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Base_Data (2)" sheetId="1" r:id="rId1"/>
  </sheets>
  <externalReferences>
    <externalReference r:id="rId2"/>
  </externalReferences>
  <definedNames>
    <definedName name="_xlnm._FilterDatabase" localSheetId="0" hidden="1">'Base_Data (2)'!$A$1:$BU$1275</definedName>
  </definedNames>
  <calcPr calcId="124519"/>
</workbook>
</file>

<file path=xl/calcChain.xml><?xml version="1.0" encoding="utf-8"?>
<calcChain xmlns="http://schemas.openxmlformats.org/spreadsheetml/2006/main">
  <c r="A2" i="1"/>
  <c r="B2"/>
  <c r="C2"/>
  <c r="D2"/>
  <c r="E2"/>
  <c r="H2"/>
  <c r="L2"/>
  <c r="P2"/>
  <c r="A3"/>
  <c r="B3"/>
  <c r="C3"/>
  <c r="D3"/>
  <c r="I4" s="1"/>
  <c r="E3"/>
  <c r="H3"/>
  <c r="J3"/>
  <c r="L3"/>
  <c r="A4"/>
  <c r="B4"/>
  <c r="C4"/>
  <c r="D4"/>
  <c r="E4"/>
  <c r="H4"/>
  <c r="M4"/>
  <c r="N4"/>
  <c r="A5"/>
  <c r="B5"/>
  <c r="C5"/>
  <c r="D5"/>
  <c r="E5"/>
  <c r="J5"/>
  <c r="L5"/>
  <c r="A6"/>
  <c r="B6"/>
  <c r="C6"/>
  <c r="D6"/>
  <c r="E6"/>
  <c r="H6"/>
  <c r="I6"/>
  <c r="M6"/>
  <c r="N6"/>
  <c r="A7"/>
  <c r="B7"/>
  <c r="C7"/>
  <c r="D7"/>
  <c r="E7"/>
  <c r="J7" s="1"/>
  <c r="L7"/>
  <c r="A8"/>
  <c r="B8"/>
  <c r="C8"/>
  <c r="H8" s="1"/>
  <c r="D8"/>
  <c r="E8"/>
  <c r="M8"/>
  <c r="N8"/>
  <c r="A9"/>
  <c r="B9"/>
  <c r="C9"/>
  <c r="D9"/>
  <c r="E9"/>
  <c r="L9"/>
  <c r="A10"/>
  <c r="B10"/>
  <c r="C10"/>
  <c r="D10"/>
  <c r="E10"/>
  <c r="I10"/>
  <c r="M10"/>
  <c r="N10"/>
  <c r="A11"/>
  <c r="B11"/>
  <c r="C11"/>
  <c r="D11"/>
  <c r="E11"/>
  <c r="J11"/>
  <c r="L11"/>
  <c r="A12"/>
  <c r="B12"/>
  <c r="C12"/>
  <c r="L12" s="1"/>
  <c r="D12"/>
  <c r="E12"/>
  <c r="H12"/>
  <c r="I12"/>
  <c r="M12"/>
  <c r="N12"/>
  <c r="A13"/>
  <c r="B13"/>
  <c r="C13"/>
  <c r="D13"/>
  <c r="M13" s="1"/>
  <c r="E13"/>
  <c r="I13"/>
  <c r="J13"/>
  <c r="N13"/>
  <c r="A14"/>
  <c r="B14"/>
  <c r="C14"/>
  <c r="D14"/>
  <c r="E14"/>
  <c r="N14" s="1"/>
  <c r="L14"/>
  <c r="A15"/>
  <c r="B15"/>
  <c r="C15"/>
  <c r="D15"/>
  <c r="E15"/>
  <c r="H15"/>
  <c r="L15"/>
  <c r="A16"/>
  <c r="B16"/>
  <c r="C16"/>
  <c r="D16"/>
  <c r="E16"/>
  <c r="J16"/>
  <c r="N16"/>
  <c r="A17"/>
  <c r="B17"/>
  <c r="C17"/>
  <c r="D17"/>
  <c r="E17"/>
  <c r="N18" s="1"/>
  <c r="H17"/>
  <c r="L17"/>
  <c r="A18"/>
  <c r="B18"/>
  <c r="C18"/>
  <c r="D18"/>
  <c r="E18"/>
  <c r="I18"/>
  <c r="J18"/>
  <c r="A19"/>
  <c r="B19"/>
  <c r="C19"/>
  <c r="D19"/>
  <c r="E19"/>
  <c r="H19"/>
  <c r="L19"/>
  <c r="M19"/>
  <c r="A20"/>
  <c r="B20"/>
  <c r="C20"/>
  <c r="D20"/>
  <c r="E20"/>
  <c r="I20"/>
  <c r="N20"/>
  <c r="A21"/>
  <c r="B21"/>
  <c r="C21"/>
  <c r="D21"/>
  <c r="E21"/>
  <c r="L21"/>
  <c r="P21" s="1"/>
  <c r="M21"/>
  <c r="A22"/>
  <c r="B22"/>
  <c r="C22"/>
  <c r="D22"/>
  <c r="E22"/>
  <c r="J22"/>
  <c r="N22"/>
  <c r="A23"/>
  <c r="B23"/>
  <c r="C23"/>
  <c r="D23"/>
  <c r="E23"/>
  <c r="H23"/>
  <c r="L23"/>
  <c r="M23"/>
  <c r="A24"/>
  <c r="B24"/>
  <c r="C24"/>
  <c r="D24"/>
  <c r="E24"/>
  <c r="J24"/>
  <c r="N24"/>
  <c r="A25"/>
  <c r="B25"/>
  <c r="C25"/>
  <c r="D25"/>
  <c r="E25"/>
  <c r="H25"/>
  <c r="L25"/>
  <c r="M25"/>
  <c r="A26"/>
  <c r="B26"/>
  <c r="C26"/>
  <c r="D26"/>
  <c r="E26"/>
  <c r="I26"/>
  <c r="J26"/>
  <c r="A27"/>
  <c r="B27"/>
  <c r="C27"/>
  <c r="D27"/>
  <c r="E27"/>
  <c r="H27"/>
  <c r="L27"/>
  <c r="M27"/>
  <c r="A28"/>
  <c r="B28"/>
  <c r="C28"/>
  <c r="D28"/>
  <c r="E28"/>
  <c r="I28"/>
  <c r="A29"/>
  <c r="B29"/>
  <c r="C29"/>
  <c r="D29"/>
  <c r="E29"/>
  <c r="H29"/>
  <c r="L29"/>
  <c r="M29"/>
  <c r="A30"/>
  <c r="B30"/>
  <c r="C30"/>
  <c r="D30"/>
  <c r="E30"/>
  <c r="Y30"/>
  <c r="Z30"/>
  <c r="AA30"/>
  <c r="AC30"/>
  <c r="AD30"/>
  <c r="AE30"/>
  <c r="AP30"/>
  <c r="AQ30"/>
  <c r="AR30"/>
  <c r="AT30"/>
  <c r="AX30" s="1"/>
  <c r="AU30"/>
  <c r="AV30"/>
  <c r="A31"/>
  <c r="B31"/>
  <c r="C31"/>
  <c r="D31"/>
  <c r="E31"/>
  <c r="J31"/>
  <c r="Y31"/>
  <c r="Z31"/>
  <c r="AA31"/>
  <c r="AC31"/>
  <c r="AD31"/>
  <c r="AE31"/>
  <c r="AP31"/>
  <c r="AQ31"/>
  <c r="AR31"/>
  <c r="AT31"/>
  <c r="AU31"/>
  <c r="AV31"/>
  <c r="A32"/>
  <c r="B32"/>
  <c r="C32"/>
  <c r="D32"/>
  <c r="E32"/>
  <c r="J32"/>
  <c r="N32"/>
  <c r="Y32"/>
  <c r="Z32"/>
  <c r="AA32"/>
  <c r="AC32"/>
  <c r="AD32"/>
  <c r="AE32"/>
  <c r="AP32"/>
  <c r="AQ32"/>
  <c r="AR32"/>
  <c r="AT32"/>
  <c r="AX32" s="1"/>
  <c r="AU32"/>
  <c r="AV32"/>
  <c r="A33"/>
  <c r="B33"/>
  <c r="C33"/>
  <c r="D33"/>
  <c r="E33"/>
  <c r="J33"/>
  <c r="N33"/>
  <c r="Y33"/>
  <c r="Z33"/>
  <c r="AA33"/>
  <c r="AC33"/>
  <c r="AD33"/>
  <c r="AE33"/>
  <c r="AP33"/>
  <c r="AQ33"/>
  <c r="AR33"/>
  <c r="AT33"/>
  <c r="AX33" s="1"/>
  <c r="AU33"/>
  <c r="AV33"/>
  <c r="AY33"/>
  <c r="AZ33" s="1"/>
  <c r="A34"/>
  <c r="B34"/>
  <c r="C34"/>
  <c r="D34"/>
  <c r="E34"/>
  <c r="J34"/>
  <c r="N34"/>
  <c r="Y34"/>
  <c r="Z34"/>
  <c r="AA34"/>
  <c r="AC34"/>
  <c r="AD34"/>
  <c r="AE34"/>
  <c r="AP34"/>
  <c r="AQ34"/>
  <c r="AR34"/>
  <c r="AT34"/>
  <c r="AY34" s="1"/>
  <c r="AU34"/>
  <c r="AV34"/>
  <c r="BQ34"/>
  <c r="BT34"/>
  <c r="A35"/>
  <c r="B35"/>
  <c r="C35"/>
  <c r="D35"/>
  <c r="E35"/>
  <c r="N35" s="1"/>
  <c r="J35"/>
  <c r="Y35"/>
  <c r="Z35"/>
  <c r="AA35"/>
  <c r="AC35"/>
  <c r="AD35"/>
  <c r="AE35"/>
  <c r="AH35" s="1"/>
  <c r="AG35"/>
  <c r="AP35"/>
  <c r="AQ35"/>
  <c r="AR35"/>
  <c r="AT35"/>
  <c r="AU35"/>
  <c r="AV35"/>
  <c r="A36"/>
  <c r="B36"/>
  <c r="C36"/>
  <c r="D36"/>
  <c r="E36"/>
  <c r="H36"/>
  <c r="J36"/>
  <c r="L36"/>
  <c r="Y36"/>
  <c r="Z36"/>
  <c r="AA36"/>
  <c r="AC36"/>
  <c r="AD36"/>
  <c r="AE36"/>
  <c r="AH36" s="1"/>
  <c r="AG36"/>
  <c r="AP36"/>
  <c r="AQ36"/>
  <c r="AR36"/>
  <c r="AT36"/>
  <c r="AU36"/>
  <c r="AV36"/>
  <c r="A37"/>
  <c r="B37"/>
  <c r="C37"/>
  <c r="D37"/>
  <c r="E37"/>
  <c r="H37"/>
  <c r="J37"/>
  <c r="L37"/>
  <c r="Y37"/>
  <c r="Z37"/>
  <c r="AA37"/>
  <c r="AC37"/>
  <c r="AD37"/>
  <c r="AE37"/>
  <c r="AH37" s="1"/>
  <c r="AG37"/>
  <c r="AP37"/>
  <c r="AQ37"/>
  <c r="AR37"/>
  <c r="AT37"/>
  <c r="AU37"/>
  <c r="AV37"/>
  <c r="A38"/>
  <c r="B38"/>
  <c r="C38"/>
  <c r="D38"/>
  <c r="E38"/>
  <c r="H38"/>
  <c r="J38"/>
  <c r="L38"/>
  <c r="Y38"/>
  <c r="Z38"/>
  <c r="AA38"/>
  <c r="AC38"/>
  <c r="AD38"/>
  <c r="AE38"/>
  <c r="AH38" s="1"/>
  <c r="AG38"/>
  <c r="AP38"/>
  <c r="AQ38"/>
  <c r="AR38"/>
  <c r="AT38"/>
  <c r="AU38"/>
  <c r="AV38"/>
  <c r="A39"/>
  <c r="B39"/>
  <c r="C39"/>
  <c r="D39"/>
  <c r="I40" s="1"/>
  <c r="E39"/>
  <c r="H39"/>
  <c r="J39"/>
  <c r="L39"/>
  <c r="A40"/>
  <c r="B40"/>
  <c r="C40"/>
  <c r="D40"/>
  <c r="E40"/>
  <c r="H40"/>
  <c r="M40"/>
  <c r="N40"/>
  <c r="A41"/>
  <c r="B41"/>
  <c r="C41"/>
  <c r="D41"/>
  <c r="E41"/>
  <c r="J41"/>
  <c r="L41"/>
  <c r="A42"/>
  <c r="B42"/>
  <c r="C42"/>
  <c r="L45" s="1"/>
  <c r="D42"/>
  <c r="E42"/>
  <c r="H42"/>
  <c r="I42"/>
  <c r="M42"/>
  <c r="N42"/>
  <c r="A43"/>
  <c r="B43"/>
  <c r="C43"/>
  <c r="D43"/>
  <c r="E43"/>
  <c r="J43" s="1"/>
  <c r="L43"/>
  <c r="A44"/>
  <c r="B44"/>
  <c r="C44"/>
  <c r="H44" s="1"/>
  <c r="D44"/>
  <c r="E44"/>
  <c r="M44"/>
  <c r="N44"/>
  <c r="A45"/>
  <c r="B45"/>
  <c r="C45"/>
  <c r="D45"/>
  <c r="E45"/>
  <c r="A46"/>
  <c r="B46"/>
  <c r="C46"/>
  <c r="D46"/>
  <c r="E46"/>
  <c r="I46"/>
  <c r="M46"/>
  <c r="Y46"/>
  <c r="Z46"/>
  <c r="AA46"/>
  <c r="AC46"/>
  <c r="AD46"/>
  <c r="AE46"/>
  <c r="AH46"/>
  <c r="AP46"/>
  <c r="AQ46"/>
  <c r="AR46"/>
  <c r="AT46"/>
  <c r="AU46"/>
  <c r="AV46"/>
  <c r="AX46"/>
  <c r="AZ46" s="1"/>
  <c r="AY46"/>
  <c r="A47"/>
  <c r="B47"/>
  <c r="C47"/>
  <c r="L47" s="1"/>
  <c r="D47"/>
  <c r="E47"/>
  <c r="H47"/>
  <c r="I47"/>
  <c r="J47"/>
  <c r="M47"/>
  <c r="N47"/>
  <c r="Y47"/>
  <c r="Z47"/>
  <c r="AA47"/>
  <c r="AC47"/>
  <c r="AG47" s="1"/>
  <c r="AD47"/>
  <c r="AE47"/>
  <c r="AH47"/>
  <c r="AI47" s="1"/>
  <c r="AP47"/>
  <c r="AQ47"/>
  <c r="AR47"/>
  <c r="AT47"/>
  <c r="AU47"/>
  <c r="AV47"/>
  <c r="AX47"/>
  <c r="AZ47" s="1"/>
  <c r="AY47"/>
  <c r="A48"/>
  <c r="B48"/>
  <c r="C48"/>
  <c r="L48" s="1"/>
  <c r="D48"/>
  <c r="E48"/>
  <c r="I48"/>
  <c r="J48"/>
  <c r="N48"/>
  <c r="Y48"/>
  <c r="Z48"/>
  <c r="AA48"/>
  <c r="AC48"/>
  <c r="AG48" s="1"/>
  <c r="AD48"/>
  <c r="AE48"/>
  <c r="AH48"/>
  <c r="AI48" s="1"/>
  <c r="AP48"/>
  <c r="AQ48"/>
  <c r="AR48"/>
  <c r="AT48"/>
  <c r="AU48"/>
  <c r="AV48"/>
  <c r="AX48"/>
  <c r="AZ48" s="1"/>
  <c r="AY48"/>
  <c r="A49"/>
  <c r="B49"/>
  <c r="C49"/>
  <c r="D49"/>
  <c r="E49"/>
  <c r="I49"/>
  <c r="J49"/>
  <c r="Y49"/>
  <c r="Z49"/>
  <c r="AA49"/>
  <c r="AC49"/>
  <c r="AD49"/>
  <c r="AE49"/>
  <c r="AP49"/>
  <c r="AQ49"/>
  <c r="AR49"/>
  <c r="AT49"/>
  <c r="AX49" s="1"/>
  <c r="AZ49" s="1"/>
  <c r="AU49"/>
  <c r="AV49"/>
  <c r="AY49"/>
  <c r="A50"/>
  <c r="B50"/>
  <c r="C50"/>
  <c r="L50" s="1"/>
  <c r="D50"/>
  <c r="E50"/>
  <c r="I50"/>
  <c r="J50"/>
  <c r="M50"/>
  <c r="Y50"/>
  <c r="Z50"/>
  <c r="AA50"/>
  <c r="AC50"/>
  <c r="AD50"/>
  <c r="AE50"/>
  <c r="AP50"/>
  <c r="AQ50"/>
  <c r="AR50"/>
  <c r="AT50"/>
  <c r="AU50"/>
  <c r="AV50"/>
  <c r="AX50"/>
  <c r="AZ50" s="1"/>
  <c r="AY50"/>
  <c r="A51"/>
  <c r="B51"/>
  <c r="C51"/>
  <c r="L51" s="1"/>
  <c r="D51"/>
  <c r="E51"/>
  <c r="H51"/>
  <c r="I51"/>
  <c r="J51"/>
  <c r="M51"/>
  <c r="N51"/>
  <c r="Y51"/>
  <c r="Z51"/>
  <c r="AA51"/>
  <c r="AC51"/>
  <c r="AD51"/>
  <c r="AE51"/>
  <c r="AH51"/>
  <c r="AP51"/>
  <c r="AQ51"/>
  <c r="AR51"/>
  <c r="AT51"/>
  <c r="AU51"/>
  <c r="BO51" s="1"/>
  <c r="AV51"/>
  <c r="AX51"/>
  <c r="AZ51" s="1"/>
  <c r="AY51"/>
  <c r="A52"/>
  <c r="B52"/>
  <c r="C52"/>
  <c r="D52"/>
  <c r="E52"/>
  <c r="H52"/>
  <c r="I52"/>
  <c r="L52"/>
  <c r="Y52"/>
  <c r="Z52"/>
  <c r="AA52"/>
  <c r="AC52"/>
  <c r="AG52" s="1"/>
  <c r="AI52" s="1"/>
  <c r="AD52"/>
  <c r="AE52"/>
  <c r="AH52"/>
  <c r="AP52"/>
  <c r="AQ52"/>
  <c r="AR52"/>
  <c r="AT52"/>
  <c r="AU52"/>
  <c r="AV52"/>
  <c r="AY52" s="1"/>
  <c r="AX52"/>
  <c r="AZ52" s="1"/>
  <c r="A53"/>
  <c r="B53"/>
  <c r="C53"/>
  <c r="D53"/>
  <c r="E53"/>
  <c r="H53"/>
  <c r="I53"/>
  <c r="L53"/>
  <c r="M53"/>
  <c r="Y53"/>
  <c r="Z53"/>
  <c r="AA53"/>
  <c r="AC53"/>
  <c r="AD53"/>
  <c r="AE53"/>
  <c r="AG53"/>
  <c r="AI53" s="1"/>
  <c r="AH53"/>
  <c r="AP53"/>
  <c r="AQ53"/>
  <c r="AR53"/>
  <c r="AT53"/>
  <c r="AU53"/>
  <c r="AV53"/>
  <c r="AY53" s="1"/>
  <c r="AX53"/>
  <c r="A54"/>
  <c r="B54"/>
  <c r="C54"/>
  <c r="D54"/>
  <c r="E54"/>
  <c r="H54"/>
  <c r="I54"/>
  <c r="L54"/>
  <c r="P54" s="1"/>
  <c r="M54"/>
  <c r="Y54"/>
  <c r="Z54"/>
  <c r="AA54"/>
  <c r="AC54"/>
  <c r="AG54" s="1"/>
  <c r="AI54" s="1"/>
  <c r="AD54"/>
  <c r="AE54"/>
  <c r="AH54"/>
  <c r="AP54"/>
  <c r="AQ54"/>
  <c r="AR54"/>
  <c r="AT54"/>
  <c r="AU54"/>
  <c r="AV54"/>
  <c r="AY54" s="1"/>
  <c r="AX54"/>
  <c r="AZ54" s="1"/>
  <c r="A55"/>
  <c r="B55"/>
  <c r="C55"/>
  <c r="D55"/>
  <c r="E55"/>
  <c r="H55"/>
  <c r="I55"/>
  <c r="L55"/>
  <c r="M55"/>
  <c r="Y55"/>
  <c r="Z55"/>
  <c r="AA55"/>
  <c r="AC55"/>
  <c r="AD55"/>
  <c r="AE55"/>
  <c r="AG55"/>
  <c r="AI55" s="1"/>
  <c r="AH55"/>
  <c r="AP55"/>
  <c r="AQ55"/>
  <c r="AR55"/>
  <c r="AT55"/>
  <c r="AU55"/>
  <c r="AV55"/>
  <c r="AY55" s="1"/>
  <c r="AX55"/>
  <c r="A56"/>
  <c r="B56"/>
  <c r="C56"/>
  <c r="D56"/>
  <c r="E56"/>
  <c r="H56"/>
  <c r="I56"/>
  <c r="L56"/>
  <c r="P56" s="1"/>
  <c r="M56"/>
  <c r="Y56"/>
  <c r="Z56"/>
  <c r="AA56"/>
  <c r="AC56"/>
  <c r="AD56"/>
  <c r="AE56"/>
  <c r="AG56"/>
  <c r="AI56" s="1"/>
  <c r="AH56"/>
  <c r="AP56"/>
  <c r="AQ56"/>
  <c r="AR56"/>
  <c r="AT56"/>
  <c r="AU56"/>
  <c r="AV56"/>
  <c r="AY56" s="1"/>
  <c r="AX56"/>
  <c r="AZ56" s="1"/>
  <c r="A57"/>
  <c r="B57"/>
  <c r="C57"/>
  <c r="D57"/>
  <c r="E57"/>
  <c r="H57"/>
  <c r="I57"/>
  <c r="L57"/>
  <c r="M57"/>
  <c r="Y57"/>
  <c r="Z57"/>
  <c r="AA57"/>
  <c r="AC57"/>
  <c r="AD57"/>
  <c r="AE57"/>
  <c r="AG57"/>
  <c r="AI57" s="1"/>
  <c r="AH57"/>
  <c r="AP57"/>
  <c r="AQ57"/>
  <c r="AR57"/>
  <c r="AT57"/>
  <c r="AU57"/>
  <c r="AV57"/>
  <c r="AY57" s="1"/>
  <c r="AX57"/>
  <c r="A58"/>
  <c r="B58"/>
  <c r="C58"/>
  <c r="D58"/>
  <c r="E58"/>
  <c r="H58"/>
  <c r="I58"/>
  <c r="L58"/>
  <c r="P58" s="1"/>
  <c r="M58"/>
  <c r="Y58"/>
  <c r="Z58"/>
  <c r="AA58"/>
  <c r="AC58"/>
  <c r="AG58" s="1"/>
  <c r="AI58" s="1"/>
  <c r="AD58"/>
  <c r="AE58"/>
  <c r="AH58"/>
  <c r="AP58"/>
  <c r="AQ58"/>
  <c r="AR58"/>
  <c r="AT58"/>
  <c r="AU58"/>
  <c r="AV58"/>
  <c r="AY58" s="1"/>
  <c r="AX58"/>
  <c r="AZ58" s="1"/>
  <c r="A59"/>
  <c r="B59"/>
  <c r="C59"/>
  <c r="D59"/>
  <c r="E59"/>
  <c r="H59"/>
  <c r="I59"/>
  <c r="L59"/>
  <c r="M59"/>
  <c r="Y59"/>
  <c r="Z59"/>
  <c r="AA59"/>
  <c r="AC59"/>
  <c r="AD59"/>
  <c r="AE59"/>
  <c r="AG59"/>
  <c r="AI59" s="1"/>
  <c r="AH59"/>
  <c r="AP59"/>
  <c r="AQ59"/>
  <c r="AR59"/>
  <c r="AT59"/>
  <c r="AU59"/>
  <c r="AV59"/>
  <c r="AY59" s="1"/>
  <c r="AX59"/>
  <c r="A60"/>
  <c r="B60"/>
  <c r="C60"/>
  <c r="D60"/>
  <c r="E60"/>
  <c r="H60"/>
  <c r="I60"/>
  <c r="L60"/>
  <c r="P60" s="1"/>
  <c r="M60"/>
  <c r="A61"/>
  <c r="B61"/>
  <c r="C61"/>
  <c r="D61"/>
  <c r="E61"/>
  <c r="J61"/>
  <c r="N61"/>
  <c r="A62"/>
  <c r="B62"/>
  <c r="C62"/>
  <c r="D62"/>
  <c r="E62"/>
  <c r="L62"/>
  <c r="M62"/>
  <c r="A63"/>
  <c r="B63"/>
  <c r="C63"/>
  <c r="D63"/>
  <c r="E63"/>
  <c r="J63"/>
  <c r="N63"/>
  <c r="A64"/>
  <c r="B64"/>
  <c r="C64"/>
  <c r="D64"/>
  <c r="E64"/>
  <c r="H64"/>
  <c r="L64"/>
  <c r="M64"/>
  <c r="A65"/>
  <c r="B65"/>
  <c r="C65"/>
  <c r="D65"/>
  <c r="E65"/>
  <c r="I65"/>
  <c r="J65"/>
  <c r="N65"/>
  <c r="A66"/>
  <c r="B66"/>
  <c r="C66"/>
  <c r="D66"/>
  <c r="E66"/>
  <c r="J67" s="1"/>
  <c r="H66"/>
  <c r="L66"/>
  <c r="M66"/>
  <c r="A67"/>
  <c r="B67"/>
  <c r="C67"/>
  <c r="D67"/>
  <c r="E67"/>
  <c r="I67"/>
  <c r="N67"/>
  <c r="A68"/>
  <c r="B68"/>
  <c r="C68"/>
  <c r="D68"/>
  <c r="E68"/>
  <c r="H68"/>
  <c r="L68"/>
  <c r="P68" s="1"/>
  <c r="M68"/>
  <c r="A69"/>
  <c r="B69"/>
  <c r="C69"/>
  <c r="D69"/>
  <c r="E69"/>
  <c r="N69"/>
  <c r="A70"/>
  <c r="B70"/>
  <c r="C70"/>
  <c r="D70"/>
  <c r="E70"/>
  <c r="L70"/>
  <c r="M70"/>
  <c r="A71"/>
  <c r="B71"/>
  <c r="C71"/>
  <c r="D71"/>
  <c r="E71"/>
  <c r="J71"/>
  <c r="N71"/>
  <c r="A72"/>
  <c r="B72"/>
  <c r="C72"/>
  <c r="D72"/>
  <c r="E72"/>
  <c r="H72"/>
  <c r="L72"/>
  <c r="M72"/>
  <c r="A73"/>
  <c r="B73"/>
  <c r="C73"/>
  <c r="D73"/>
  <c r="E73"/>
  <c r="I73"/>
  <c r="J73"/>
  <c r="N73"/>
  <c r="A74"/>
  <c r="B74"/>
  <c r="C74"/>
  <c r="D74"/>
  <c r="E74"/>
  <c r="J75" s="1"/>
  <c r="H74"/>
  <c r="L74"/>
  <c r="M74"/>
  <c r="A75"/>
  <c r="B75"/>
  <c r="C75"/>
  <c r="D75"/>
  <c r="E75"/>
  <c r="I75"/>
  <c r="N75"/>
  <c r="A76"/>
  <c r="B76"/>
  <c r="C76"/>
  <c r="L82" s="1"/>
  <c r="D76"/>
  <c r="E76"/>
  <c r="H76"/>
  <c r="L76"/>
  <c r="P76" s="1"/>
  <c r="M76"/>
  <c r="A77"/>
  <c r="B77"/>
  <c r="C77"/>
  <c r="D77"/>
  <c r="E77"/>
  <c r="A78"/>
  <c r="B78"/>
  <c r="C78"/>
  <c r="D78"/>
  <c r="E78"/>
  <c r="L78"/>
  <c r="M78"/>
  <c r="A79"/>
  <c r="B79"/>
  <c r="C79"/>
  <c r="D79"/>
  <c r="E79"/>
  <c r="J79"/>
  <c r="A80"/>
  <c r="B80"/>
  <c r="C80"/>
  <c r="D80"/>
  <c r="E80"/>
  <c r="H80"/>
  <c r="L80"/>
  <c r="M80"/>
  <c r="A81"/>
  <c r="B81"/>
  <c r="C81"/>
  <c r="D81"/>
  <c r="M81" s="1"/>
  <c r="E81"/>
  <c r="I81"/>
  <c r="J81"/>
  <c r="H82"/>
  <c r="I82"/>
  <c r="J82"/>
  <c r="M82"/>
  <c r="H83"/>
  <c r="I83"/>
  <c r="J83"/>
  <c r="L83"/>
  <c r="P83" s="1"/>
  <c r="M83"/>
  <c r="H84"/>
  <c r="I84"/>
  <c r="J84"/>
  <c r="L84"/>
  <c r="M84"/>
  <c r="H181"/>
  <c r="I181"/>
  <c r="J181"/>
  <c r="L181"/>
  <c r="M181"/>
  <c r="N181"/>
  <c r="Q181" s="1"/>
  <c r="P181"/>
  <c r="Y181"/>
  <c r="Z181"/>
  <c r="AA181"/>
  <c r="AC181"/>
  <c r="AD181"/>
  <c r="AG181" s="1"/>
  <c r="AE181"/>
  <c r="AH181" s="1"/>
  <c r="AP181"/>
  <c r="AQ181"/>
  <c r="AR181"/>
  <c r="AT181"/>
  <c r="AX181" s="1"/>
  <c r="AU181"/>
  <c r="AV181"/>
  <c r="AY181"/>
  <c r="AZ181" s="1"/>
  <c r="H182"/>
  <c r="I182"/>
  <c r="J182"/>
  <c r="L182"/>
  <c r="M182"/>
  <c r="P182"/>
  <c r="Y182"/>
  <c r="Z182"/>
  <c r="AA182"/>
  <c r="AC182"/>
  <c r="AD182"/>
  <c r="AE182"/>
  <c r="AH182" s="1"/>
  <c r="AG182"/>
  <c r="AI182" s="1"/>
  <c r="AP182"/>
  <c r="AQ182"/>
  <c r="AR182"/>
  <c r="AT182"/>
  <c r="AU182"/>
  <c r="AX182" s="1"/>
  <c r="AZ182" s="1"/>
  <c r="AV182"/>
  <c r="AY182" s="1"/>
  <c r="H183"/>
  <c r="I183"/>
  <c r="J183"/>
  <c r="L183"/>
  <c r="M183"/>
  <c r="Y183"/>
  <c r="Z183"/>
  <c r="AA183"/>
  <c r="AC183"/>
  <c r="AD183"/>
  <c r="AE183"/>
  <c r="AG183"/>
  <c r="AI183" s="1"/>
  <c r="AH183"/>
  <c r="AP183"/>
  <c r="AQ183"/>
  <c r="AR183"/>
  <c r="AT183"/>
  <c r="AU183"/>
  <c r="AV183"/>
  <c r="AY183" s="1"/>
  <c r="AX183"/>
  <c r="AZ183" s="1"/>
  <c r="H184"/>
  <c r="I184"/>
  <c r="J184"/>
  <c r="L184"/>
  <c r="M184"/>
  <c r="P184" s="1"/>
  <c r="N184"/>
  <c r="Q184" s="1"/>
  <c r="R184"/>
  <c r="Y184"/>
  <c r="Z184"/>
  <c r="AA184"/>
  <c r="AC184"/>
  <c r="AD184"/>
  <c r="AE184"/>
  <c r="AP184"/>
  <c r="AQ184"/>
  <c r="AR184"/>
  <c r="AT184"/>
  <c r="AX184" s="1"/>
  <c r="AU184"/>
  <c r="AV184"/>
  <c r="AY184"/>
  <c r="H185"/>
  <c r="I185"/>
  <c r="J185"/>
  <c r="L185"/>
  <c r="M185"/>
  <c r="N185"/>
  <c r="Q185" s="1"/>
  <c r="P185"/>
  <c r="Y185"/>
  <c r="Z185"/>
  <c r="AA185"/>
  <c r="AC185"/>
  <c r="AD185"/>
  <c r="AG185" s="1"/>
  <c r="AI185" s="1"/>
  <c r="AE185"/>
  <c r="AH185" s="1"/>
  <c r="AP185"/>
  <c r="AQ185"/>
  <c r="AR185"/>
  <c r="AT185"/>
  <c r="AX185" s="1"/>
  <c r="AU185"/>
  <c r="AV185"/>
  <c r="AY185"/>
  <c r="AZ185" s="1"/>
  <c r="H186"/>
  <c r="I186"/>
  <c r="J186"/>
  <c r="L186"/>
  <c r="M186"/>
  <c r="P186"/>
  <c r="Y186"/>
  <c r="Z186"/>
  <c r="AA186"/>
  <c r="AC186"/>
  <c r="AD186"/>
  <c r="AE186"/>
  <c r="AH186" s="1"/>
  <c r="AG186"/>
  <c r="AI186" s="1"/>
  <c r="AP186"/>
  <c r="AQ186"/>
  <c r="AR186"/>
  <c r="AT186"/>
  <c r="AU186"/>
  <c r="AX186" s="1"/>
  <c r="AZ186" s="1"/>
  <c r="AV186"/>
  <c r="AY186" s="1"/>
  <c r="H187"/>
  <c r="I187"/>
  <c r="J187"/>
  <c r="L187"/>
  <c r="M187"/>
  <c r="Y187"/>
  <c r="Z187"/>
  <c r="AA187"/>
  <c r="AC187"/>
  <c r="AD187"/>
  <c r="AE187"/>
  <c r="AG187"/>
  <c r="AI187" s="1"/>
  <c r="AH187"/>
  <c r="AP187"/>
  <c r="AQ187"/>
  <c r="AR187"/>
  <c r="AT187"/>
  <c r="AU187"/>
  <c r="AV187"/>
  <c r="AY187" s="1"/>
  <c r="AX187"/>
  <c r="H188"/>
  <c r="I188"/>
  <c r="J188"/>
  <c r="L188"/>
  <c r="M188"/>
  <c r="P188" s="1"/>
  <c r="N188"/>
  <c r="Q188" s="1"/>
  <c r="R188"/>
  <c r="Y188"/>
  <c r="Z188"/>
  <c r="AA188"/>
  <c r="AC188"/>
  <c r="AD188"/>
  <c r="AH188" s="1"/>
  <c r="AE188"/>
  <c r="AP188"/>
  <c r="AQ188"/>
  <c r="AR188"/>
  <c r="AT188"/>
  <c r="AX188" s="1"/>
  <c r="AU188"/>
  <c r="AV188"/>
  <c r="AY188"/>
  <c r="AZ188"/>
  <c r="H189"/>
  <c r="I189"/>
  <c r="J189"/>
  <c r="L189"/>
  <c r="P189" s="1"/>
  <c r="M189"/>
  <c r="N189"/>
  <c r="Q189"/>
  <c r="Y189"/>
  <c r="Z189"/>
  <c r="AA189"/>
  <c r="AC189"/>
  <c r="AD189"/>
  <c r="AE189"/>
  <c r="AG189"/>
  <c r="AP189"/>
  <c r="AQ189"/>
  <c r="AR189"/>
  <c r="AT189"/>
  <c r="AU189"/>
  <c r="AV189"/>
  <c r="AY189"/>
  <c r="H190"/>
  <c r="I190"/>
  <c r="J190"/>
  <c r="L190"/>
  <c r="M190"/>
  <c r="Y190"/>
  <c r="Z190"/>
  <c r="AA190"/>
  <c r="AC190"/>
  <c r="AG190" s="1"/>
  <c r="AI190" s="1"/>
  <c r="AD190"/>
  <c r="AE190"/>
  <c r="AH190"/>
  <c r="AP190"/>
  <c r="AQ190"/>
  <c r="AR190"/>
  <c r="AT190"/>
  <c r="AU190"/>
  <c r="AV190"/>
  <c r="AX190"/>
  <c r="H191"/>
  <c r="I191"/>
  <c r="J191"/>
  <c r="L191"/>
  <c r="P191" s="1"/>
  <c r="M191"/>
  <c r="N191"/>
  <c r="Y191"/>
  <c r="Z191"/>
  <c r="AA191"/>
  <c r="AC191"/>
  <c r="AG191" s="1"/>
  <c r="AI191" s="1"/>
  <c r="AD191"/>
  <c r="AE191"/>
  <c r="AH191"/>
  <c r="AP191"/>
  <c r="AQ191"/>
  <c r="AR191"/>
  <c r="AT191"/>
  <c r="AU191"/>
  <c r="AV191"/>
  <c r="H192"/>
  <c r="I192"/>
  <c r="J192"/>
  <c r="L192"/>
  <c r="M192"/>
  <c r="N192"/>
  <c r="Q192" s="1"/>
  <c r="P192"/>
  <c r="Y192"/>
  <c r="Z192"/>
  <c r="AA192"/>
  <c r="AC192"/>
  <c r="AD192"/>
  <c r="AE192"/>
  <c r="AG192" s="1"/>
  <c r="AH192"/>
  <c r="AP192"/>
  <c r="AQ192"/>
  <c r="AR192"/>
  <c r="AT192"/>
  <c r="AU192"/>
  <c r="AV192"/>
  <c r="AX192"/>
  <c r="AZ192" s="1"/>
  <c r="AY192"/>
  <c r="H193"/>
  <c r="I193"/>
  <c r="J193"/>
  <c r="L193"/>
  <c r="M193"/>
  <c r="N193"/>
  <c r="Q193" s="1"/>
  <c r="P193"/>
  <c r="Y193"/>
  <c r="Z193"/>
  <c r="AA193"/>
  <c r="AC193"/>
  <c r="AD193"/>
  <c r="AE193"/>
  <c r="AP193"/>
  <c r="AQ193"/>
  <c r="AR193"/>
  <c r="AT193"/>
  <c r="AU193"/>
  <c r="AV193"/>
  <c r="H194"/>
  <c r="I194"/>
  <c r="J194"/>
  <c r="L194"/>
  <c r="M194"/>
  <c r="P194" s="1"/>
  <c r="Y194"/>
  <c r="Z194"/>
  <c r="AA194"/>
  <c r="AC194"/>
  <c r="AD194"/>
  <c r="AE194"/>
  <c r="AP194"/>
  <c r="AQ194"/>
  <c r="AR194"/>
  <c r="AT194"/>
  <c r="AU194"/>
  <c r="AV194"/>
  <c r="H195"/>
  <c r="I195"/>
  <c r="J195"/>
  <c r="L195"/>
  <c r="M195"/>
  <c r="P195" s="1"/>
  <c r="N195"/>
  <c r="Q195" s="1"/>
  <c r="R195"/>
  <c r="Y195"/>
  <c r="Z195"/>
  <c r="AA195"/>
  <c r="AC195"/>
  <c r="AD195"/>
  <c r="AH195" s="1"/>
  <c r="AE195"/>
  <c r="AP195"/>
  <c r="AQ195"/>
  <c r="AR195"/>
  <c r="AT195"/>
  <c r="AX195" s="1"/>
  <c r="AZ195" s="1"/>
  <c r="AU195"/>
  <c r="AV195"/>
  <c r="AY195"/>
  <c r="H196"/>
  <c r="I196"/>
  <c r="J196"/>
  <c r="L196"/>
  <c r="M196"/>
  <c r="N196"/>
  <c r="Q196" s="1"/>
  <c r="P196"/>
  <c r="R196" s="1"/>
  <c r="Y196"/>
  <c r="Z196"/>
  <c r="AA196"/>
  <c r="AC196"/>
  <c r="AD196"/>
  <c r="AE196"/>
  <c r="AP196"/>
  <c r="AQ196"/>
  <c r="AR196"/>
  <c r="AT196"/>
  <c r="AU196"/>
  <c r="AV196"/>
  <c r="AX196" s="1"/>
  <c r="AY196"/>
  <c r="H197"/>
  <c r="I197"/>
  <c r="J197"/>
  <c r="L197"/>
  <c r="M197"/>
  <c r="N197"/>
  <c r="P197"/>
  <c r="R197" s="1"/>
  <c r="Q197"/>
  <c r="Y197"/>
  <c r="Z197"/>
  <c r="AA197"/>
  <c r="AC197"/>
  <c r="AD197"/>
  <c r="AE197"/>
  <c r="AP197"/>
  <c r="AQ197"/>
  <c r="AR197"/>
  <c r="AT197"/>
  <c r="AU197"/>
  <c r="AV197"/>
  <c r="H198"/>
  <c r="I198"/>
  <c r="J198"/>
  <c r="L198"/>
  <c r="M198"/>
  <c r="N198"/>
  <c r="Y198"/>
  <c r="Z198"/>
  <c r="AA198"/>
  <c r="AC198"/>
  <c r="AG198" s="1"/>
  <c r="AI198" s="1"/>
  <c r="AD198"/>
  <c r="AE198"/>
  <c r="AH198"/>
  <c r="AP198"/>
  <c r="AQ198"/>
  <c r="AR198"/>
  <c r="AT198"/>
  <c r="AU198"/>
  <c r="AV198"/>
  <c r="AY198" s="1"/>
  <c r="AX198"/>
  <c r="AZ198" s="1"/>
  <c r="H199"/>
  <c r="I199"/>
  <c r="J199"/>
  <c r="L199"/>
  <c r="M199"/>
  <c r="P199" s="1"/>
  <c r="N199"/>
  <c r="Q199" s="1"/>
  <c r="Y199"/>
  <c r="Z199"/>
  <c r="AA199"/>
  <c r="AC199"/>
  <c r="AD199"/>
  <c r="AE199"/>
  <c r="AG199" s="1"/>
  <c r="AH199"/>
  <c r="AP199"/>
  <c r="AQ199"/>
  <c r="AR199"/>
  <c r="AT199"/>
  <c r="AU199"/>
  <c r="AV199"/>
  <c r="AX199"/>
  <c r="AZ199" s="1"/>
  <c r="AY199"/>
  <c r="H200"/>
  <c r="I200"/>
  <c r="J200"/>
  <c r="L200"/>
  <c r="M200"/>
  <c r="N200"/>
  <c r="Q200" s="1"/>
  <c r="P200"/>
  <c r="Y200"/>
  <c r="Z200"/>
  <c r="AA200"/>
  <c r="AC200"/>
  <c r="AD200"/>
  <c r="AE200"/>
  <c r="AP200"/>
  <c r="AQ200"/>
  <c r="AR200"/>
  <c r="AT200"/>
  <c r="AU200"/>
  <c r="AV200"/>
  <c r="H201"/>
  <c r="I201"/>
  <c r="J201"/>
  <c r="L201"/>
  <c r="M201"/>
  <c r="N201"/>
  <c r="Y201"/>
  <c r="Z201"/>
  <c r="AA201"/>
  <c r="AC201"/>
  <c r="AD201"/>
  <c r="AE201"/>
  <c r="AH201" s="1"/>
  <c r="AG201"/>
  <c r="AI201" s="1"/>
  <c r="AP201"/>
  <c r="AQ201"/>
  <c r="AR201"/>
  <c r="AT201"/>
  <c r="AU201"/>
  <c r="AX201" s="1"/>
  <c r="AV201"/>
  <c r="AY201" s="1"/>
  <c r="H202"/>
  <c r="I202"/>
  <c r="J202"/>
  <c r="L202"/>
  <c r="M202"/>
  <c r="N202"/>
  <c r="Q202"/>
  <c r="Y202"/>
  <c r="Z202"/>
  <c r="AA202"/>
  <c r="AC202"/>
  <c r="AD202"/>
  <c r="AE202"/>
  <c r="AG202"/>
  <c r="AI202" s="1"/>
  <c r="AH202"/>
  <c r="AP202"/>
  <c r="AQ202"/>
  <c r="AR202"/>
  <c r="AT202"/>
  <c r="AU202"/>
  <c r="AV202"/>
  <c r="H203"/>
  <c r="I203"/>
  <c r="J203"/>
  <c r="L203"/>
  <c r="M203"/>
  <c r="P203" s="1"/>
  <c r="N203"/>
  <c r="Q203" s="1"/>
  <c r="R203"/>
  <c r="Y203"/>
  <c r="Z203"/>
  <c r="AA203"/>
  <c r="AC203"/>
  <c r="AD203"/>
  <c r="AH203" s="1"/>
  <c r="AE203"/>
  <c r="AP203"/>
  <c r="AQ203"/>
  <c r="AR203"/>
  <c r="AT203"/>
  <c r="AX203" s="1"/>
  <c r="AZ203" s="1"/>
  <c r="AU203"/>
  <c r="AV203"/>
  <c r="AY203"/>
  <c r="H204"/>
  <c r="I204"/>
  <c r="J204"/>
  <c r="L204"/>
  <c r="M204"/>
  <c r="N204"/>
  <c r="Q204" s="1"/>
  <c r="P204"/>
  <c r="R204" s="1"/>
  <c r="Y204"/>
  <c r="Z204"/>
  <c r="AA204"/>
  <c r="AC204"/>
  <c r="AD204"/>
  <c r="AE204"/>
  <c r="AP204"/>
  <c r="AQ204"/>
  <c r="AR204"/>
  <c r="AT204"/>
  <c r="AU204"/>
  <c r="AV204"/>
  <c r="AX204" s="1"/>
  <c r="AY204"/>
  <c r="H205"/>
  <c r="I205"/>
  <c r="J205"/>
  <c r="L205"/>
  <c r="M205"/>
  <c r="N205"/>
  <c r="P205"/>
  <c r="R205" s="1"/>
  <c r="Q205"/>
  <c r="Y205"/>
  <c r="Z205"/>
  <c r="AA205"/>
  <c r="AC205"/>
  <c r="AD205"/>
  <c r="AE205"/>
  <c r="AP205"/>
  <c r="AQ205"/>
  <c r="AR205"/>
  <c r="AT205"/>
  <c r="AU205"/>
  <c r="AV205"/>
  <c r="H206"/>
  <c r="I206"/>
  <c r="J206"/>
  <c r="L206"/>
  <c r="M206"/>
  <c r="N206"/>
  <c r="Y206"/>
  <c r="Z206"/>
  <c r="AA206"/>
  <c r="AC206"/>
  <c r="AG206" s="1"/>
  <c r="AI206" s="1"/>
  <c r="AD206"/>
  <c r="AE206"/>
  <c r="AH206"/>
  <c r="AP206"/>
  <c r="AQ206"/>
  <c r="AR206"/>
  <c r="AT206"/>
  <c r="AU206"/>
  <c r="AV206"/>
  <c r="AY206" s="1"/>
  <c r="AX206"/>
  <c r="AZ206" s="1"/>
  <c r="H207"/>
  <c r="I207"/>
  <c r="J207"/>
  <c r="L207"/>
  <c r="M207"/>
  <c r="P207" s="1"/>
  <c r="N207"/>
  <c r="Q207" s="1"/>
  <c r="Y207"/>
  <c r="Z207"/>
  <c r="AA207"/>
  <c r="AC207"/>
  <c r="AD207"/>
  <c r="AE207"/>
  <c r="AG207" s="1"/>
  <c r="AH207"/>
  <c r="AP207"/>
  <c r="AQ207"/>
  <c r="AR207"/>
  <c r="AT207"/>
  <c r="AU207"/>
  <c r="AV207"/>
  <c r="AX207"/>
  <c r="AZ207" s="1"/>
  <c r="AY207"/>
  <c r="H208"/>
  <c r="I208"/>
  <c r="J208"/>
  <c r="L208"/>
  <c r="M208"/>
  <c r="N208"/>
  <c r="Q208" s="1"/>
  <c r="P208"/>
  <c r="Y208"/>
  <c r="Z208"/>
  <c r="AA208"/>
  <c r="AC208"/>
  <c r="AD208"/>
  <c r="AE208"/>
  <c r="AP208"/>
  <c r="AQ208"/>
  <c r="AR208"/>
  <c r="AT208"/>
  <c r="AU208"/>
  <c r="AY208" s="1"/>
  <c r="AV208"/>
  <c r="H209"/>
  <c r="I209"/>
  <c r="J209"/>
  <c r="L209"/>
  <c r="M209"/>
  <c r="N209"/>
  <c r="Y209"/>
  <c r="Z209"/>
  <c r="AA209"/>
  <c r="AC209"/>
  <c r="AD209"/>
  <c r="AE209"/>
  <c r="AH209" s="1"/>
  <c r="AG209"/>
  <c r="AI209" s="1"/>
  <c r="AP209"/>
  <c r="AQ209"/>
  <c r="AR209"/>
  <c r="AT209"/>
  <c r="AU209"/>
  <c r="AV209"/>
  <c r="H210"/>
  <c r="I210"/>
  <c r="J210"/>
  <c r="L210"/>
  <c r="M210"/>
  <c r="N210"/>
  <c r="Q210"/>
  <c r="Y210"/>
  <c r="Z210"/>
  <c r="AA210"/>
  <c r="AC210"/>
  <c r="AD210"/>
  <c r="AE210"/>
  <c r="AG210"/>
  <c r="AI210" s="1"/>
  <c r="AH210"/>
  <c r="AP210"/>
  <c r="AQ210"/>
  <c r="AR210"/>
  <c r="AT210"/>
  <c r="AU210"/>
  <c r="AV210"/>
  <c r="H211"/>
  <c r="I211"/>
  <c r="J211"/>
  <c r="L211"/>
  <c r="M211"/>
  <c r="P211" s="1"/>
  <c r="N211"/>
  <c r="Q211" s="1"/>
  <c r="R211"/>
  <c r="Y211"/>
  <c r="Z211"/>
  <c r="AA211"/>
  <c r="AC211"/>
  <c r="AD211"/>
  <c r="AH211" s="1"/>
  <c r="AE211"/>
  <c r="AP211"/>
  <c r="AQ211"/>
  <c r="AR211"/>
  <c r="AT211"/>
  <c r="AX211" s="1"/>
  <c r="AZ211" s="1"/>
  <c r="AU211"/>
  <c r="AV211"/>
  <c r="AY211"/>
  <c r="H212"/>
  <c r="I212"/>
  <c r="J212"/>
  <c r="L212"/>
  <c r="M212"/>
  <c r="N212"/>
  <c r="Q212" s="1"/>
  <c r="P212"/>
  <c r="R212" s="1"/>
  <c r="Y212"/>
  <c r="Z212"/>
  <c r="AA212"/>
  <c r="AC212"/>
  <c r="AD212"/>
  <c r="AE212"/>
  <c r="AP212"/>
  <c r="AQ212"/>
  <c r="AR212"/>
  <c r="AT212"/>
  <c r="AU212"/>
  <c r="AV212"/>
  <c r="AX212" s="1"/>
  <c r="AY212"/>
  <c r="H213"/>
  <c r="I213"/>
  <c r="J213"/>
  <c r="L213"/>
  <c r="M213"/>
  <c r="N213"/>
  <c r="P213"/>
  <c r="R213" s="1"/>
  <c r="Q213"/>
  <c r="Y213"/>
  <c r="Z213"/>
  <c r="AA213"/>
  <c r="AC213"/>
  <c r="AD213"/>
  <c r="AE213"/>
  <c r="AP213"/>
  <c r="AQ213"/>
  <c r="AR213"/>
  <c r="AT213"/>
  <c r="AU213"/>
  <c r="AV213"/>
  <c r="H214"/>
  <c r="I214"/>
  <c r="J214"/>
  <c r="L214"/>
  <c r="M214"/>
  <c r="N214"/>
  <c r="Y214"/>
  <c r="Z214"/>
  <c r="AA214"/>
  <c r="AC214"/>
  <c r="AG214" s="1"/>
  <c r="AI214" s="1"/>
  <c r="AD214"/>
  <c r="AE214"/>
  <c r="AH214"/>
  <c r="AP214"/>
  <c r="AQ214"/>
  <c r="AR214"/>
  <c r="AT214"/>
  <c r="AU214"/>
  <c r="AV214"/>
  <c r="AY214" s="1"/>
  <c r="AX214"/>
  <c r="AZ214" s="1"/>
  <c r="H215"/>
  <c r="I215"/>
  <c r="J215"/>
  <c r="L215"/>
  <c r="M215"/>
  <c r="P215" s="1"/>
  <c r="N215"/>
  <c r="Q215" s="1"/>
  <c r="Y215"/>
  <c r="Z215"/>
  <c r="AA215"/>
  <c r="AC215"/>
  <c r="AD215"/>
  <c r="AE215"/>
  <c r="AG215" s="1"/>
  <c r="AH215"/>
  <c r="AP215"/>
  <c r="AQ215"/>
  <c r="AR215"/>
  <c r="AT215"/>
  <c r="AU215"/>
  <c r="AV215"/>
  <c r="AX215"/>
  <c r="AZ215" s="1"/>
  <c r="AY215"/>
  <c r="H216"/>
  <c r="I216"/>
  <c r="J216"/>
  <c r="L216"/>
  <c r="M216"/>
  <c r="N216"/>
  <c r="Q216" s="1"/>
  <c r="P216"/>
  <c r="Y216"/>
  <c r="Z216"/>
  <c r="AA216"/>
  <c r="AC216"/>
  <c r="AD216"/>
  <c r="AE216"/>
  <c r="AP216"/>
  <c r="AQ216"/>
  <c r="AR216"/>
  <c r="AT216"/>
  <c r="AU216"/>
  <c r="AY216" s="1"/>
  <c r="AV216"/>
  <c r="H217"/>
  <c r="I217"/>
  <c r="J217"/>
  <c r="L217"/>
  <c r="M217"/>
  <c r="N217"/>
  <c r="Y217"/>
  <c r="Z217"/>
  <c r="AA217"/>
  <c r="AC217"/>
  <c r="AD217"/>
  <c r="AE217"/>
  <c r="AH217" s="1"/>
  <c r="AG217"/>
  <c r="AI217" s="1"/>
  <c r="AP217"/>
  <c r="AQ217"/>
  <c r="AR217"/>
  <c r="AT217"/>
  <c r="AU217"/>
  <c r="AV217"/>
  <c r="H218"/>
  <c r="I218"/>
  <c r="J218"/>
  <c r="L218"/>
  <c r="M218"/>
  <c r="N218"/>
  <c r="Q218"/>
  <c r="Y218"/>
  <c r="Z218"/>
  <c r="AA218"/>
  <c r="AC218"/>
  <c r="AD218"/>
  <c r="AE218"/>
  <c r="AG218"/>
  <c r="AI218" s="1"/>
  <c r="AH218"/>
  <c r="AP218"/>
  <c r="AQ218"/>
  <c r="AR218"/>
  <c r="AT218"/>
  <c r="AU218"/>
  <c r="AV218"/>
  <c r="H219"/>
  <c r="I219"/>
  <c r="J219"/>
  <c r="L219"/>
  <c r="M219"/>
  <c r="P219" s="1"/>
  <c r="N219"/>
  <c r="Q219" s="1"/>
  <c r="R219"/>
  <c r="Y219"/>
  <c r="Z219"/>
  <c r="AA219"/>
  <c r="AC219"/>
  <c r="AD219"/>
  <c r="AH219" s="1"/>
  <c r="AE219"/>
  <c r="AP219"/>
  <c r="AQ219"/>
  <c r="AR219"/>
  <c r="AT219"/>
  <c r="AX219" s="1"/>
  <c r="AZ219" s="1"/>
  <c r="AU219"/>
  <c r="AV219"/>
  <c r="AY219"/>
  <c r="H220"/>
  <c r="I220"/>
  <c r="J220"/>
  <c r="L220"/>
  <c r="M220"/>
  <c r="N220"/>
  <c r="Q220" s="1"/>
  <c r="P220"/>
  <c r="R220" s="1"/>
  <c r="Y220"/>
  <c r="Z220"/>
  <c r="AA220"/>
  <c r="AC220"/>
  <c r="AD220"/>
  <c r="AE220"/>
  <c r="AP220"/>
  <c r="AQ220"/>
  <c r="AR220"/>
  <c r="AT220"/>
  <c r="AU220"/>
  <c r="AV220"/>
  <c r="AX220" s="1"/>
  <c r="AY220"/>
  <c r="H221"/>
  <c r="I221"/>
  <c r="J221"/>
  <c r="L221"/>
  <c r="M221"/>
  <c r="N221"/>
  <c r="P221"/>
  <c r="R221" s="1"/>
  <c r="Q221"/>
  <c r="Y221"/>
  <c r="Z221"/>
  <c r="AA221"/>
  <c r="AC221"/>
  <c r="AD221"/>
  <c r="AE221"/>
  <c r="AP221"/>
  <c r="AQ221"/>
  <c r="AR221"/>
  <c r="AT221"/>
  <c r="AU221"/>
  <c r="AV221"/>
  <c r="H222"/>
  <c r="I222"/>
  <c r="J222"/>
  <c r="L222"/>
  <c r="M222"/>
  <c r="N222"/>
  <c r="Y222"/>
  <c r="Z222"/>
  <c r="AA222"/>
  <c r="AC222"/>
  <c r="AD222"/>
  <c r="AE222"/>
  <c r="AP222"/>
  <c r="AQ222"/>
  <c r="AR222"/>
  <c r="AT222"/>
  <c r="AU222"/>
  <c r="AV222"/>
  <c r="AY222" s="1"/>
  <c r="AX222"/>
  <c r="AZ222" s="1"/>
  <c r="H223"/>
  <c r="I223"/>
  <c r="J223"/>
  <c r="L223"/>
  <c r="M223"/>
  <c r="P223" s="1"/>
  <c r="N223"/>
  <c r="Q223" s="1"/>
  <c r="Y223"/>
  <c r="Z223"/>
  <c r="AA223"/>
  <c r="AC223"/>
  <c r="AD223"/>
  <c r="AE223"/>
  <c r="AH223"/>
  <c r="AP223"/>
  <c r="AQ223"/>
  <c r="AR223"/>
  <c r="AT223"/>
  <c r="AU223"/>
  <c r="AV223"/>
  <c r="AX223"/>
  <c r="AZ223" s="1"/>
  <c r="AY223"/>
  <c r="H224"/>
  <c r="I224"/>
  <c r="J224"/>
  <c r="L224"/>
  <c r="M224"/>
  <c r="N224"/>
  <c r="Q224" s="1"/>
  <c r="P224"/>
  <c r="Y224"/>
  <c r="Z224"/>
  <c r="AA224"/>
  <c r="AC224"/>
  <c r="AD224"/>
  <c r="AG224" s="1"/>
  <c r="AE224"/>
  <c r="AH224" s="1"/>
  <c r="AI224"/>
  <c r="AP224"/>
  <c r="AQ224"/>
  <c r="AR224"/>
  <c r="AT224"/>
  <c r="AU224"/>
  <c r="AV224"/>
  <c r="H225"/>
  <c r="I225"/>
  <c r="J225"/>
  <c r="L225"/>
  <c r="M225"/>
  <c r="N225"/>
  <c r="Y225"/>
  <c r="Z225"/>
  <c r="AA225"/>
  <c r="AC225"/>
  <c r="AD225"/>
  <c r="AE225"/>
  <c r="AH225" s="1"/>
  <c r="AG225"/>
  <c r="AI225" s="1"/>
  <c r="AP225"/>
  <c r="AQ225"/>
  <c r="AR225"/>
  <c r="AT225"/>
  <c r="AU225"/>
  <c r="AV225"/>
  <c r="H226"/>
  <c r="I226"/>
  <c r="J226"/>
  <c r="L226"/>
  <c r="M226"/>
  <c r="N226"/>
  <c r="Q226"/>
  <c r="Y226"/>
  <c r="Z226"/>
  <c r="AA226"/>
  <c r="AC226"/>
  <c r="AD226"/>
  <c r="AE226"/>
  <c r="AG226"/>
  <c r="AI226" s="1"/>
  <c r="AH226"/>
  <c r="AP226"/>
  <c r="AQ226"/>
  <c r="AR226"/>
  <c r="AT226"/>
  <c r="AU226"/>
  <c r="AV226"/>
  <c r="AY226" s="1"/>
  <c r="AX226"/>
  <c r="H227"/>
  <c r="I227"/>
  <c r="J227"/>
  <c r="L227"/>
  <c r="M227"/>
  <c r="P227" s="1"/>
  <c r="N227"/>
  <c r="Q227" s="1"/>
  <c r="R227"/>
  <c r="Y227"/>
  <c r="Z227"/>
  <c r="AA227"/>
  <c r="AC227"/>
  <c r="AD227"/>
  <c r="AH227" s="1"/>
  <c r="AE227"/>
  <c r="AP227"/>
  <c r="AQ227"/>
  <c r="AR227"/>
  <c r="AT227"/>
  <c r="AU227"/>
  <c r="AV227"/>
  <c r="H228"/>
  <c r="I228"/>
  <c r="J228"/>
  <c r="L228"/>
  <c r="M228"/>
  <c r="N228"/>
  <c r="Q228" s="1"/>
  <c r="P228"/>
  <c r="R228" s="1"/>
  <c r="Y228"/>
  <c r="Z228"/>
  <c r="AA228"/>
  <c r="AC228"/>
  <c r="AD228"/>
  <c r="AE228"/>
  <c r="AP228"/>
  <c r="AQ228"/>
  <c r="AR228"/>
  <c r="AT228"/>
  <c r="AU228"/>
  <c r="AV228"/>
  <c r="AY228"/>
  <c r="H229"/>
  <c r="I229"/>
  <c r="J229"/>
  <c r="L229"/>
  <c r="M229"/>
  <c r="N229"/>
  <c r="P229"/>
  <c r="R229" s="1"/>
  <c r="Q229"/>
  <c r="Y229"/>
  <c r="Z229"/>
  <c r="AA229"/>
  <c r="AC229"/>
  <c r="AD229"/>
  <c r="AE229"/>
  <c r="AP229"/>
  <c r="AQ229"/>
  <c r="AR229"/>
  <c r="AT229"/>
  <c r="AU229"/>
  <c r="AX229" s="1"/>
  <c r="AV229"/>
  <c r="AY229" s="1"/>
  <c r="AZ229"/>
  <c r="H230"/>
  <c r="I230"/>
  <c r="J230"/>
  <c r="L230"/>
  <c r="M230"/>
  <c r="N230"/>
  <c r="Y230"/>
  <c r="Z230"/>
  <c r="AA230"/>
  <c r="AC230"/>
  <c r="AG230" s="1"/>
  <c r="AI230" s="1"/>
  <c r="AD230"/>
  <c r="AE230"/>
  <c r="AH230"/>
  <c r="AP230"/>
  <c r="AQ230"/>
  <c r="AR230"/>
  <c r="AT230"/>
  <c r="AU230"/>
  <c r="AV230"/>
  <c r="AY230" s="1"/>
  <c r="AX230"/>
  <c r="AZ230" s="1"/>
  <c r="H231"/>
  <c r="I231"/>
  <c r="J231"/>
  <c r="L231"/>
  <c r="M231"/>
  <c r="P231" s="1"/>
  <c r="N231"/>
  <c r="Q231" s="1"/>
  <c r="Y231"/>
  <c r="Z231"/>
  <c r="AA231"/>
  <c r="AC231"/>
  <c r="AD231"/>
  <c r="AE231"/>
  <c r="AG231" s="1"/>
  <c r="AH231"/>
  <c r="AP231"/>
  <c r="AQ231"/>
  <c r="AR231"/>
  <c r="AT231"/>
  <c r="AU231"/>
  <c r="AV231"/>
  <c r="AX231"/>
  <c r="AZ231" s="1"/>
  <c r="AY231"/>
  <c r="H232"/>
  <c r="I232"/>
  <c r="J232"/>
  <c r="L232"/>
  <c r="M232"/>
  <c r="N232"/>
  <c r="Q232" s="1"/>
  <c r="P232"/>
  <c r="Y232"/>
  <c r="Z232"/>
  <c r="AA232"/>
  <c r="AC232"/>
  <c r="AD232"/>
  <c r="AE232"/>
  <c r="AP232"/>
  <c r="AQ232"/>
  <c r="AR232"/>
  <c r="AT232"/>
  <c r="AU232"/>
  <c r="AV232"/>
  <c r="H233"/>
  <c r="I233"/>
  <c r="J233"/>
  <c r="L233"/>
  <c r="M233"/>
  <c r="N233"/>
  <c r="Y233"/>
  <c r="Z233"/>
  <c r="AA233"/>
  <c r="AC233"/>
  <c r="AD233"/>
  <c r="AE233"/>
  <c r="AH233" s="1"/>
  <c r="AG233"/>
  <c r="AI233" s="1"/>
  <c r="AP233"/>
  <c r="AQ233"/>
  <c r="AR233"/>
  <c r="AT233"/>
  <c r="AU233"/>
  <c r="AX233" s="1"/>
  <c r="AV233"/>
  <c r="AY233" s="1"/>
  <c r="H234"/>
  <c r="I234"/>
  <c r="J234"/>
  <c r="L234"/>
  <c r="M234"/>
  <c r="N234"/>
  <c r="Q234"/>
  <c r="Y234"/>
  <c r="Z234"/>
  <c r="AA234"/>
  <c r="AC234"/>
  <c r="AD234"/>
  <c r="AE234"/>
  <c r="AG234"/>
  <c r="AI234" s="1"/>
  <c r="AH234"/>
  <c r="AP234"/>
  <c r="AQ234"/>
  <c r="AR234"/>
  <c r="AT234"/>
  <c r="AU234"/>
  <c r="AV234"/>
  <c r="H235"/>
  <c r="I235"/>
  <c r="J235"/>
  <c r="L235"/>
  <c r="M235"/>
  <c r="P235" s="1"/>
  <c r="N235"/>
  <c r="Q235" s="1"/>
  <c r="R235"/>
  <c r="Y235"/>
  <c r="Z235"/>
  <c r="AA235"/>
  <c r="AC235"/>
  <c r="AD235"/>
  <c r="AH235" s="1"/>
  <c r="AE235"/>
  <c r="AP235"/>
  <c r="AQ235"/>
  <c r="AR235"/>
  <c r="AT235"/>
  <c r="AX235" s="1"/>
  <c r="AZ235" s="1"/>
  <c r="AU235"/>
  <c r="AV235"/>
  <c r="AY235"/>
  <c r="H236"/>
  <c r="I236"/>
  <c r="J236"/>
  <c r="L236"/>
  <c r="M236"/>
  <c r="N236"/>
  <c r="Q236" s="1"/>
  <c r="P236"/>
  <c r="R236" s="1"/>
  <c r="Y236"/>
  <c r="Z236"/>
  <c r="AA236"/>
  <c r="AC236"/>
  <c r="AD236"/>
  <c r="AE236"/>
  <c r="AP236"/>
  <c r="AQ236"/>
  <c r="AR236"/>
  <c r="AT236"/>
  <c r="AU236"/>
  <c r="AV236"/>
  <c r="AX236" s="1"/>
  <c r="AY236"/>
  <c r="H237"/>
  <c r="I237"/>
  <c r="J237"/>
  <c r="L237"/>
  <c r="M237"/>
  <c r="N237"/>
  <c r="P237"/>
  <c r="R237" s="1"/>
  <c r="Q237"/>
  <c r="Y237"/>
  <c r="Z237"/>
  <c r="AA237"/>
  <c r="AC237"/>
  <c r="AD237"/>
  <c r="AE237"/>
  <c r="AP237"/>
  <c r="AQ237"/>
  <c r="AR237"/>
  <c r="AT237"/>
  <c r="AU237"/>
  <c r="AV237"/>
  <c r="H238"/>
  <c r="I238"/>
  <c r="J238"/>
  <c r="L238"/>
  <c r="M238"/>
  <c r="N238"/>
  <c r="Y238"/>
  <c r="Z238"/>
  <c r="AA238"/>
  <c r="AC238"/>
  <c r="AG238" s="1"/>
  <c r="AI238" s="1"/>
  <c r="AD238"/>
  <c r="AE238"/>
  <c r="AH238"/>
  <c r="AP238"/>
  <c r="AQ238"/>
  <c r="AR238"/>
  <c r="AT238"/>
  <c r="AU238"/>
  <c r="AV238"/>
  <c r="AY238" s="1"/>
  <c r="AX238"/>
  <c r="AZ238" s="1"/>
  <c r="H239"/>
  <c r="I239"/>
  <c r="J239"/>
  <c r="L239"/>
  <c r="M239"/>
  <c r="P239" s="1"/>
  <c r="N239"/>
  <c r="Q239" s="1"/>
  <c r="Y239"/>
  <c r="Z239"/>
  <c r="AA239"/>
  <c r="AC239"/>
  <c r="AD239"/>
  <c r="AE239"/>
  <c r="AG239" s="1"/>
  <c r="AH239"/>
  <c r="AP239"/>
  <c r="AQ239"/>
  <c r="AR239"/>
  <c r="AT239"/>
  <c r="AU239"/>
  <c r="AV239"/>
  <c r="AX239"/>
  <c r="AZ239" s="1"/>
  <c r="AY239"/>
  <c r="H240"/>
  <c r="I240"/>
  <c r="J240"/>
  <c r="L240"/>
  <c r="M240"/>
  <c r="N240"/>
  <c r="Q240" s="1"/>
  <c r="P240"/>
  <c r="Y240"/>
  <c r="Z240"/>
  <c r="AA240"/>
  <c r="AC240"/>
  <c r="AD240"/>
  <c r="AE240"/>
  <c r="AP240"/>
  <c r="AQ240"/>
  <c r="AR240"/>
  <c r="AT240"/>
  <c r="AU240"/>
  <c r="AY240" s="1"/>
  <c r="AV240"/>
  <c r="H241"/>
  <c r="I241"/>
  <c r="J241"/>
  <c r="L241"/>
  <c r="M241"/>
  <c r="N241"/>
  <c r="Y241"/>
  <c r="Z241"/>
  <c r="AA241"/>
  <c r="AC241"/>
  <c r="AD241"/>
  <c r="AE241"/>
  <c r="AH241" s="1"/>
  <c r="AG241"/>
  <c r="AI241" s="1"/>
  <c r="AP241"/>
  <c r="AQ241"/>
  <c r="AR241"/>
  <c r="AT241"/>
  <c r="AU241"/>
  <c r="AV241"/>
  <c r="H242"/>
  <c r="I242"/>
  <c r="J242"/>
  <c r="L242"/>
  <c r="M242"/>
  <c r="N242"/>
  <c r="Q242"/>
  <c r="Y242"/>
  <c r="Z242"/>
  <c r="AA242"/>
  <c r="AC242"/>
  <c r="AD242"/>
  <c r="AE242"/>
  <c r="AG242"/>
  <c r="AI242" s="1"/>
  <c r="AH242"/>
  <c r="AP242"/>
  <c r="AQ242"/>
  <c r="AR242"/>
  <c r="AT242"/>
  <c r="AU242"/>
  <c r="AV242"/>
  <c r="H243"/>
  <c r="I243"/>
  <c r="J243"/>
  <c r="L243"/>
  <c r="M243"/>
  <c r="P243" s="1"/>
  <c r="N243"/>
  <c r="Q243" s="1"/>
  <c r="R243"/>
  <c r="Y243"/>
  <c r="Z243"/>
  <c r="AA243"/>
  <c r="AC243"/>
  <c r="AD243"/>
  <c r="AH243" s="1"/>
  <c r="AE243"/>
  <c r="AP243"/>
  <c r="AQ243"/>
  <c r="AR243"/>
  <c r="AT243"/>
  <c r="AX243" s="1"/>
  <c r="AZ243" s="1"/>
  <c r="AU243"/>
  <c r="AV243"/>
  <c r="AY243"/>
  <c r="H244"/>
  <c r="I244"/>
  <c r="J244"/>
  <c r="L244"/>
  <c r="M244"/>
  <c r="N244"/>
  <c r="Q244" s="1"/>
  <c r="P244"/>
  <c r="R244" s="1"/>
  <c r="Y244"/>
  <c r="Z244"/>
  <c r="AA244"/>
  <c r="AC244"/>
  <c r="AD244"/>
  <c r="AE244"/>
  <c r="AP244"/>
  <c r="AQ244"/>
  <c r="AR244"/>
  <c r="AT244"/>
  <c r="AU244"/>
  <c r="AV244"/>
  <c r="AY244"/>
  <c r="H245"/>
  <c r="I245"/>
  <c r="J245"/>
  <c r="L245"/>
  <c r="M245"/>
  <c r="N245"/>
  <c r="P245"/>
  <c r="R245" s="1"/>
  <c r="Q245"/>
  <c r="Y245"/>
  <c r="Z245"/>
  <c r="AA245"/>
  <c r="AC245"/>
  <c r="AD245"/>
  <c r="AE245"/>
  <c r="AP245"/>
  <c r="AQ245"/>
  <c r="AR245"/>
  <c r="AT245"/>
  <c r="AU245"/>
  <c r="AX245" s="1"/>
  <c r="AV245"/>
  <c r="AY245" s="1"/>
  <c r="AZ245"/>
  <c r="H246"/>
  <c r="I246"/>
  <c r="J246"/>
  <c r="L246"/>
  <c r="M246"/>
  <c r="N246"/>
  <c r="Y246"/>
  <c r="Z246"/>
  <c r="AA246"/>
  <c r="AC246"/>
  <c r="AG246" s="1"/>
  <c r="AI246" s="1"/>
  <c r="AD246"/>
  <c r="AE246"/>
  <c r="AH246"/>
  <c r="AP246"/>
  <c r="AQ246"/>
  <c r="AR246"/>
  <c r="AT246"/>
  <c r="AU246"/>
  <c r="AV246"/>
  <c r="AY246" s="1"/>
  <c r="AX246"/>
  <c r="AZ246" s="1"/>
  <c r="H247"/>
  <c r="I247"/>
  <c r="J247"/>
  <c r="L247"/>
  <c r="M247"/>
  <c r="P247" s="1"/>
  <c r="N247"/>
  <c r="Q247" s="1"/>
  <c r="Y247"/>
  <c r="Z247"/>
  <c r="AA247"/>
  <c r="AC247"/>
  <c r="AD247"/>
  <c r="AE247"/>
  <c r="AG247" s="1"/>
  <c r="AH247"/>
  <c r="AP247"/>
  <c r="AQ247"/>
  <c r="AR247"/>
  <c r="AT247"/>
  <c r="AU247"/>
  <c r="AV247"/>
  <c r="AX247"/>
  <c r="AZ247" s="1"/>
  <c r="AY247"/>
  <c r="H248"/>
  <c r="I248"/>
  <c r="J248"/>
  <c r="L248"/>
  <c r="M248"/>
  <c r="N248"/>
  <c r="Q248" s="1"/>
  <c r="P248"/>
  <c r="Y248"/>
  <c r="Z248"/>
  <c r="AA248"/>
  <c r="AC248"/>
  <c r="AD248"/>
  <c r="AG248" s="1"/>
  <c r="AE248"/>
  <c r="AH248" s="1"/>
  <c r="AI248"/>
  <c r="AP248"/>
  <c r="AQ248"/>
  <c r="AR248"/>
  <c r="AT248"/>
  <c r="AU248"/>
  <c r="AV248"/>
  <c r="H249"/>
  <c r="I249"/>
  <c r="J249"/>
  <c r="L249"/>
  <c r="M249"/>
  <c r="N249"/>
  <c r="Y249"/>
  <c r="Z249"/>
  <c r="AA249"/>
  <c r="AC249"/>
  <c r="AD249"/>
  <c r="AE249"/>
  <c r="AH249" s="1"/>
  <c r="AG249"/>
  <c r="AI249" s="1"/>
  <c r="AP249"/>
  <c r="AQ249"/>
  <c r="AR249"/>
  <c r="AT249"/>
  <c r="AU249"/>
  <c r="AX249" s="1"/>
  <c r="AV249"/>
  <c r="AY249" s="1"/>
  <c r="H250"/>
  <c r="I250"/>
  <c r="J250"/>
  <c r="L250"/>
  <c r="M250"/>
  <c r="N250"/>
  <c r="Q250"/>
  <c r="Y250"/>
  <c r="Z250"/>
  <c r="AA250"/>
  <c r="AC250"/>
  <c r="AD250"/>
  <c r="AE250"/>
  <c r="AG250"/>
  <c r="AI250" s="1"/>
  <c r="AH250"/>
  <c r="AP250"/>
  <c r="AQ250"/>
  <c r="AR250"/>
  <c r="AT250"/>
  <c r="AU250"/>
  <c r="AV250"/>
  <c r="AY250" s="1"/>
  <c r="AX250"/>
  <c r="H251"/>
  <c r="I251"/>
  <c r="J251"/>
  <c r="L251"/>
  <c r="M251"/>
  <c r="P251" s="1"/>
  <c r="N251"/>
  <c r="Q251" s="1"/>
  <c r="R251"/>
  <c r="Y251"/>
  <c r="Z251"/>
  <c r="AA251"/>
  <c r="AC251"/>
  <c r="AD251"/>
  <c r="AE251"/>
  <c r="AP251"/>
  <c r="AQ251"/>
  <c r="AR251"/>
  <c r="AT251"/>
  <c r="AU251"/>
  <c r="AV251"/>
  <c r="H252"/>
  <c r="I252"/>
  <c r="J252"/>
  <c r="L252"/>
  <c r="P252" s="1"/>
  <c r="M252"/>
  <c r="N252"/>
  <c r="Q252"/>
  <c r="Y252"/>
  <c r="Z252"/>
  <c r="AA252"/>
  <c r="AC252"/>
  <c r="AD252"/>
  <c r="AE252"/>
  <c r="AH252" s="1"/>
  <c r="AG252"/>
  <c r="AI252"/>
  <c r="AP252"/>
  <c r="AQ252"/>
  <c r="AR252"/>
  <c r="AT252"/>
  <c r="AU252"/>
  <c r="AV252"/>
  <c r="H253"/>
  <c r="I253"/>
  <c r="J253"/>
  <c r="L253"/>
  <c r="M253"/>
  <c r="N253"/>
  <c r="Y253"/>
  <c r="Z253"/>
  <c r="AA253"/>
  <c r="AC253"/>
  <c r="AD253"/>
  <c r="AE253"/>
  <c r="AH253" s="1"/>
  <c r="AG253"/>
  <c r="AI253" s="1"/>
  <c r="AP253"/>
  <c r="AQ253"/>
  <c r="AR253"/>
  <c r="AT253"/>
  <c r="AU253"/>
  <c r="AV253"/>
  <c r="AY253" s="1"/>
  <c r="AX253"/>
  <c r="H254"/>
  <c r="I254"/>
  <c r="J254"/>
  <c r="L254"/>
  <c r="M254"/>
  <c r="N254"/>
  <c r="Q254"/>
  <c r="Y254"/>
  <c r="Z254"/>
  <c r="AA254"/>
  <c r="AC254"/>
  <c r="AD254"/>
  <c r="AE254"/>
  <c r="AG254"/>
  <c r="AI254" s="1"/>
  <c r="AH254"/>
  <c r="AP254"/>
  <c r="AQ254"/>
  <c r="AR254"/>
  <c r="AT254"/>
  <c r="AX254" s="1"/>
  <c r="AZ254" s="1"/>
  <c r="AU254"/>
  <c r="AV254"/>
  <c r="AY254" s="1"/>
  <c r="H255"/>
  <c r="I255"/>
  <c r="J255"/>
  <c r="L255"/>
  <c r="M255"/>
  <c r="P255" s="1"/>
  <c r="N255"/>
  <c r="Q255" s="1"/>
  <c r="Y255"/>
  <c r="Z255"/>
  <c r="AA255"/>
  <c r="AC255"/>
  <c r="AH255" s="1"/>
  <c r="AD255"/>
  <c r="AE255"/>
  <c r="AP255"/>
  <c r="AQ255"/>
  <c r="AR255"/>
  <c r="AT255"/>
  <c r="AU255"/>
  <c r="AV255"/>
  <c r="AY255"/>
  <c r="H256"/>
  <c r="I256"/>
  <c r="J256"/>
  <c r="L256"/>
  <c r="P256" s="1"/>
  <c r="M256"/>
  <c r="N256"/>
  <c r="Y256"/>
  <c r="Z256"/>
  <c r="AA256"/>
  <c r="AC256"/>
  <c r="AD256"/>
  <c r="AG256" s="1"/>
  <c r="AE256"/>
  <c r="AH256" s="1"/>
  <c r="AI256"/>
  <c r="AP256"/>
  <c r="AQ256"/>
  <c r="AR256"/>
  <c r="AT256"/>
  <c r="AU256"/>
  <c r="AY256" s="1"/>
  <c r="AV256"/>
  <c r="H257"/>
  <c r="I257"/>
  <c r="J257"/>
  <c r="L257"/>
  <c r="M257"/>
  <c r="N257"/>
  <c r="Y257"/>
  <c r="Z257"/>
  <c r="AA257"/>
  <c r="AC257"/>
  <c r="AG257" s="1"/>
  <c r="AD257"/>
  <c r="AE257"/>
  <c r="AP257"/>
  <c r="AQ257"/>
  <c r="AR257"/>
  <c r="AT257"/>
  <c r="AU257"/>
  <c r="AV257"/>
  <c r="AY257" s="1"/>
  <c r="AX257"/>
  <c r="AZ257"/>
  <c r="H258"/>
  <c r="I258"/>
  <c r="J258"/>
  <c r="L258"/>
  <c r="M258"/>
  <c r="N258"/>
  <c r="Y258"/>
  <c r="Z258"/>
  <c r="AA258"/>
  <c r="AC258"/>
  <c r="AG258" s="1"/>
  <c r="AD258"/>
  <c r="AE258"/>
  <c r="AH258"/>
  <c r="AP258"/>
  <c r="AQ258"/>
  <c r="AR258"/>
  <c r="AT258"/>
  <c r="AU258"/>
  <c r="AV258"/>
  <c r="AY258" s="1"/>
  <c r="AX258"/>
  <c r="AZ258" s="1"/>
  <c r="H259"/>
  <c r="I259"/>
  <c r="J259"/>
  <c r="L259"/>
  <c r="M259"/>
  <c r="N259"/>
  <c r="Q259" s="1"/>
  <c r="P259"/>
  <c r="Y259"/>
  <c r="Z259"/>
  <c r="AA259"/>
  <c r="AC259"/>
  <c r="AD259"/>
  <c r="AE259"/>
  <c r="AH259" s="1"/>
  <c r="AP259"/>
  <c r="AQ259"/>
  <c r="AR259"/>
  <c r="AT259"/>
  <c r="AU259"/>
  <c r="AV259"/>
  <c r="AX259"/>
  <c r="AZ259" s="1"/>
  <c r="AY259"/>
  <c r="H260"/>
  <c r="I260"/>
  <c r="J260"/>
  <c r="L260"/>
  <c r="P260" s="1"/>
  <c r="R260" s="1"/>
  <c r="M260"/>
  <c r="N260"/>
  <c r="Q260" s="1"/>
  <c r="Y260"/>
  <c r="Z260"/>
  <c r="AA260"/>
  <c r="AC260"/>
  <c r="AD260"/>
  <c r="AG260" s="1"/>
  <c r="AI260" s="1"/>
  <c r="AE260"/>
  <c r="AH260" s="1"/>
  <c r="AP260"/>
  <c r="AQ260"/>
  <c r="AR260"/>
  <c r="AT260"/>
  <c r="AY260" s="1"/>
  <c r="AU260"/>
  <c r="AV260"/>
  <c r="H261"/>
  <c r="I261"/>
  <c r="J261"/>
  <c r="L261"/>
  <c r="M261"/>
  <c r="N261"/>
  <c r="Q261"/>
  <c r="Y261"/>
  <c r="Z261"/>
  <c r="AA261"/>
  <c r="AC261"/>
  <c r="AG261" s="1"/>
  <c r="AD261"/>
  <c r="AE261"/>
  <c r="AP261"/>
  <c r="AQ261"/>
  <c r="AR261"/>
  <c r="AT261"/>
  <c r="AU261"/>
  <c r="AX261" s="1"/>
  <c r="AV261"/>
  <c r="AY261" s="1"/>
  <c r="AZ261"/>
  <c r="H262"/>
  <c r="I262"/>
  <c r="J262"/>
  <c r="L262"/>
  <c r="M262"/>
  <c r="N262"/>
  <c r="Y262"/>
  <c r="Z262"/>
  <c r="AA262"/>
  <c r="AC262"/>
  <c r="AD262"/>
  <c r="AE262"/>
  <c r="AP262"/>
  <c r="AQ262"/>
  <c r="AR262"/>
  <c r="AT262"/>
  <c r="AX262" s="1"/>
  <c r="AU262"/>
  <c r="AV262"/>
  <c r="AY262"/>
  <c r="H263"/>
  <c r="I263"/>
  <c r="J263"/>
  <c r="L263"/>
  <c r="M263"/>
  <c r="N263"/>
  <c r="Q263" s="1"/>
  <c r="P263"/>
  <c r="R263"/>
  <c r="Y263"/>
  <c r="Z263"/>
  <c r="AA263"/>
  <c r="AC263"/>
  <c r="AD263"/>
  <c r="AE263"/>
  <c r="AP263"/>
  <c r="AQ263"/>
  <c r="AR263"/>
  <c r="AT263"/>
  <c r="AU263"/>
  <c r="AV263"/>
  <c r="H264"/>
  <c r="I264"/>
  <c r="J264"/>
  <c r="L264"/>
  <c r="M264"/>
  <c r="N264"/>
  <c r="Q264" s="1"/>
  <c r="P264"/>
  <c r="R264" s="1"/>
  <c r="Y264"/>
  <c r="Z264"/>
  <c r="AA264"/>
  <c r="AC264"/>
  <c r="AD264"/>
  <c r="AE264"/>
  <c r="AH264" s="1"/>
  <c r="AG264"/>
  <c r="AP264"/>
  <c r="AQ264"/>
  <c r="AR264"/>
  <c r="AT264"/>
  <c r="AU264"/>
  <c r="AV264"/>
  <c r="AY264"/>
  <c r="H265"/>
  <c r="I265"/>
  <c r="J265"/>
  <c r="L265"/>
  <c r="M265"/>
  <c r="N265"/>
  <c r="P265"/>
  <c r="R265" s="1"/>
  <c r="Q265"/>
  <c r="Y265"/>
  <c r="Z265"/>
  <c r="AA265"/>
  <c r="AC265"/>
  <c r="AG265" s="1"/>
  <c r="AI265" s="1"/>
  <c r="AD265"/>
  <c r="AE265"/>
  <c r="AH265" s="1"/>
  <c r="AP265"/>
  <c r="AQ265"/>
  <c r="AR265"/>
  <c r="AT265"/>
  <c r="AU265"/>
  <c r="AX265" s="1"/>
  <c r="AV265"/>
  <c r="AY265" s="1"/>
  <c r="H266"/>
  <c r="I266"/>
  <c r="J266"/>
  <c r="L266"/>
  <c r="Q266" s="1"/>
  <c r="M266"/>
  <c r="N266"/>
  <c r="Y266"/>
  <c r="Z266"/>
  <c r="AA266"/>
  <c r="AC266"/>
  <c r="AD266"/>
  <c r="AE266"/>
  <c r="AH266" s="1"/>
  <c r="AP266"/>
  <c r="AQ266"/>
  <c r="AR266"/>
  <c r="AT266"/>
  <c r="AU266"/>
  <c r="AV266"/>
  <c r="AY266"/>
  <c r="H267"/>
  <c r="I267"/>
  <c r="J267"/>
  <c r="L267"/>
  <c r="M267"/>
  <c r="N267"/>
  <c r="P267"/>
  <c r="R267" s="1"/>
  <c r="Q267"/>
  <c r="Y267"/>
  <c r="Z267"/>
  <c r="AA267"/>
  <c r="AC267"/>
  <c r="AD267"/>
  <c r="AE267"/>
  <c r="AH267" s="1"/>
  <c r="AG267"/>
  <c r="AP267"/>
  <c r="AQ267"/>
  <c r="AR267"/>
  <c r="AT267"/>
  <c r="AU267"/>
  <c r="AV267"/>
  <c r="H268"/>
  <c r="I268"/>
  <c r="J268"/>
  <c r="L268"/>
  <c r="M268"/>
  <c r="N268"/>
  <c r="Y268"/>
  <c r="Z268"/>
  <c r="AA268"/>
  <c r="AC268"/>
  <c r="AG268" s="1"/>
  <c r="AD268"/>
  <c r="AE268"/>
  <c r="AP268"/>
  <c r="AQ268"/>
  <c r="AR268"/>
  <c r="AT268"/>
  <c r="AU268"/>
  <c r="AV268"/>
  <c r="AY268" s="1"/>
  <c r="AX268"/>
  <c r="AZ268" s="1"/>
  <c r="H269"/>
  <c r="I269"/>
  <c r="J269"/>
  <c r="L269"/>
  <c r="M269"/>
  <c r="N269"/>
  <c r="Q269" s="1"/>
  <c r="Y269"/>
  <c r="Z269"/>
  <c r="AA269"/>
  <c r="AC269"/>
  <c r="AD269"/>
  <c r="AE269"/>
  <c r="AH269"/>
  <c r="AP269"/>
  <c r="AQ269"/>
  <c r="AR269"/>
  <c r="AT269"/>
  <c r="AU269"/>
  <c r="AV269"/>
  <c r="AX269"/>
  <c r="AZ269" s="1"/>
  <c r="AY269"/>
  <c r="H270"/>
  <c r="I270"/>
  <c r="J270"/>
  <c r="L270"/>
  <c r="M270"/>
  <c r="N270"/>
  <c r="Q270" s="1"/>
  <c r="P270"/>
  <c r="Y270"/>
  <c r="Z270"/>
  <c r="AA270"/>
  <c r="AC270"/>
  <c r="AD270"/>
  <c r="AE270"/>
  <c r="AP270"/>
  <c r="AQ270"/>
  <c r="AR270"/>
  <c r="AT270"/>
  <c r="AX270" s="1"/>
  <c r="AU270"/>
  <c r="AY270" s="1"/>
  <c r="AV270"/>
  <c r="AZ270"/>
  <c r="H271"/>
  <c r="I271"/>
  <c r="J271"/>
  <c r="L271"/>
  <c r="P271" s="1"/>
  <c r="M271"/>
  <c r="N271"/>
  <c r="Q271"/>
  <c r="Y271"/>
  <c r="Z271"/>
  <c r="AA271"/>
  <c r="AC271"/>
  <c r="AD271"/>
  <c r="AE271"/>
  <c r="AH271" s="1"/>
  <c r="AG271"/>
  <c r="AI271" s="1"/>
  <c r="AP271"/>
  <c r="AQ271"/>
  <c r="AR271"/>
  <c r="AT271"/>
  <c r="AU271"/>
  <c r="AV271"/>
  <c r="H272"/>
  <c r="I272"/>
  <c r="J272"/>
  <c r="L272"/>
  <c r="M272"/>
  <c r="N272"/>
  <c r="Q272"/>
  <c r="Y272"/>
  <c r="Z272"/>
  <c r="AA272"/>
  <c r="AC272"/>
  <c r="AD272"/>
  <c r="AE272"/>
  <c r="AG272"/>
  <c r="AI272" s="1"/>
  <c r="AH272"/>
  <c r="AP272"/>
  <c r="AQ272"/>
  <c r="AR272"/>
  <c r="AT272"/>
  <c r="AU272"/>
  <c r="AV272"/>
  <c r="AX272"/>
  <c r="H273"/>
  <c r="I273"/>
  <c r="J273"/>
  <c r="L273"/>
  <c r="P273" s="1"/>
  <c r="M273"/>
  <c r="N273"/>
  <c r="Q273" s="1"/>
  <c r="R273"/>
  <c r="Y273"/>
  <c r="Z273"/>
  <c r="AA273"/>
  <c r="AC273"/>
  <c r="AG273" s="1"/>
  <c r="AD273"/>
  <c r="AH273" s="1"/>
  <c r="AE273"/>
  <c r="AI273"/>
  <c r="AP273"/>
  <c r="AQ273"/>
  <c r="AR273"/>
  <c r="AT273"/>
  <c r="AX273" s="1"/>
  <c r="AU273"/>
  <c r="AV273"/>
  <c r="AY273"/>
  <c r="H274"/>
  <c r="I274"/>
  <c r="J274"/>
  <c r="L274"/>
  <c r="M274"/>
  <c r="N274"/>
  <c r="Q274" s="1"/>
  <c r="P274"/>
  <c r="R274" s="1"/>
  <c r="Y274"/>
  <c r="Z274"/>
  <c r="AA274"/>
  <c r="AC274"/>
  <c r="AD274"/>
  <c r="AE274"/>
  <c r="AP274"/>
  <c r="AQ274"/>
  <c r="AR274"/>
  <c r="AT274"/>
  <c r="AU274"/>
  <c r="AX274" s="1"/>
  <c r="AV274"/>
  <c r="AY274"/>
  <c r="H275"/>
  <c r="I275"/>
  <c r="J275"/>
  <c r="L275"/>
  <c r="M275"/>
  <c r="N275"/>
  <c r="P275"/>
  <c r="R275" s="1"/>
  <c r="Q275"/>
  <c r="Y275"/>
  <c r="Z275"/>
  <c r="AA275"/>
  <c r="AC275"/>
  <c r="AD275"/>
  <c r="AE275"/>
  <c r="AH275" s="1"/>
  <c r="AP275"/>
  <c r="AQ275"/>
  <c r="AR275"/>
  <c r="AT275"/>
  <c r="AU275"/>
  <c r="AV275"/>
  <c r="H276"/>
  <c r="I276"/>
  <c r="J276"/>
  <c r="L276"/>
  <c r="M276"/>
  <c r="N276"/>
  <c r="Y276"/>
  <c r="Z276"/>
  <c r="AA276"/>
  <c r="AC276"/>
  <c r="AG276" s="1"/>
  <c r="AI276" s="1"/>
  <c r="AD276"/>
  <c r="AE276"/>
  <c r="AH276"/>
  <c r="AP276"/>
  <c r="AQ276"/>
  <c r="AR276"/>
  <c r="AT276"/>
  <c r="AU276"/>
  <c r="AV276"/>
  <c r="AY276" s="1"/>
  <c r="AX276"/>
  <c r="AZ276" s="1"/>
  <c r="H277"/>
  <c r="I277"/>
  <c r="J277"/>
  <c r="L277"/>
  <c r="M277"/>
  <c r="N277"/>
  <c r="Q277" s="1"/>
  <c r="Y277"/>
  <c r="Z277"/>
  <c r="AA277"/>
  <c r="AC277"/>
  <c r="AG277" s="1"/>
  <c r="AD277"/>
  <c r="AE277"/>
  <c r="AH277"/>
  <c r="AI277" s="1"/>
  <c r="AP277"/>
  <c r="AQ277"/>
  <c r="AR277"/>
  <c r="AT277"/>
  <c r="AU277"/>
  <c r="AV277"/>
  <c r="AX277"/>
  <c r="AZ277" s="1"/>
  <c r="AY277"/>
  <c r="H278"/>
  <c r="I278"/>
  <c r="J278"/>
  <c r="L278"/>
  <c r="M278"/>
  <c r="N278"/>
  <c r="Q278" s="1"/>
  <c r="P278"/>
  <c r="Y278"/>
  <c r="Z278"/>
  <c r="AA278"/>
  <c r="AC278"/>
  <c r="AD278"/>
  <c r="AE278"/>
  <c r="AP278"/>
  <c r="AQ278"/>
  <c r="AR278"/>
  <c r="AT278"/>
  <c r="AX278" s="1"/>
  <c r="AU278"/>
  <c r="AY278" s="1"/>
  <c r="AV278"/>
  <c r="AZ278"/>
  <c r="H279"/>
  <c r="I279"/>
  <c r="J279"/>
  <c r="L279"/>
  <c r="P279" s="1"/>
  <c r="M279"/>
  <c r="N279"/>
  <c r="Y279"/>
  <c r="Z279"/>
  <c r="AA279"/>
  <c r="AC279"/>
  <c r="AD279"/>
  <c r="AE279"/>
  <c r="AH279" s="1"/>
  <c r="AG279"/>
  <c r="AI279" s="1"/>
  <c r="AP279"/>
  <c r="AQ279"/>
  <c r="AR279"/>
  <c r="AT279"/>
  <c r="AU279"/>
  <c r="AV279"/>
  <c r="H280"/>
  <c r="I280"/>
  <c r="J280"/>
  <c r="L280"/>
  <c r="M280"/>
  <c r="N280"/>
  <c r="Q280"/>
  <c r="Y280"/>
  <c r="Z280"/>
  <c r="AA280"/>
  <c r="AC280"/>
  <c r="AD280"/>
  <c r="AE280"/>
  <c r="AG280"/>
  <c r="AI280" s="1"/>
  <c r="AH280"/>
  <c r="AP280"/>
  <c r="AQ280"/>
  <c r="AR280"/>
  <c r="AT280"/>
  <c r="AU280"/>
  <c r="AV280"/>
  <c r="AY280" s="1"/>
  <c r="H281"/>
  <c r="I281"/>
  <c r="J281"/>
  <c r="L281"/>
  <c r="P281" s="1"/>
  <c r="M281"/>
  <c r="N281"/>
  <c r="Q281" s="1"/>
  <c r="R281"/>
  <c r="Y281"/>
  <c r="Z281"/>
  <c r="AA281"/>
  <c r="AC281"/>
  <c r="AG281" s="1"/>
  <c r="AD281"/>
  <c r="AH281" s="1"/>
  <c r="AE281"/>
  <c r="AI281"/>
  <c r="AP281"/>
  <c r="AQ281"/>
  <c r="AR281"/>
  <c r="AT281"/>
  <c r="AX281" s="1"/>
  <c r="AU281"/>
  <c r="AV281"/>
  <c r="AY281"/>
  <c r="H282"/>
  <c r="I282"/>
  <c r="J282"/>
  <c r="L282"/>
  <c r="M282"/>
  <c r="N282"/>
  <c r="Q282" s="1"/>
  <c r="P282"/>
  <c r="R282" s="1"/>
  <c r="Y282"/>
  <c r="Z282"/>
  <c r="AA282"/>
  <c r="AC282"/>
  <c r="AD282"/>
  <c r="AE282"/>
  <c r="AP282"/>
  <c r="AQ282"/>
  <c r="AR282"/>
  <c r="AT282"/>
  <c r="AX282" s="1"/>
  <c r="AU282"/>
  <c r="AV282"/>
  <c r="AY282"/>
  <c r="AZ282" s="1"/>
  <c r="H283"/>
  <c r="I283"/>
  <c r="J283"/>
  <c r="L283"/>
  <c r="M283"/>
  <c r="N283"/>
  <c r="P283"/>
  <c r="R283" s="1"/>
  <c r="Q283"/>
  <c r="Y283"/>
  <c r="Z283"/>
  <c r="AA283"/>
  <c r="AC283"/>
  <c r="AD283"/>
  <c r="AE283"/>
  <c r="AH283" s="1"/>
  <c r="AP283"/>
  <c r="AQ283"/>
  <c r="AR283"/>
  <c r="AT283"/>
  <c r="AU283"/>
  <c r="AV283"/>
  <c r="H284"/>
  <c r="I284"/>
  <c r="J284"/>
  <c r="L284"/>
  <c r="M284"/>
  <c r="N284"/>
  <c r="Y284"/>
  <c r="Z284"/>
  <c r="AA284"/>
  <c r="AC284"/>
  <c r="AG284" s="1"/>
  <c r="AI284" s="1"/>
  <c r="AD284"/>
  <c r="AE284"/>
  <c r="AH284"/>
  <c r="AP284"/>
  <c r="AQ284"/>
  <c r="AR284"/>
  <c r="AT284"/>
  <c r="AU284"/>
  <c r="AY284" s="1"/>
  <c r="AV284"/>
  <c r="AX284"/>
  <c r="H285"/>
  <c r="I285"/>
  <c r="J285"/>
  <c r="L285"/>
  <c r="M285"/>
  <c r="N285"/>
  <c r="Q285" s="1"/>
  <c r="Y285"/>
  <c r="Z285"/>
  <c r="AA285"/>
  <c r="AC285"/>
  <c r="AG285" s="1"/>
  <c r="AD285"/>
  <c r="AE285"/>
  <c r="AH285"/>
  <c r="AI285" s="1"/>
  <c r="AP285"/>
  <c r="AQ285"/>
  <c r="AR285"/>
  <c r="AT285"/>
  <c r="AU285"/>
  <c r="AV285"/>
  <c r="AX285"/>
  <c r="AZ285" s="1"/>
  <c r="AY285"/>
  <c r="H286"/>
  <c r="I286"/>
  <c r="J286"/>
  <c r="L286"/>
  <c r="M286"/>
  <c r="N286"/>
  <c r="Q286" s="1"/>
  <c r="P286"/>
  <c r="Y286"/>
  <c r="Z286"/>
  <c r="AA286"/>
  <c r="AC286"/>
  <c r="AG286" s="1"/>
  <c r="AD286"/>
  <c r="AE286"/>
  <c r="AH286" s="1"/>
  <c r="AI286"/>
  <c r="AP286"/>
  <c r="AQ286"/>
  <c r="AR286"/>
  <c r="AT286"/>
  <c r="AU286"/>
  <c r="AV286"/>
  <c r="H287"/>
  <c r="I287"/>
  <c r="J287"/>
  <c r="L287"/>
  <c r="M287"/>
  <c r="N287"/>
  <c r="Y287"/>
  <c r="Z287"/>
  <c r="AA287"/>
  <c r="AC287"/>
  <c r="AD287"/>
  <c r="AE287"/>
  <c r="AH287" s="1"/>
  <c r="AG287"/>
  <c r="AI287" s="1"/>
  <c r="AP287"/>
  <c r="AQ287"/>
  <c r="AR287"/>
  <c r="AT287"/>
  <c r="AU287"/>
  <c r="AV287"/>
  <c r="H288"/>
  <c r="I288"/>
  <c r="J288"/>
  <c r="L288"/>
  <c r="M288"/>
  <c r="N288"/>
  <c r="Q288"/>
  <c r="Y288"/>
  <c r="Z288"/>
  <c r="AA288"/>
  <c r="AC288"/>
  <c r="AD288"/>
  <c r="AE288"/>
  <c r="AG288"/>
  <c r="AI288" s="1"/>
  <c r="AH288"/>
  <c r="AP288"/>
  <c r="AQ288"/>
  <c r="AR288"/>
  <c r="AT288"/>
  <c r="AU288"/>
  <c r="AV288"/>
  <c r="AX288"/>
  <c r="H289"/>
  <c r="I289"/>
  <c r="J289"/>
  <c r="L289"/>
  <c r="P289" s="1"/>
  <c r="M289"/>
  <c r="N289"/>
  <c r="Q289" s="1"/>
  <c r="R289"/>
  <c r="Y289"/>
  <c r="Z289"/>
  <c r="AA289"/>
  <c r="AC289"/>
  <c r="AD289"/>
  <c r="AE289"/>
  <c r="AP289"/>
  <c r="AQ289"/>
  <c r="AR289"/>
  <c r="AT289"/>
  <c r="AX289" s="1"/>
  <c r="AZ289" s="1"/>
  <c r="AU289"/>
  <c r="AV289"/>
  <c r="AY289"/>
  <c r="H290"/>
  <c r="I290"/>
  <c r="J290"/>
  <c r="L290"/>
  <c r="M290"/>
  <c r="N290"/>
  <c r="Q290" s="1"/>
  <c r="P290"/>
  <c r="R290" s="1"/>
  <c r="Y290"/>
  <c r="Z290"/>
  <c r="AA290"/>
  <c r="AC290"/>
  <c r="AD290"/>
  <c r="AE290"/>
  <c r="AH290" s="1"/>
  <c r="AP290"/>
  <c r="AQ290"/>
  <c r="AR290"/>
  <c r="AT290"/>
  <c r="AU290"/>
  <c r="AX290" s="1"/>
  <c r="AV290"/>
  <c r="AY290"/>
  <c r="H291"/>
  <c r="I291"/>
  <c r="J291"/>
  <c r="L291"/>
  <c r="M291"/>
  <c r="N291"/>
  <c r="P291"/>
  <c r="R291" s="1"/>
  <c r="Q291"/>
  <c r="Y291"/>
  <c r="Z291"/>
  <c r="AA291"/>
  <c r="AC291"/>
  <c r="AD291"/>
  <c r="AE291"/>
  <c r="AH291" s="1"/>
  <c r="AG291"/>
  <c r="AP291"/>
  <c r="AQ291"/>
  <c r="AR291"/>
  <c r="AT291"/>
  <c r="AU291"/>
  <c r="AV291"/>
  <c r="H292"/>
  <c r="I292"/>
  <c r="J292"/>
  <c r="L292"/>
  <c r="M292"/>
  <c r="N292"/>
  <c r="Y292"/>
  <c r="Z292"/>
  <c r="AA292"/>
  <c r="AC292"/>
  <c r="AG292" s="1"/>
  <c r="AD292"/>
  <c r="AE292"/>
  <c r="AP292"/>
  <c r="AQ292"/>
  <c r="AR292"/>
  <c r="AT292"/>
  <c r="AU292"/>
  <c r="AV292"/>
  <c r="AY292" s="1"/>
  <c r="AX292"/>
  <c r="AZ292" s="1"/>
  <c r="H293"/>
  <c r="I293"/>
  <c r="J293"/>
  <c r="L293"/>
  <c r="M293"/>
  <c r="N293"/>
  <c r="Q293" s="1"/>
  <c r="Y293"/>
  <c r="Z293"/>
  <c r="AA293"/>
  <c r="AC293"/>
  <c r="AD293"/>
  <c r="AE293"/>
  <c r="AH293"/>
  <c r="AP293"/>
  <c r="AQ293"/>
  <c r="AR293"/>
  <c r="AT293"/>
  <c r="AU293"/>
  <c r="AV293"/>
  <c r="AX293"/>
  <c r="AZ293" s="1"/>
  <c r="AY293"/>
  <c r="H294"/>
  <c r="I294"/>
  <c r="J294"/>
  <c r="L294"/>
  <c r="M294"/>
  <c r="N294"/>
  <c r="Q294" s="1"/>
  <c r="P294"/>
  <c r="Y294"/>
  <c r="Z294"/>
  <c r="AA294"/>
  <c r="AC294"/>
  <c r="AD294"/>
  <c r="AE294"/>
  <c r="AP294"/>
  <c r="AQ294"/>
  <c r="AR294"/>
  <c r="AT294"/>
  <c r="AX294" s="1"/>
  <c r="AU294"/>
  <c r="AY294" s="1"/>
  <c r="AV294"/>
  <c r="AZ294"/>
  <c r="H295"/>
  <c r="I295"/>
  <c r="J295"/>
  <c r="L295"/>
  <c r="P295" s="1"/>
  <c r="M295"/>
  <c r="N295"/>
  <c r="Q295"/>
  <c r="Y295"/>
  <c r="Z295"/>
  <c r="AA295"/>
  <c r="AC295"/>
  <c r="AD295"/>
  <c r="AE295"/>
  <c r="AH295" s="1"/>
  <c r="AG295"/>
  <c r="AI295" s="1"/>
  <c r="AP295"/>
  <c r="AQ295"/>
  <c r="AR295"/>
  <c r="AT295"/>
  <c r="AU295"/>
  <c r="AV295"/>
  <c r="H296"/>
  <c r="I296"/>
  <c r="J296"/>
  <c r="L296"/>
  <c r="M296"/>
  <c r="N296"/>
  <c r="Q296"/>
  <c r="Y296"/>
  <c r="Z296"/>
  <c r="AA296"/>
  <c r="AC296"/>
  <c r="AD296"/>
  <c r="AE296"/>
  <c r="AG296"/>
  <c r="AI296" s="1"/>
  <c r="AH296"/>
  <c r="AP296"/>
  <c r="AQ296"/>
  <c r="AR296"/>
  <c r="AT296"/>
  <c r="AU296"/>
  <c r="AV296"/>
  <c r="AY296" s="1"/>
  <c r="H297"/>
  <c r="I297"/>
  <c r="J297"/>
  <c r="L297"/>
  <c r="P297" s="1"/>
  <c r="M297"/>
  <c r="N297"/>
  <c r="Q297" s="1"/>
  <c r="R297"/>
  <c r="Y297"/>
  <c r="Z297"/>
  <c r="AA297"/>
  <c r="AC297"/>
  <c r="AG297" s="1"/>
  <c r="AD297"/>
  <c r="AH297" s="1"/>
  <c r="AE297"/>
  <c r="AI297"/>
  <c r="AP297"/>
  <c r="AQ297"/>
  <c r="AR297"/>
  <c r="AT297"/>
  <c r="AX297" s="1"/>
  <c r="AU297"/>
  <c r="AV297"/>
  <c r="AY297"/>
  <c r="H298"/>
  <c r="I298"/>
  <c r="J298"/>
  <c r="L298"/>
  <c r="M298"/>
  <c r="N298"/>
  <c r="Q298" s="1"/>
  <c r="P298"/>
  <c r="R298" s="1"/>
  <c r="Y298"/>
  <c r="Z298"/>
  <c r="AA298"/>
  <c r="AC298"/>
  <c r="AD298"/>
  <c r="AE298"/>
  <c r="AP298"/>
  <c r="AQ298"/>
  <c r="AR298"/>
  <c r="AT298"/>
  <c r="AX298" s="1"/>
  <c r="AU298"/>
  <c r="AV298"/>
  <c r="AY298"/>
  <c r="AZ298" s="1"/>
  <c r="H299"/>
  <c r="I299"/>
  <c r="J299"/>
  <c r="L299"/>
  <c r="M299"/>
  <c r="N299"/>
  <c r="P299"/>
  <c r="R299" s="1"/>
  <c r="Q299"/>
  <c r="Y299"/>
  <c r="Z299"/>
  <c r="AA299"/>
  <c r="AC299"/>
  <c r="AD299"/>
  <c r="AE299"/>
  <c r="AH299" s="1"/>
  <c r="AP299"/>
  <c r="AQ299"/>
  <c r="AR299"/>
  <c r="AT299"/>
  <c r="AU299"/>
  <c r="AV299"/>
  <c r="H300"/>
  <c r="I300"/>
  <c r="J300"/>
  <c r="L300"/>
  <c r="M300"/>
  <c r="N300"/>
  <c r="Y300"/>
  <c r="Z300"/>
  <c r="AA300"/>
  <c r="AC300"/>
  <c r="AG300" s="1"/>
  <c r="AI300" s="1"/>
  <c r="AD300"/>
  <c r="AE300"/>
  <c r="AH300"/>
  <c r="AP300"/>
  <c r="AQ300"/>
  <c r="AR300"/>
  <c r="AT300"/>
  <c r="AU300"/>
  <c r="AV300"/>
  <c r="AY300" s="1"/>
  <c r="AX300"/>
  <c r="AZ300" s="1"/>
  <c r="H301"/>
  <c r="I301"/>
  <c r="J301"/>
  <c r="L301"/>
  <c r="M301"/>
  <c r="N301"/>
  <c r="Q301" s="1"/>
  <c r="Y301"/>
  <c r="Z301"/>
  <c r="AA301"/>
  <c r="AC301"/>
  <c r="AG301" s="1"/>
  <c r="AD301"/>
  <c r="AE301"/>
  <c r="AH301"/>
  <c r="AI301" s="1"/>
  <c r="AP301"/>
  <c r="AQ301"/>
  <c r="AR301"/>
  <c r="AT301"/>
  <c r="AU301"/>
  <c r="AV301"/>
  <c r="AX301"/>
  <c r="AZ301" s="1"/>
  <c r="AY301"/>
  <c r="H302"/>
  <c r="I302"/>
  <c r="J302"/>
  <c r="L302"/>
  <c r="M302"/>
  <c r="N302"/>
  <c r="Q302" s="1"/>
  <c r="P302"/>
  <c r="Y302"/>
  <c r="Z302"/>
  <c r="AA302"/>
  <c r="AC302"/>
  <c r="AD302"/>
  <c r="AE302"/>
  <c r="AP302"/>
  <c r="AQ302"/>
  <c r="AR302"/>
  <c r="AT302"/>
  <c r="AU302"/>
  <c r="AV302"/>
  <c r="H303"/>
  <c r="I303"/>
  <c r="J303"/>
  <c r="L303"/>
  <c r="P303" s="1"/>
  <c r="M303"/>
  <c r="N303"/>
  <c r="Q303"/>
  <c r="Y303"/>
  <c r="Z303"/>
  <c r="AA303"/>
  <c r="AC303"/>
  <c r="AD303"/>
  <c r="AE303"/>
  <c r="AH303" s="1"/>
  <c r="AG303"/>
  <c r="AI303" s="1"/>
  <c r="AP303"/>
  <c r="AQ303"/>
  <c r="AR303"/>
  <c r="AT303"/>
  <c r="AU303"/>
  <c r="AV303"/>
  <c r="AY303" s="1"/>
  <c r="H304"/>
  <c r="I304"/>
  <c r="J304"/>
  <c r="L304"/>
  <c r="M304"/>
  <c r="N304"/>
  <c r="Q304"/>
  <c r="Y304"/>
  <c r="Z304"/>
  <c r="AA304"/>
  <c r="AC304"/>
  <c r="AD304"/>
  <c r="AE304"/>
  <c r="AG304"/>
  <c r="AI304" s="1"/>
  <c r="AH304"/>
  <c r="AP304"/>
  <c r="AQ304"/>
  <c r="AR304"/>
  <c r="AT304"/>
  <c r="AU304"/>
  <c r="AV304"/>
  <c r="AY304" s="1"/>
  <c r="AX304"/>
  <c r="H305"/>
  <c r="I305"/>
  <c r="J305"/>
  <c r="L305"/>
  <c r="P305" s="1"/>
  <c r="M305"/>
  <c r="N305"/>
  <c r="Q305" s="1"/>
  <c r="R305"/>
  <c r="Y305"/>
  <c r="Z305"/>
  <c r="AA305"/>
  <c r="AC305"/>
  <c r="AG305" s="1"/>
  <c r="AD305"/>
  <c r="AH305" s="1"/>
  <c r="AE305"/>
  <c r="AI305"/>
  <c r="AP305"/>
  <c r="AQ305"/>
  <c r="AR305"/>
  <c r="AT305"/>
  <c r="AX305" s="1"/>
  <c r="AU305"/>
  <c r="AV305"/>
  <c r="AY305"/>
  <c r="H306"/>
  <c r="I306"/>
  <c r="J306"/>
  <c r="L306"/>
  <c r="M306"/>
  <c r="N306"/>
  <c r="Q306" s="1"/>
  <c r="P306"/>
  <c r="R306" s="1"/>
  <c r="Y306"/>
  <c r="Z306"/>
  <c r="AA306"/>
  <c r="AC306"/>
  <c r="AD306"/>
  <c r="AE306"/>
  <c r="AH306" s="1"/>
  <c r="AP306"/>
  <c r="AQ306"/>
  <c r="AR306"/>
  <c r="AT306"/>
  <c r="AX306" s="1"/>
  <c r="AU306"/>
  <c r="AV306"/>
  <c r="AY306"/>
  <c r="AZ306" s="1"/>
  <c r="H307"/>
  <c r="I307"/>
  <c r="J307"/>
  <c r="L307"/>
  <c r="M307"/>
  <c r="N307"/>
  <c r="P307"/>
  <c r="R307" s="1"/>
  <c r="Q307"/>
  <c r="Y307"/>
  <c r="Z307"/>
  <c r="AA307"/>
  <c r="AC307"/>
  <c r="AD307"/>
  <c r="AE307"/>
  <c r="AH307" s="1"/>
  <c r="AG307"/>
  <c r="AP307"/>
  <c r="AQ307"/>
  <c r="AR307"/>
  <c r="AT307"/>
  <c r="AU307"/>
  <c r="AV307"/>
  <c r="H308"/>
  <c r="I308"/>
  <c r="J308"/>
  <c r="L308"/>
  <c r="M308"/>
  <c r="N308"/>
  <c r="Y308"/>
  <c r="Z308"/>
  <c r="AA308"/>
  <c r="AC308"/>
  <c r="AG308" s="1"/>
  <c r="AD308"/>
  <c r="AE308"/>
  <c r="AH308"/>
  <c r="AP308"/>
  <c r="AQ308"/>
  <c r="AR308"/>
  <c r="AT308"/>
  <c r="AU308"/>
  <c r="AV308"/>
  <c r="AY308" s="1"/>
  <c r="AX308"/>
  <c r="AZ308" s="1"/>
  <c r="H309"/>
  <c r="I309"/>
  <c r="J309"/>
  <c r="L309"/>
  <c r="M309"/>
  <c r="N309"/>
  <c r="Q309" s="1"/>
  <c r="Y309"/>
  <c r="Z309"/>
  <c r="AA309"/>
  <c r="AC309"/>
  <c r="AD309"/>
  <c r="AE309"/>
  <c r="AH309"/>
  <c r="AP309"/>
  <c r="AQ309"/>
  <c r="AR309"/>
  <c r="AT309"/>
  <c r="AU309"/>
  <c r="AV309"/>
  <c r="AX309"/>
  <c r="AZ309" s="1"/>
  <c r="AY309"/>
  <c r="H310"/>
  <c r="I310"/>
  <c r="J310"/>
  <c r="L310"/>
  <c r="M310"/>
  <c r="N310"/>
  <c r="Q310" s="1"/>
  <c r="P310"/>
  <c r="Y310"/>
  <c r="Z310"/>
  <c r="AA310"/>
  <c r="AC310"/>
  <c r="AG310" s="1"/>
  <c r="AD310"/>
  <c r="AE310"/>
  <c r="AH310" s="1"/>
  <c r="AI310"/>
  <c r="AP310"/>
  <c r="AQ310"/>
  <c r="AR310"/>
  <c r="AT310"/>
  <c r="AU310"/>
  <c r="AV310"/>
  <c r="H311"/>
  <c r="I311"/>
  <c r="J311"/>
  <c r="L311"/>
  <c r="P311" s="1"/>
  <c r="M311"/>
  <c r="N311"/>
  <c r="Q311"/>
  <c r="Y311"/>
  <c r="Z311"/>
  <c r="AA311"/>
  <c r="AC311"/>
  <c r="AD311"/>
  <c r="AE311"/>
  <c r="AH311" s="1"/>
  <c r="AG311"/>
  <c r="AI311" s="1"/>
  <c r="AP311"/>
  <c r="AQ311"/>
  <c r="AR311"/>
  <c r="AT311"/>
  <c r="AU311"/>
  <c r="AV311"/>
  <c r="AY311" s="1"/>
  <c r="H312"/>
  <c r="I312"/>
  <c r="J312"/>
  <c r="L312"/>
  <c r="M312"/>
  <c r="N312"/>
  <c r="Q312"/>
  <c r="Y312"/>
  <c r="Z312"/>
  <c r="AA312"/>
  <c r="AC312"/>
  <c r="AD312"/>
  <c r="AE312"/>
  <c r="AG312"/>
  <c r="AI312" s="1"/>
  <c r="AH312"/>
  <c r="AP312"/>
  <c r="AQ312"/>
  <c r="AR312"/>
  <c r="AT312"/>
  <c r="AU312"/>
  <c r="AV312"/>
  <c r="AY312" s="1"/>
  <c r="AX312"/>
  <c r="H313"/>
  <c r="I313"/>
  <c r="J313"/>
  <c r="L313"/>
  <c r="P313" s="1"/>
  <c r="M313"/>
  <c r="N313"/>
  <c r="Q313" s="1"/>
  <c r="R313"/>
  <c r="Y313"/>
  <c r="Z313"/>
  <c r="AA313"/>
  <c r="AC313"/>
  <c r="AD313"/>
  <c r="AE313"/>
  <c r="AP313"/>
  <c r="AQ313"/>
  <c r="AR313"/>
  <c r="AT313"/>
  <c r="AX313" s="1"/>
  <c r="AU313"/>
  <c r="AV313"/>
  <c r="AY313"/>
  <c r="H314"/>
  <c r="I314"/>
  <c r="J314"/>
  <c r="L314"/>
  <c r="M314"/>
  <c r="N314"/>
  <c r="Q314" s="1"/>
  <c r="P314"/>
  <c r="R314" s="1"/>
  <c r="Y314"/>
  <c r="Z314"/>
  <c r="AA314"/>
  <c r="AC314"/>
  <c r="AD314"/>
  <c r="AE314"/>
  <c r="AP314"/>
  <c r="AQ314"/>
  <c r="AR314"/>
  <c r="AT314"/>
  <c r="AU314"/>
  <c r="AV314"/>
  <c r="AY314"/>
  <c r="H315"/>
  <c r="I315"/>
  <c r="J315"/>
  <c r="L315"/>
  <c r="M315"/>
  <c r="N315"/>
  <c r="P315"/>
  <c r="R315" s="1"/>
  <c r="Q315"/>
  <c r="Y315"/>
  <c r="Z315"/>
  <c r="AA315"/>
  <c r="AC315"/>
  <c r="AD315"/>
  <c r="AE315"/>
  <c r="AG315"/>
  <c r="AP315"/>
  <c r="AQ315"/>
  <c r="AR315"/>
  <c r="AT315"/>
  <c r="AU315"/>
  <c r="AV315"/>
  <c r="H316"/>
  <c r="I316"/>
  <c r="J316"/>
  <c r="L316"/>
  <c r="M316"/>
  <c r="N316"/>
  <c r="Y316"/>
  <c r="Z316"/>
  <c r="AA316"/>
  <c r="AC316"/>
  <c r="AG316" s="1"/>
  <c r="AI316" s="1"/>
  <c r="AD316"/>
  <c r="AE316"/>
  <c r="AH316"/>
  <c r="AP316"/>
  <c r="AQ316"/>
  <c r="AR316"/>
  <c r="AT316"/>
  <c r="AU316"/>
  <c r="AV316"/>
  <c r="AY316" s="1"/>
  <c r="AX316"/>
  <c r="AZ316" s="1"/>
  <c r="H317"/>
  <c r="I317"/>
  <c r="J317"/>
  <c r="L317"/>
  <c r="M317"/>
  <c r="N317"/>
  <c r="Q317" s="1"/>
  <c r="Y317"/>
  <c r="Z317"/>
  <c r="AA317"/>
  <c r="AC317"/>
  <c r="AD317"/>
  <c r="AG317" s="1"/>
  <c r="AE317"/>
  <c r="AH317"/>
  <c r="AP317"/>
  <c r="AQ317"/>
  <c r="AR317"/>
  <c r="AT317"/>
  <c r="AU317"/>
  <c r="AV317"/>
  <c r="AX317"/>
  <c r="AZ317" s="1"/>
  <c r="AY317"/>
  <c r="H318"/>
  <c r="I318"/>
  <c r="J318"/>
  <c r="L318"/>
  <c r="M318"/>
  <c r="N318"/>
  <c r="Q318" s="1"/>
  <c r="P318"/>
  <c r="Y318"/>
  <c r="Z318"/>
  <c r="AA318"/>
  <c r="AC318"/>
  <c r="AD318"/>
  <c r="AE318"/>
  <c r="AP318"/>
  <c r="AQ318"/>
  <c r="AR318"/>
  <c r="AT318"/>
  <c r="AU318"/>
  <c r="AV318"/>
  <c r="H319"/>
  <c r="I319"/>
  <c r="J319"/>
  <c r="L319"/>
  <c r="P319" s="1"/>
  <c r="M319"/>
  <c r="N319"/>
  <c r="Y319"/>
  <c r="Z319"/>
  <c r="AA319"/>
  <c r="AC319"/>
  <c r="AD319"/>
  <c r="AH319" s="1"/>
  <c r="AE319"/>
  <c r="AG319"/>
  <c r="AP319"/>
  <c r="AQ319"/>
  <c r="AR319"/>
  <c r="AT319"/>
  <c r="AU319"/>
  <c r="AV319"/>
  <c r="AY319" s="1"/>
  <c r="H320"/>
  <c r="I320"/>
  <c r="J320"/>
  <c r="L320"/>
  <c r="M320"/>
  <c r="N320"/>
  <c r="Q320"/>
  <c r="Y320"/>
  <c r="Z320"/>
  <c r="AA320"/>
  <c r="AC320"/>
  <c r="AD320"/>
  <c r="AE320"/>
  <c r="AG320"/>
  <c r="AI320" s="1"/>
  <c r="AH320"/>
  <c r="AP320"/>
  <c r="AQ320"/>
  <c r="AR320"/>
  <c r="AT320"/>
  <c r="AU320"/>
  <c r="AV320"/>
  <c r="AY320" s="1"/>
  <c r="AX320"/>
  <c r="H321"/>
  <c r="I321"/>
  <c r="J321"/>
  <c r="L321"/>
  <c r="P321" s="1"/>
  <c r="M321"/>
  <c r="N321"/>
  <c r="Q321" s="1"/>
  <c r="R321"/>
  <c r="Y321"/>
  <c r="Z321"/>
  <c r="AA321"/>
  <c r="AC321"/>
  <c r="AD321"/>
  <c r="AE321"/>
  <c r="AP321"/>
  <c r="AQ321"/>
  <c r="AR321"/>
  <c r="AT321"/>
  <c r="AX321" s="1"/>
  <c r="AU321"/>
  <c r="AV321"/>
  <c r="H322"/>
  <c r="I322"/>
  <c r="J322"/>
  <c r="L322"/>
  <c r="M322"/>
  <c r="N322"/>
  <c r="Q322" s="1"/>
  <c r="P322"/>
  <c r="R322" s="1"/>
  <c r="Y322"/>
  <c r="Z322"/>
  <c r="AA322"/>
  <c r="AC322"/>
  <c r="AD322"/>
  <c r="AE322"/>
  <c r="AH322" s="1"/>
  <c r="AP322"/>
  <c r="AQ322"/>
  <c r="AR322"/>
  <c r="AT322"/>
  <c r="AU322"/>
  <c r="AX322" s="1"/>
  <c r="AV322"/>
  <c r="AY322"/>
  <c r="H323"/>
  <c r="I323"/>
  <c r="J323"/>
  <c r="L323"/>
  <c r="M323"/>
  <c r="N323"/>
  <c r="P323"/>
  <c r="R323" s="1"/>
  <c r="Q323"/>
  <c r="Y323"/>
  <c r="Z323"/>
  <c r="AA323"/>
  <c r="AC323"/>
  <c r="AD323"/>
  <c r="AE323"/>
  <c r="AH323" s="1"/>
  <c r="AG323"/>
  <c r="AP323"/>
  <c r="AQ323"/>
  <c r="AR323"/>
  <c r="AT323"/>
  <c r="AU323"/>
  <c r="AV323"/>
  <c r="H324"/>
  <c r="I324"/>
  <c r="J324"/>
  <c r="L324"/>
  <c r="M324"/>
  <c r="N324"/>
  <c r="Y324"/>
  <c r="Z324"/>
  <c r="AA324"/>
  <c r="AC324"/>
  <c r="AG324" s="1"/>
  <c r="AD324"/>
  <c r="AE324"/>
  <c r="AH324"/>
  <c r="AP324"/>
  <c r="AQ324"/>
  <c r="AR324"/>
  <c r="AT324"/>
  <c r="AU324"/>
  <c r="AY324" s="1"/>
  <c r="AV324"/>
  <c r="AX324"/>
  <c r="H325"/>
  <c r="I325"/>
  <c r="J325"/>
  <c r="L325"/>
  <c r="M325"/>
  <c r="N325"/>
  <c r="Q325" s="1"/>
  <c r="Y325"/>
  <c r="Z325"/>
  <c r="AA325"/>
  <c r="AC325"/>
  <c r="AD325"/>
  <c r="AE325"/>
  <c r="AH325"/>
  <c r="AP325"/>
  <c r="AQ325"/>
  <c r="AR325"/>
  <c r="AT325"/>
  <c r="AU325"/>
  <c r="AV325"/>
  <c r="AX325"/>
  <c r="AZ325" s="1"/>
  <c r="AY325"/>
  <c r="H326"/>
  <c r="I326"/>
  <c r="J326"/>
  <c r="L326"/>
  <c r="M326"/>
  <c r="N326"/>
  <c r="Q326" s="1"/>
  <c r="P326"/>
  <c r="Y326"/>
  <c r="Z326"/>
  <c r="AA326"/>
  <c r="AC326"/>
  <c r="AG326" s="1"/>
  <c r="AD326"/>
  <c r="AE326"/>
  <c r="AH326" s="1"/>
  <c r="AI326"/>
  <c r="AP326"/>
  <c r="AQ326"/>
  <c r="AR326"/>
  <c r="AT326"/>
  <c r="AU326"/>
  <c r="AV326"/>
  <c r="H327"/>
  <c r="I327"/>
  <c r="J327"/>
  <c r="L327"/>
  <c r="P327" s="1"/>
  <c r="M327"/>
  <c r="N327"/>
  <c r="Q327"/>
  <c r="Y327"/>
  <c r="Z327"/>
  <c r="AA327"/>
  <c r="AC327"/>
  <c r="AD327"/>
  <c r="AH327" s="1"/>
  <c r="AE327"/>
  <c r="AG327"/>
  <c r="AP327"/>
  <c r="AQ327"/>
  <c r="AR327"/>
  <c r="AT327"/>
  <c r="AU327"/>
  <c r="AV327"/>
  <c r="H328"/>
  <c r="I328"/>
  <c r="J328"/>
  <c r="L328"/>
  <c r="M328"/>
  <c r="N328"/>
  <c r="Q328"/>
  <c r="Y328"/>
  <c r="Z328"/>
  <c r="AA328"/>
  <c r="AC328"/>
  <c r="AD328"/>
  <c r="AE328"/>
  <c r="AG328"/>
  <c r="AI328" s="1"/>
  <c r="AH328"/>
  <c r="AP328"/>
  <c r="AQ328"/>
  <c r="AR328"/>
  <c r="AT328"/>
  <c r="AU328"/>
  <c r="AV328"/>
  <c r="AX328"/>
  <c r="H329"/>
  <c r="I329"/>
  <c r="J329"/>
  <c r="L329"/>
  <c r="P329" s="1"/>
  <c r="M329"/>
  <c r="N329"/>
  <c r="Q329" s="1"/>
  <c r="R329"/>
  <c r="Y329"/>
  <c r="Z329"/>
  <c r="AA329"/>
  <c r="AC329"/>
  <c r="AD329"/>
  <c r="AE329"/>
  <c r="AP329"/>
  <c r="AQ329"/>
  <c r="AR329"/>
  <c r="AT329"/>
  <c r="AX329" s="1"/>
  <c r="AU329"/>
  <c r="AV329"/>
  <c r="AY329"/>
  <c r="H330"/>
  <c r="I330"/>
  <c r="J330"/>
  <c r="L330"/>
  <c r="M330"/>
  <c r="N330"/>
  <c r="Q330" s="1"/>
  <c r="P330"/>
  <c r="R330" s="1"/>
  <c r="Y330"/>
  <c r="Z330"/>
  <c r="AA330"/>
  <c r="AC330"/>
  <c r="AD330"/>
  <c r="AE330"/>
  <c r="AP330"/>
  <c r="AQ330"/>
  <c r="AR330"/>
  <c r="AT330"/>
  <c r="AU330"/>
  <c r="AV330"/>
  <c r="AY330"/>
  <c r="H331"/>
  <c r="I331"/>
  <c r="J331"/>
  <c r="L331"/>
  <c r="M331"/>
  <c r="N331"/>
  <c r="P331"/>
  <c r="R331" s="1"/>
  <c r="Q331"/>
  <c r="Y331"/>
  <c r="Z331"/>
  <c r="AA331"/>
  <c r="AC331"/>
  <c r="AD331"/>
  <c r="AE331"/>
  <c r="AG331"/>
  <c r="AP331"/>
  <c r="AQ331"/>
  <c r="AR331"/>
  <c r="AT331"/>
  <c r="AX331" s="1"/>
  <c r="AU331"/>
  <c r="AV331"/>
  <c r="AY331" s="1"/>
  <c r="AZ331"/>
  <c r="H332"/>
  <c r="I332"/>
  <c r="J332"/>
  <c r="L332"/>
  <c r="M332"/>
  <c r="N332"/>
  <c r="Y332"/>
  <c r="Z332"/>
  <c r="AA332"/>
  <c r="AC332"/>
  <c r="AG332" s="1"/>
  <c r="AD332"/>
  <c r="AE332"/>
  <c r="AH332"/>
  <c r="AP332"/>
  <c r="AQ332"/>
  <c r="AR332"/>
  <c r="AT332"/>
  <c r="AU332"/>
  <c r="AV332"/>
  <c r="AY332" s="1"/>
  <c r="AX332"/>
  <c r="AZ332" s="1"/>
  <c r="H333"/>
  <c r="I333"/>
  <c r="J333"/>
  <c r="L333"/>
  <c r="M333"/>
  <c r="N333"/>
  <c r="Q333" s="1"/>
  <c r="Y333"/>
  <c r="Z333"/>
  <c r="AA333"/>
  <c r="AC333"/>
  <c r="AD333"/>
  <c r="AG333" s="1"/>
  <c r="AE333"/>
  <c r="AH333"/>
  <c r="AP333"/>
  <c r="AQ333"/>
  <c r="AR333"/>
  <c r="AT333"/>
  <c r="AU333"/>
  <c r="AV333"/>
  <c r="AX333"/>
  <c r="AZ333" s="1"/>
  <c r="AY333"/>
  <c r="H334"/>
  <c r="I334"/>
  <c r="J334"/>
  <c r="L334"/>
  <c r="M334"/>
  <c r="N334"/>
  <c r="Q334" s="1"/>
  <c r="P334"/>
  <c r="Y334"/>
  <c r="Z334"/>
  <c r="AA334"/>
  <c r="AC334"/>
  <c r="AD334"/>
  <c r="AE334"/>
  <c r="AP334"/>
  <c r="AQ334"/>
  <c r="AR334"/>
  <c r="AT334"/>
  <c r="AU334"/>
  <c r="AV334"/>
  <c r="H335"/>
  <c r="I335"/>
  <c r="J335"/>
  <c r="L335"/>
  <c r="P335" s="1"/>
  <c r="M335"/>
  <c r="N335"/>
  <c r="Q335"/>
  <c r="Y335"/>
  <c r="Z335"/>
  <c r="AA335"/>
  <c r="AC335"/>
  <c r="AD335"/>
  <c r="AH335" s="1"/>
  <c r="AE335"/>
  <c r="AG335"/>
  <c r="AP335"/>
  <c r="AQ335"/>
  <c r="AR335"/>
  <c r="AT335"/>
  <c r="AU335"/>
  <c r="AV335"/>
  <c r="H336"/>
  <c r="I336"/>
  <c r="J336"/>
  <c r="L336"/>
  <c r="P336" s="1"/>
  <c r="M336"/>
  <c r="N336"/>
  <c r="Q336"/>
  <c r="R336"/>
  <c r="Y336"/>
  <c r="Z336"/>
  <c r="AA336"/>
  <c r="AC336"/>
  <c r="AG336" s="1"/>
  <c r="AD336"/>
  <c r="AE336"/>
  <c r="AH336"/>
  <c r="AP336"/>
  <c r="AQ336"/>
  <c r="AR336"/>
  <c r="AT336"/>
  <c r="AU336"/>
  <c r="AV336"/>
  <c r="H337"/>
  <c r="I337"/>
  <c r="J337"/>
  <c r="L337"/>
  <c r="M337"/>
  <c r="N337"/>
  <c r="Y337"/>
  <c r="Z337"/>
  <c r="AA337"/>
  <c r="AC337"/>
  <c r="AD337"/>
  <c r="AE337"/>
  <c r="AH337"/>
  <c r="AP337"/>
  <c r="AQ337"/>
  <c r="AR337"/>
  <c r="AT337"/>
  <c r="AU337"/>
  <c r="AV337"/>
  <c r="AX337"/>
  <c r="AZ337" s="1"/>
  <c r="AY337"/>
  <c r="H338"/>
  <c r="I338"/>
  <c r="J338"/>
  <c r="L338"/>
  <c r="M338"/>
  <c r="N338"/>
  <c r="Q338" s="1"/>
  <c r="P338"/>
  <c r="R338" s="1"/>
  <c r="Y338"/>
  <c r="Z338"/>
  <c r="AA338"/>
  <c r="AC338"/>
  <c r="AG338" s="1"/>
  <c r="AD338"/>
  <c r="AE338"/>
  <c r="AH338"/>
  <c r="AI338" s="1"/>
  <c r="AP338"/>
  <c r="AQ338"/>
  <c r="AR338"/>
  <c r="AT338"/>
  <c r="AU338"/>
  <c r="AV338"/>
  <c r="AX338"/>
  <c r="AZ338" s="1"/>
  <c r="AY338"/>
  <c r="H339"/>
  <c r="I339"/>
  <c r="J339"/>
  <c r="L339"/>
  <c r="M339"/>
  <c r="N339"/>
  <c r="Q339" s="1"/>
  <c r="P339"/>
  <c r="R339" s="1"/>
  <c r="Y339"/>
  <c r="Z339"/>
  <c r="AA339"/>
  <c r="AC339"/>
  <c r="AD339"/>
  <c r="AE339"/>
  <c r="AH339" s="1"/>
  <c r="AG339"/>
  <c r="AI339" s="1"/>
  <c r="AP339"/>
  <c r="AQ339"/>
  <c r="AR339"/>
  <c r="AT339"/>
  <c r="AU339"/>
  <c r="AX339" s="1"/>
  <c r="AZ339" s="1"/>
  <c r="AV339"/>
  <c r="AY339" s="1"/>
  <c r="H340"/>
  <c r="I340"/>
  <c r="J340"/>
  <c r="L340"/>
  <c r="M340"/>
  <c r="N340"/>
  <c r="P340"/>
  <c r="R340" s="1"/>
  <c r="Q340"/>
  <c r="Y340"/>
  <c r="Z340"/>
  <c r="AA340"/>
  <c r="AC340"/>
  <c r="AG340" s="1"/>
  <c r="AD340"/>
  <c r="AE340"/>
  <c r="AH340" s="1"/>
  <c r="AP340"/>
  <c r="AQ340"/>
  <c r="AR340"/>
  <c r="AT340"/>
  <c r="AU340"/>
  <c r="AV340"/>
  <c r="H341"/>
  <c r="I341"/>
  <c r="J341"/>
  <c r="L341"/>
  <c r="M341"/>
  <c r="N341"/>
  <c r="Y341"/>
  <c r="Z341"/>
  <c r="AA341"/>
  <c r="AC341"/>
  <c r="AD341"/>
  <c r="AE341"/>
  <c r="AP341"/>
  <c r="AQ341"/>
  <c r="AR341"/>
  <c r="AT341"/>
  <c r="AX341" s="1"/>
  <c r="AZ341" s="1"/>
  <c r="AU341"/>
  <c r="AV341"/>
  <c r="AY341"/>
  <c r="H342"/>
  <c r="I342"/>
  <c r="J342"/>
  <c r="L342"/>
  <c r="M342"/>
  <c r="P342" s="1"/>
  <c r="R342" s="1"/>
  <c r="N342"/>
  <c r="Q342" s="1"/>
  <c r="Y342"/>
  <c r="Z342"/>
  <c r="AA342"/>
  <c r="AC342"/>
  <c r="AD342"/>
  <c r="AE342"/>
  <c r="AP342"/>
  <c r="AQ342"/>
  <c r="AR342"/>
  <c r="AT342"/>
  <c r="AU342"/>
  <c r="AV342"/>
  <c r="AY342"/>
  <c r="H343"/>
  <c r="I343"/>
  <c r="J343"/>
  <c r="L343"/>
  <c r="M343"/>
  <c r="N343"/>
  <c r="P343"/>
  <c r="R343" s="1"/>
  <c r="Q343"/>
  <c r="Y343"/>
  <c r="Z343"/>
  <c r="AA343"/>
  <c r="AC343"/>
  <c r="AD343"/>
  <c r="AE343"/>
  <c r="AG343"/>
  <c r="AP343"/>
  <c r="AQ343"/>
  <c r="AR343"/>
  <c r="AT343"/>
  <c r="AU343"/>
  <c r="AV343"/>
  <c r="AY343"/>
  <c r="H344"/>
  <c r="I344"/>
  <c r="J344"/>
  <c r="L344"/>
  <c r="M344"/>
  <c r="N344"/>
  <c r="P344"/>
  <c r="R344" s="1"/>
  <c r="Q344"/>
  <c r="Y344"/>
  <c r="Z344"/>
  <c r="AA344"/>
  <c r="AC344"/>
  <c r="AD344"/>
  <c r="AE344"/>
  <c r="AH344" s="1"/>
  <c r="AG344"/>
  <c r="AI344" s="1"/>
  <c r="AP344"/>
  <c r="AQ344"/>
  <c r="AR344"/>
  <c r="AT344"/>
  <c r="AU344"/>
  <c r="AV344"/>
  <c r="AX344"/>
  <c r="H345"/>
  <c r="I345"/>
  <c r="J345"/>
  <c r="L345"/>
  <c r="M345"/>
  <c r="N345"/>
  <c r="Q345" s="1"/>
  <c r="Y345"/>
  <c r="Z345"/>
  <c r="AA345"/>
  <c r="AC345"/>
  <c r="AD345"/>
  <c r="AH345" s="1"/>
  <c r="AE345"/>
  <c r="AG345"/>
  <c r="AI345" s="1"/>
  <c r="AP345"/>
  <c r="AQ345"/>
  <c r="AR345"/>
  <c r="AT345"/>
  <c r="AX345" s="1"/>
  <c r="AZ345" s="1"/>
  <c r="AU345"/>
  <c r="AV345"/>
  <c r="AY345" s="1"/>
  <c r="H346"/>
  <c r="I346"/>
  <c r="J346"/>
  <c r="L346"/>
  <c r="M346"/>
  <c r="P346" s="1"/>
  <c r="N346"/>
  <c r="Q346" s="1"/>
  <c r="Y346"/>
  <c r="Z346"/>
  <c r="AA346"/>
  <c r="AC346"/>
  <c r="AD346"/>
  <c r="AE346"/>
  <c r="AP346"/>
  <c r="AQ346"/>
  <c r="AR346"/>
  <c r="AT346"/>
  <c r="AU346"/>
  <c r="AV346"/>
  <c r="H347"/>
  <c r="I347"/>
  <c r="J347"/>
  <c r="L347"/>
  <c r="P347" s="1"/>
  <c r="M347"/>
  <c r="N347"/>
  <c r="Q347"/>
  <c r="Y347"/>
  <c r="Z347"/>
  <c r="AA347"/>
  <c r="AC347"/>
  <c r="AD347"/>
  <c r="AE347"/>
  <c r="AP347"/>
  <c r="AQ347"/>
  <c r="AR347"/>
  <c r="AT347"/>
  <c r="AU347"/>
  <c r="AV347"/>
  <c r="H348"/>
  <c r="I348"/>
  <c r="J348"/>
  <c r="L348"/>
  <c r="M348"/>
  <c r="N348"/>
  <c r="Q348"/>
  <c r="Y348"/>
  <c r="Z348"/>
  <c r="AA348"/>
  <c r="AC348"/>
  <c r="AD348"/>
  <c r="AE348"/>
  <c r="AG348"/>
  <c r="AI348" s="1"/>
  <c r="AH348"/>
  <c r="AP348"/>
  <c r="AQ348"/>
  <c r="AR348"/>
  <c r="AT348"/>
  <c r="AU348"/>
  <c r="AV348"/>
  <c r="AX348"/>
  <c r="H349"/>
  <c r="I349"/>
  <c r="J349"/>
  <c r="L349"/>
  <c r="P349" s="1"/>
  <c r="M349"/>
  <c r="N349"/>
  <c r="Q349"/>
  <c r="R349" s="1"/>
  <c r="Y349"/>
  <c r="Z349"/>
  <c r="AA349"/>
  <c r="AC349"/>
  <c r="AD349"/>
  <c r="AE349"/>
  <c r="AG349"/>
  <c r="AI349" s="1"/>
  <c r="AH349"/>
  <c r="AP349"/>
  <c r="AQ349"/>
  <c r="AR349"/>
  <c r="AT349"/>
  <c r="AU349"/>
  <c r="AV349"/>
  <c r="AY349" s="1"/>
  <c r="AX349"/>
  <c r="H350"/>
  <c r="I350"/>
  <c r="J350"/>
  <c r="L350"/>
  <c r="M350"/>
  <c r="N350"/>
  <c r="Q350" s="1"/>
  <c r="P350"/>
  <c r="R350" s="1"/>
  <c r="Y350"/>
  <c r="Z350"/>
  <c r="AA350"/>
  <c r="AC350"/>
  <c r="AD350"/>
  <c r="AG350" s="1"/>
  <c r="AE350"/>
  <c r="AH350"/>
  <c r="AP350"/>
  <c r="AQ350"/>
  <c r="AR350"/>
  <c r="AT350"/>
  <c r="AU350"/>
  <c r="AY350" s="1"/>
  <c r="AV350"/>
  <c r="AX350"/>
  <c r="H351"/>
  <c r="I351"/>
  <c r="J351"/>
  <c r="L351"/>
  <c r="P351" s="1"/>
  <c r="M351"/>
  <c r="N351"/>
  <c r="Q351" s="1"/>
  <c r="Y351"/>
  <c r="Z351"/>
  <c r="AA351"/>
  <c r="AC351"/>
  <c r="AD351"/>
  <c r="AE351"/>
  <c r="AP351"/>
  <c r="AQ351"/>
  <c r="AR351"/>
  <c r="AT351"/>
  <c r="AU351"/>
  <c r="AV351"/>
  <c r="H352"/>
  <c r="I352"/>
  <c r="J352"/>
  <c r="L352"/>
  <c r="P352" s="1"/>
  <c r="M352"/>
  <c r="N352"/>
  <c r="Q352"/>
  <c r="R352"/>
  <c r="Y352"/>
  <c r="Z352"/>
  <c r="AA352"/>
  <c r="AC352"/>
  <c r="AG352" s="1"/>
  <c r="AI352" s="1"/>
  <c r="AD352"/>
  <c r="AE352"/>
  <c r="AH352"/>
  <c r="AP352"/>
  <c r="AQ352"/>
  <c r="AR352"/>
  <c r="AT352"/>
  <c r="AU352"/>
  <c r="AV352"/>
  <c r="AX352"/>
  <c r="H353"/>
  <c r="I353"/>
  <c r="J353"/>
  <c r="L353"/>
  <c r="M353"/>
  <c r="N353"/>
  <c r="Y353"/>
  <c r="Z353"/>
  <c r="AA353"/>
  <c r="AC353"/>
  <c r="AD353"/>
  <c r="AE353"/>
  <c r="AP353"/>
  <c r="AQ353"/>
  <c r="AR353"/>
  <c r="AT353"/>
  <c r="AU353"/>
  <c r="AV353"/>
  <c r="AX353"/>
  <c r="AZ353" s="1"/>
  <c r="AY353"/>
  <c r="H354"/>
  <c r="I354"/>
  <c r="J354"/>
  <c r="L354"/>
  <c r="M354"/>
  <c r="N354"/>
  <c r="Q354" s="1"/>
  <c r="P354"/>
  <c r="R354" s="1"/>
  <c r="Y354"/>
  <c r="Z354"/>
  <c r="AA354"/>
  <c r="AC354"/>
  <c r="AD354"/>
  <c r="AE354"/>
  <c r="AH354"/>
  <c r="AP354"/>
  <c r="AQ354"/>
  <c r="AR354"/>
  <c r="AT354"/>
  <c r="AU354"/>
  <c r="AV354"/>
  <c r="AX354"/>
  <c r="AZ354" s="1"/>
  <c r="AY354"/>
  <c r="H355"/>
  <c r="I355"/>
  <c r="J355"/>
  <c r="L355"/>
  <c r="M355"/>
  <c r="N355"/>
  <c r="Q355" s="1"/>
  <c r="P355"/>
  <c r="Y355"/>
  <c r="Z355"/>
  <c r="AA355"/>
  <c r="AC355"/>
  <c r="AD355"/>
  <c r="AE355"/>
  <c r="AG355"/>
  <c r="AP355"/>
  <c r="AQ355"/>
  <c r="AR355"/>
  <c r="AT355"/>
  <c r="AU355"/>
  <c r="AV355"/>
  <c r="AX355" s="1"/>
  <c r="AY355"/>
  <c r="H356"/>
  <c r="I356"/>
  <c r="J356"/>
  <c r="L356"/>
  <c r="M356"/>
  <c r="N356"/>
  <c r="P356"/>
  <c r="R356" s="1"/>
  <c r="Q356"/>
  <c r="Y356"/>
  <c r="Z356"/>
  <c r="AA356"/>
  <c r="AC356"/>
  <c r="AG356" s="1"/>
  <c r="AI356" s="1"/>
  <c r="AD356"/>
  <c r="AE356"/>
  <c r="AH356" s="1"/>
  <c r="AP356"/>
  <c r="AQ356"/>
  <c r="AR356"/>
  <c r="AT356"/>
  <c r="AU356"/>
  <c r="AV356"/>
  <c r="H357"/>
  <c r="I357"/>
  <c r="J357"/>
  <c r="L357"/>
  <c r="Q357" s="1"/>
  <c r="M357"/>
  <c r="N357"/>
  <c r="Y357"/>
  <c r="Z357"/>
  <c r="AA357"/>
  <c r="AC357"/>
  <c r="AD357"/>
  <c r="AE357"/>
  <c r="AP357"/>
  <c r="AQ357"/>
  <c r="AR357"/>
  <c r="AT357"/>
  <c r="AX357" s="1"/>
  <c r="AU357"/>
  <c r="AV357"/>
  <c r="H358"/>
  <c r="I358"/>
  <c r="J358"/>
  <c r="L358"/>
  <c r="M358"/>
  <c r="P358" s="1"/>
  <c r="R358" s="1"/>
  <c r="N358"/>
  <c r="Q358" s="1"/>
  <c r="Y358"/>
  <c r="Z358"/>
  <c r="AA358"/>
  <c r="AC358"/>
  <c r="AD358"/>
  <c r="AE358"/>
  <c r="AP358"/>
  <c r="AQ358"/>
  <c r="AR358"/>
  <c r="AT358"/>
  <c r="AX358" s="1"/>
  <c r="AU358"/>
  <c r="AV358"/>
  <c r="AY358"/>
  <c r="AZ358" s="1"/>
  <c r="H359"/>
  <c r="I359"/>
  <c r="J359"/>
  <c r="L359"/>
  <c r="M359"/>
  <c r="N359"/>
  <c r="P359"/>
  <c r="R359" s="1"/>
  <c r="Q359"/>
  <c r="Y359"/>
  <c r="Z359"/>
  <c r="AA359"/>
  <c r="AC359"/>
  <c r="AD359"/>
  <c r="AE359"/>
  <c r="AG359"/>
  <c r="AP359"/>
  <c r="AQ359"/>
  <c r="AR359"/>
  <c r="AT359"/>
  <c r="AX359" s="1"/>
  <c r="AU359"/>
  <c r="AV359"/>
  <c r="AY359"/>
  <c r="AZ359" s="1"/>
  <c r="H360"/>
  <c r="I360"/>
  <c r="J360"/>
  <c r="L360"/>
  <c r="M360"/>
  <c r="N360"/>
  <c r="P360"/>
  <c r="R360" s="1"/>
  <c r="Q360"/>
  <c r="Y360"/>
  <c r="Z360"/>
  <c r="AA360"/>
  <c r="AC360"/>
  <c r="AD360"/>
  <c r="AE360"/>
  <c r="AH360" s="1"/>
  <c r="AG360"/>
  <c r="AP360"/>
  <c r="AQ360"/>
  <c r="AR360"/>
  <c r="AT360"/>
  <c r="AU360"/>
  <c r="AV360"/>
  <c r="AY360" s="1"/>
  <c r="AX360"/>
  <c r="AZ360" s="1"/>
  <c r="H361"/>
  <c r="I361"/>
  <c r="J361"/>
  <c r="L361"/>
  <c r="M361"/>
  <c r="N361"/>
  <c r="Q361" s="1"/>
  <c r="Y361"/>
  <c r="Z361"/>
  <c r="AA361"/>
  <c r="AC361"/>
  <c r="AD361"/>
  <c r="AH361" s="1"/>
  <c r="AE361"/>
  <c r="AG361"/>
  <c r="AP361"/>
  <c r="AQ361"/>
  <c r="AR361"/>
  <c r="AT361"/>
  <c r="AX361" s="1"/>
  <c r="AU361"/>
  <c r="AV361"/>
  <c r="AY361" s="1"/>
  <c r="H362"/>
  <c r="I362"/>
  <c r="J362"/>
  <c r="L362"/>
  <c r="M362"/>
  <c r="P362" s="1"/>
  <c r="R362" s="1"/>
  <c r="N362"/>
  <c r="Q362" s="1"/>
  <c r="Y362"/>
  <c r="Z362"/>
  <c r="AA362"/>
  <c r="AC362"/>
  <c r="AD362"/>
  <c r="AE362"/>
  <c r="AP362"/>
  <c r="AQ362"/>
  <c r="AR362"/>
  <c r="AT362"/>
  <c r="AU362"/>
  <c r="AV362"/>
  <c r="H363"/>
  <c r="I363"/>
  <c r="J363"/>
  <c r="L363"/>
  <c r="M363"/>
  <c r="N363"/>
  <c r="Y363"/>
  <c r="Z363"/>
  <c r="AA363"/>
  <c r="AC363"/>
  <c r="AD363"/>
  <c r="AH363" s="1"/>
  <c r="AE363"/>
  <c r="AG363"/>
  <c r="AI363" s="1"/>
  <c r="AP363"/>
  <c r="AQ363"/>
  <c r="AR363"/>
  <c r="AT363"/>
  <c r="AU363"/>
  <c r="AV363"/>
  <c r="AY363" s="1"/>
  <c r="H364"/>
  <c r="I364"/>
  <c r="J364"/>
  <c r="L364"/>
  <c r="M364"/>
  <c r="N364"/>
  <c r="Q364"/>
  <c r="Y364"/>
  <c r="Z364"/>
  <c r="AA364"/>
  <c r="AC364"/>
  <c r="AD364"/>
  <c r="AE364"/>
  <c r="AG364"/>
  <c r="AI364" s="1"/>
  <c r="AH364"/>
  <c r="AP364"/>
  <c r="AQ364"/>
  <c r="AR364"/>
  <c r="AT364"/>
  <c r="AU364"/>
  <c r="AV364"/>
  <c r="AY364" s="1"/>
  <c r="AX364"/>
  <c r="H365"/>
  <c r="I365"/>
  <c r="J365"/>
  <c r="L365"/>
  <c r="P365" s="1"/>
  <c r="M365"/>
  <c r="N365"/>
  <c r="Q365" s="1"/>
  <c r="R365"/>
  <c r="Y365"/>
  <c r="Z365"/>
  <c r="AA365"/>
  <c r="AC365"/>
  <c r="AG365" s="1"/>
  <c r="AD365"/>
  <c r="AE365"/>
  <c r="AH365"/>
  <c r="AI365"/>
  <c r="AP365"/>
  <c r="AQ365"/>
  <c r="AR365"/>
  <c r="AT365"/>
  <c r="AX365" s="1"/>
  <c r="AZ365" s="1"/>
  <c r="AU365"/>
  <c r="AV365"/>
  <c r="AY365"/>
  <c r="H366"/>
  <c r="I366"/>
  <c r="J366"/>
  <c r="L366"/>
  <c r="M366"/>
  <c r="N366"/>
  <c r="Q366" s="1"/>
  <c r="P366"/>
  <c r="R366" s="1"/>
  <c r="Y366"/>
  <c r="Z366"/>
  <c r="AA366"/>
  <c r="AC366"/>
  <c r="AD366"/>
  <c r="AE366"/>
  <c r="AP366"/>
  <c r="AQ366"/>
  <c r="AR366"/>
  <c r="AT366"/>
  <c r="AU366"/>
  <c r="AV366"/>
  <c r="AY366"/>
  <c r="H367"/>
  <c r="I367"/>
  <c r="J367"/>
  <c r="L367"/>
  <c r="M367"/>
  <c r="N367"/>
  <c r="P367"/>
  <c r="R367" s="1"/>
  <c r="Q367"/>
  <c r="Y367"/>
  <c r="Z367"/>
  <c r="AA367"/>
  <c r="AC367"/>
  <c r="AD367"/>
  <c r="AE367"/>
  <c r="AP367"/>
  <c r="AQ367"/>
  <c r="AR367"/>
  <c r="AT367"/>
  <c r="AX367" s="1"/>
  <c r="AU367"/>
  <c r="AV367"/>
  <c r="AY367" s="1"/>
  <c r="AZ367"/>
  <c r="H368"/>
  <c r="I368"/>
  <c r="J368"/>
  <c r="L368"/>
  <c r="M368"/>
  <c r="N368"/>
  <c r="Y368"/>
  <c r="Z368"/>
  <c r="AA368"/>
  <c r="AC368"/>
  <c r="AG368" s="1"/>
  <c r="AI368" s="1"/>
  <c r="AD368"/>
  <c r="AE368"/>
  <c r="AH368"/>
  <c r="AP368"/>
  <c r="AQ368"/>
  <c r="AR368"/>
  <c r="AT368"/>
  <c r="AU368"/>
  <c r="AV368"/>
  <c r="AY368" s="1"/>
  <c r="AX368"/>
  <c r="AZ368" s="1"/>
  <c r="H369"/>
  <c r="I369"/>
  <c r="J369"/>
  <c r="L369"/>
  <c r="M369"/>
  <c r="N369"/>
  <c r="Q369" s="1"/>
  <c r="Y369"/>
  <c r="Z369"/>
  <c r="AA369"/>
  <c r="AC369"/>
  <c r="AG369" s="1"/>
  <c r="AD369"/>
  <c r="AH369" s="1"/>
  <c r="AI369" s="1"/>
  <c r="AE369"/>
  <c r="AP369"/>
  <c r="AQ369"/>
  <c r="AR369"/>
  <c r="AT369"/>
  <c r="AU369"/>
  <c r="AV369"/>
  <c r="AX369"/>
  <c r="AZ369" s="1"/>
  <c r="AY369"/>
  <c r="H370"/>
  <c r="I370"/>
  <c r="J370"/>
  <c r="L370"/>
  <c r="M370"/>
  <c r="N370"/>
  <c r="Q370" s="1"/>
  <c r="P370"/>
  <c r="Y370"/>
  <c r="Z370"/>
  <c r="AA370"/>
  <c r="AC370"/>
  <c r="AD370"/>
  <c r="AE370"/>
  <c r="AP370"/>
  <c r="AQ370"/>
  <c r="AR370"/>
  <c r="AT370"/>
  <c r="AU370"/>
  <c r="AV370"/>
  <c r="H371"/>
  <c r="I371"/>
  <c r="J371"/>
  <c r="L371"/>
  <c r="P371" s="1"/>
  <c r="M371"/>
  <c r="N371"/>
  <c r="Q371"/>
  <c r="Y371"/>
  <c r="Z371"/>
  <c r="AA371"/>
  <c r="AC371"/>
  <c r="AD371"/>
  <c r="AE371"/>
  <c r="AH371" s="1"/>
  <c r="AG371"/>
  <c r="AI371" s="1"/>
  <c r="AP371"/>
  <c r="AQ371"/>
  <c r="AR371"/>
  <c r="AT371"/>
  <c r="AU371"/>
  <c r="AV371"/>
  <c r="AY371" s="1"/>
  <c r="H372"/>
  <c r="I372"/>
  <c r="J372"/>
  <c r="L372"/>
  <c r="M372"/>
  <c r="N372"/>
  <c r="Q372"/>
  <c r="Y372"/>
  <c r="Z372"/>
  <c r="AA372"/>
  <c r="AC372"/>
  <c r="AD372"/>
  <c r="AE372"/>
  <c r="AG372"/>
  <c r="AI372" s="1"/>
  <c r="AH372"/>
  <c r="AP372"/>
  <c r="AQ372"/>
  <c r="AR372"/>
  <c r="AT372"/>
  <c r="AU372"/>
  <c r="AV372"/>
  <c r="AY372" s="1"/>
  <c r="AX372"/>
  <c r="H373"/>
  <c r="I373"/>
  <c r="J373"/>
  <c r="L373"/>
  <c r="P373" s="1"/>
  <c r="M373"/>
  <c r="N373"/>
  <c r="Q373" s="1"/>
  <c r="R373"/>
  <c r="Y373"/>
  <c r="Z373"/>
  <c r="AA373"/>
  <c r="AC373"/>
  <c r="AG373" s="1"/>
  <c r="AD373"/>
  <c r="AE373"/>
  <c r="AH373"/>
  <c r="AI373"/>
  <c r="AP373"/>
  <c r="AQ373"/>
  <c r="AR373"/>
  <c r="AT373"/>
  <c r="AX373" s="1"/>
  <c r="AZ373" s="1"/>
  <c r="AU373"/>
  <c r="AV373"/>
  <c r="AY373"/>
  <c r="H374"/>
  <c r="I374"/>
  <c r="J374"/>
  <c r="L374"/>
  <c r="M374"/>
  <c r="N374"/>
  <c r="Q374" s="1"/>
  <c r="P374"/>
  <c r="R374" s="1"/>
  <c r="Y374"/>
  <c r="Z374"/>
  <c r="AA374"/>
  <c r="AC374"/>
  <c r="AD374"/>
  <c r="AE374"/>
  <c r="AP374"/>
  <c r="AQ374"/>
  <c r="AR374"/>
  <c r="AT374"/>
  <c r="AU374"/>
  <c r="AV374"/>
  <c r="AY374"/>
  <c r="H375"/>
  <c r="I375"/>
  <c r="J375"/>
  <c r="L375"/>
  <c r="M375"/>
  <c r="N375"/>
  <c r="P375"/>
  <c r="R375" s="1"/>
  <c r="Q375"/>
  <c r="Y375"/>
  <c r="Z375"/>
  <c r="AA375"/>
  <c r="AC375"/>
  <c r="AD375"/>
  <c r="AE375"/>
  <c r="AP375"/>
  <c r="AQ375"/>
  <c r="AR375"/>
  <c r="AT375"/>
  <c r="AX375" s="1"/>
  <c r="AU375"/>
  <c r="AV375"/>
  <c r="AY375" s="1"/>
  <c r="AZ375"/>
  <c r="H376"/>
  <c r="I376"/>
  <c r="J376"/>
  <c r="L376"/>
  <c r="M376"/>
  <c r="N376"/>
  <c r="Y376"/>
  <c r="Z376"/>
  <c r="AA376"/>
  <c r="AC376"/>
  <c r="AG376" s="1"/>
  <c r="AD376"/>
  <c r="AE376"/>
  <c r="AH376"/>
  <c r="AP376"/>
  <c r="AQ376"/>
  <c r="AR376"/>
  <c r="AT376"/>
  <c r="AU376"/>
  <c r="AV376"/>
  <c r="AY376" s="1"/>
  <c r="AX376"/>
  <c r="AZ376" s="1"/>
  <c r="H377"/>
  <c r="I377"/>
  <c r="J377"/>
  <c r="L377"/>
  <c r="M377"/>
  <c r="N377"/>
  <c r="Q377" s="1"/>
  <c r="Y377"/>
  <c r="Z377"/>
  <c r="AA377"/>
  <c r="AC377"/>
  <c r="AG377" s="1"/>
  <c r="AD377"/>
  <c r="AH377" s="1"/>
  <c r="AI377" s="1"/>
  <c r="AE377"/>
  <c r="AP377"/>
  <c r="AQ377"/>
  <c r="AR377"/>
  <c r="AT377"/>
  <c r="AU377"/>
  <c r="AV377"/>
  <c r="AX377"/>
  <c r="AZ377" s="1"/>
  <c r="AY377"/>
  <c r="H378"/>
  <c r="I378"/>
  <c r="J378"/>
  <c r="L378"/>
  <c r="M378"/>
  <c r="N378"/>
  <c r="Q378" s="1"/>
  <c r="P378"/>
  <c r="Y378"/>
  <c r="Z378"/>
  <c r="AA378"/>
  <c r="AC378"/>
  <c r="AD378"/>
  <c r="AE378"/>
  <c r="AP378"/>
  <c r="AQ378"/>
  <c r="AR378"/>
  <c r="AT378"/>
  <c r="AX378" s="1"/>
  <c r="AU378"/>
  <c r="AV378"/>
  <c r="AY378"/>
  <c r="AZ378" s="1"/>
  <c r="H379"/>
  <c r="I379"/>
  <c r="J379"/>
  <c r="L379"/>
  <c r="M379"/>
  <c r="N379"/>
  <c r="P379"/>
  <c r="R379" s="1"/>
  <c r="Q379"/>
  <c r="Y379"/>
  <c r="Z379"/>
  <c r="AA379"/>
  <c r="AC379"/>
  <c r="AD379"/>
  <c r="AH379" s="1"/>
  <c r="AE379"/>
  <c r="AG379"/>
  <c r="AI379" s="1"/>
  <c r="AP379"/>
  <c r="AQ379"/>
  <c r="AR379"/>
  <c r="AT379"/>
  <c r="AU379"/>
  <c r="AV379"/>
  <c r="H380"/>
  <c r="I380"/>
  <c r="J380"/>
  <c r="L380"/>
  <c r="M380"/>
  <c r="N380"/>
  <c r="Q380"/>
  <c r="Y380"/>
  <c r="Z380"/>
  <c r="AA380"/>
  <c r="AC380"/>
  <c r="AD380"/>
  <c r="AE380"/>
  <c r="AG380"/>
  <c r="AI380" s="1"/>
  <c r="AH380"/>
  <c r="AP380"/>
  <c r="AQ380"/>
  <c r="AR380"/>
  <c r="AT380"/>
  <c r="AU380"/>
  <c r="AV380"/>
  <c r="AX380"/>
  <c r="H381"/>
  <c r="I381"/>
  <c r="J381"/>
  <c r="L381"/>
  <c r="P381" s="1"/>
  <c r="M381"/>
  <c r="N381"/>
  <c r="Q381" s="1"/>
  <c r="R381"/>
  <c r="Y381"/>
  <c r="Z381"/>
  <c r="AA381"/>
  <c r="AC381"/>
  <c r="AD381"/>
  <c r="AE381"/>
  <c r="AH381"/>
  <c r="AP381"/>
  <c r="AQ381"/>
  <c r="AR381"/>
  <c r="AT381"/>
  <c r="AX381" s="1"/>
  <c r="AZ381" s="1"/>
  <c r="AU381"/>
  <c r="AV381"/>
  <c r="AY381"/>
  <c r="H382"/>
  <c r="I382"/>
  <c r="J382"/>
  <c r="L382"/>
  <c r="M382"/>
  <c r="N382"/>
  <c r="Q382" s="1"/>
  <c r="P382"/>
  <c r="R382" s="1"/>
  <c r="Y382"/>
  <c r="Z382"/>
  <c r="AA382"/>
  <c r="AC382"/>
  <c r="AD382"/>
  <c r="AE382"/>
  <c r="AP382"/>
  <c r="AQ382"/>
  <c r="AR382"/>
  <c r="AT382"/>
  <c r="AU382"/>
  <c r="AV382"/>
  <c r="AY382"/>
  <c r="H383"/>
  <c r="I383"/>
  <c r="J383"/>
  <c r="L383"/>
  <c r="M383"/>
  <c r="N383"/>
  <c r="P383"/>
  <c r="R383" s="1"/>
  <c r="Q383"/>
  <c r="Y383"/>
  <c r="Z383"/>
  <c r="AA383"/>
  <c r="AC383"/>
  <c r="AD383"/>
  <c r="AE383"/>
  <c r="AG383"/>
  <c r="AP383"/>
  <c r="AQ383"/>
  <c r="AR383"/>
  <c r="AT383"/>
  <c r="AX383" s="1"/>
  <c r="AU383"/>
  <c r="AV383"/>
  <c r="AY383" s="1"/>
  <c r="AZ383"/>
  <c r="H384"/>
  <c r="I384"/>
  <c r="J384"/>
  <c r="L384"/>
  <c r="M384"/>
  <c r="N384"/>
  <c r="Y384"/>
  <c r="Z384"/>
  <c r="AA384"/>
  <c r="AC384"/>
  <c r="AG384" s="1"/>
  <c r="AI384" s="1"/>
  <c r="AD384"/>
  <c r="AE384"/>
  <c r="AH384"/>
  <c r="AP384"/>
  <c r="AQ384"/>
  <c r="AR384"/>
  <c r="AT384"/>
  <c r="AU384"/>
  <c r="AV384"/>
  <c r="AY384" s="1"/>
  <c r="AX384"/>
  <c r="AZ384" s="1"/>
  <c r="H385"/>
  <c r="I385"/>
  <c r="J385"/>
  <c r="L385"/>
  <c r="M385"/>
  <c r="N385"/>
  <c r="Q385" s="1"/>
  <c r="Y385"/>
  <c r="Z385"/>
  <c r="AA385"/>
  <c r="AC385"/>
  <c r="AG385" s="1"/>
  <c r="AD385"/>
  <c r="AH385" s="1"/>
  <c r="AI385" s="1"/>
  <c r="AE385"/>
  <c r="AP385"/>
  <c r="AQ385"/>
  <c r="AR385"/>
  <c r="AT385"/>
  <c r="AU385"/>
  <c r="AV385"/>
  <c r="AX385"/>
  <c r="AZ385" s="1"/>
  <c r="AY385"/>
  <c r="H386"/>
  <c r="I386"/>
  <c r="J386"/>
  <c r="L386"/>
  <c r="M386"/>
  <c r="N386"/>
  <c r="Q386" s="1"/>
  <c r="P386"/>
  <c r="Y386"/>
  <c r="Z386"/>
  <c r="AA386"/>
  <c r="AC386"/>
  <c r="AD386"/>
  <c r="AE386"/>
  <c r="AP386"/>
  <c r="AQ386"/>
  <c r="AR386"/>
  <c r="AT386"/>
  <c r="AX386" s="1"/>
  <c r="AU386"/>
  <c r="AV386"/>
  <c r="AY386"/>
  <c r="AZ386" s="1"/>
  <c r="H387"/>
  <c r="I387"/>
  <c r="J387"/>
  <c r="L387"/>
  <c r="M387"/>
  <c r="N387"/>
  <c r="P387"/>
  <c r="R387" s="1"/>
  <c r="Q387"/>
  <c r="Y387"/>
  <c r="Z387"/>
  <c r="AA387"/>
  <c r="AC387"/>
  <c r="AD387"/>
  <c r="AE387"/>
  <c r="AH387" s="1"/>
  <c r="AG387"/>
  <c r="AI387" s="1"/>
  <c r="AP387"/>
  <c r="AQ387"/>
  <c r="AR387"/>
  <c r="AT387"/>
  <c r="AX387" s="1"/>
  <c r="AZ387" s="1"/>
  <c r="AU387"/>
  <c r="AV387"/>
  <c r="AY387" s="1"/>
  <c r="H388"/>
  <c r="I388"/>
  <c r="J388"/>
  <c r="L388"/>
  <c r="M388"/>
  <c r="N388"/>
  <c r="Q388"/>
  <c r="Y388"/>
  <c r="Z388"/>
  <c r="AA388"/>
  <c r="AC388"/>
  <c r="AD388"/>
  <c r="AE388"/>
  <c r="AG388"/>
  <c r="AI388" s="1"/>
  <c r="AH388"/>
  <c r="AP388"/>
  <c r="AQ388"/>
  <c r="AR388"/>
  <c r="AT388"/>
  <c r="AU388"/>
  <c r="AV388"/>
  <c r="AY388" s="1"/>
  <c r="AX388"/>
  <c r="H389"/>
  <c r="I389"/>
  <c r="J389"/>
  <c r="L389"/>
  <c r="P389" s="1"/>
  <c r="M389"/>
  <c r="N389"/>
  <c r="Q389" s="1"/>
  <c r="R389"/>
  <c r="Y389"/>
  <c r="Z389"/>
  <c r="AA389"/>
  <c r="AC389"/>
  <c r="AD389"/>
  <c r="AE389"/>
  <c r="AP389"/>
  <c r="AQ389"/>
  <c r="AR389"/>
  <c r="AT389"/>
  <c r="AU389"/>
  <c r="AV389"/>
  <c r="H390"/>
  <c r="I390"/>
  <c r="J390"/>
  <c r="L390"/>
  <c r="M390"/>
  <c r="N390"/>
  <c r="Q390" s="1"/>
  <c r="P390"/>
  <c r="R390" s="1"/>
  <c r="Y390"/>
  <c r="Z390"/>
  <c r="AA390"/>
  <c r="AC390"/>
  <c r="AD390"/>
  <c r="AE390"/>
  <c r="AH390" s="1"/>
  <c r="AP390"/>
  <c r="AQ390"/>
  <c r="AR390"/>
  <c r="AT390"/>
  <c r="AU390"/>
  <c r="AV390"/>
  <c r="AY390"/>
  <c r="H391"/>
  <c r="I391"/>
  <c r="J391"/>
  <c r="L391"/>
  <c r="M391"/>
  <c r="N391"/>
  <c r="P391"/>
  <c r="R391" s="1"/>
  <c r="Q391"/>
  <c r="Y391"/>
  <c r="Z391"/>
  <c r="AA391"/>
  <c r="AC391"/>
  <c r="AD391"/>
  <c r="AE391"/>
  <c r="AH391" s="1"/>
  <c r="AG391"/>
  <c r="AP391"/>
  <c r="AQ391"/>
  <c r="AR391"/>
  <c r="AT391"/>
  <c r="AX391" s="1"/>
  <c r="AU391"/>
  <c r="AV391"/>
  <c r="AY391" s="1"/>
  <c r="AZ391" s="1"/>
  <c r="H392"/>
  <c r="I392"/>
  <c r="J392"/>
  <c r="L392"/>
  <c r="P392" s="1"/>
  <c r="M392"/>
  <c r="N392"/>
  <c r="Q392"/>
  <c r="R392" s="1"/>
  <c r="Y392"/>
  <c r="Z392"/>
  <c r="AA392"/>
  <c r="AC392"/>
  <c r="AD392"/>
  <c r="AE392"/>
  <c r="AG392"/>
  <c r="AI392" s="1"/>
  <c r="AH392"/>
  <c r="AP392"/>
  <c r="AQ392"/>
  <c r="AR392"/>
  <c r="AT392"/>
  <c r="AU392"/>
  <c r="AV392"/>
  <c r="AY392" s="1"/>
  <c r="AX392"/>
  <c r="AZ392" s="1"/>
  <c r="H393"/>
  <c r="I393"/>
  <c r="J393"/>
  <c r="L393"/>
  <c r="P393" s="1"/>
  <c r="R393" s="1"/>
  <c r="M393"/>
  <c r="N393"/>
  <c r="Q393" s="1"/>
  <c r="Y393"/>
  <c r="Z393"/>
  <c r="AA393"/>
  <c r="AC393"/>
  <c r="AD393"/>
  <c r="AE393"/>
  <c r="AH393"/>
  <c r="AP393"/>
  <c r="AQ393"/>
  <c r="AR393"/>
  <c r="AT393"/>
  <c r="AU393"/>
  <c r="AV393"/>
  <c r="AX393"/>
  <c r="AZ393" s="1"/>
  <c r="AY393"/>
  <c r="H394"/>
  <c r="I394"/>
  <c r="J394"/>
  <c r="L394"/>
  <c r="M394"/>
  <c r="N394"/>
  <c r="Q394" s="1"/>
  <c r="P394"/>
  <c r="Y394"/>
  <c r="Z394"/>
  <c r="AA394"/>
  <c r="AC394"/>
  <c r="AG394" s="1"/>
  <c r="AD394"/>
  <c r="AE394"/>
  <c r="AH394" s="1"/>
  <c r="AI394"/>
  <c r="AP394"/>
  <c r="AQ394"/>
  <c r="AR394"/>
  <c r="AT394"/>
  <c r="AU394"/>
  <c r="AV394"/>
  <c r="H395"/>
  <c r="I395"/>
  <c r="J395"/>
  <c r="L395"/>
  <c r="M395"/>
  <c r="N395"/>
  <c r="Y395"/>
  <c r="Z395"/>
  <c r="AA395"/>
  <c r="AC395"/>
  <c r="AD395"/>
  <c r="AE395"/>
  <c r="AH395" s="1"/>
  <c r="AG395"/>
  <c r="AI395" s="1"/>
  <c r="AP395"/>
  <c r="AQ395"/>
  <c r="AR395"/>
  <c r="AT395"/>
  <c r="AU395"/>
  <c r="AV395"/>
  <c r="AY395" s="1"/>
  <c r="H396"/>
  <c r="I396"/>
  <c r="J396"/>
  <c r="L396"/>
  <c r="M396"/>
  <c r="N396"/>
  <c r="Q396"/>
  <c r="Y396"/>
  <c r="Z396"/>
  <c r="AA396"/>
  <c r="AC396"/>
  <c r="AD396"/>
  <c r="AE396"/>
  <c r="AG396"/>
  <c r="AI396" s="1"/>
  <c r="AH396"/>
  <c r="AP396"/>
  <c r="AQ396"/>
  <c r="AR396"/>
  <c r="AT396"/>
  <c r="AU396"/>
  <c r="AV396"/>
  <c r="AY396" s="1"/>
  <c r="AX396"/>
  <c r="H397"/>
  <c r="I397"/>
  <c r="J397"/>
  <c r="L397"/>
  <c r="P397" s="1"/>
  <c r="M397"/>
  <c r="N397"/>
  <c r="Q397" s="1"/>
  <c r="R397" s="1"/>
  <c r="Y397"/>
  <c r="Z397"/>
  <c r="AA397"/>
  <c r="AC397"/>
  <c r="AG397" s="1"/>
  <c r="AD397"/>
  <c r="AE397"/>
  <c r="AH397"/>
  <c r="AI397" s="1"/>
  <c r="AP397"/>
  <c r="AQ397"/>
  <c r="AR397"/>
  <c r="AT397"/>
  <c r="AU397"/>
  <c r="AV397"/>
  <c r="AX397"/>
  <c r="AZ397" s="1"/>
  <c r="AY397"/>
  <c r="H398"/>
  <c r="I398"/>
  <c r="J398"/>
  <c r="L398"/>
  <c r="M398"/>
  <c r="N398"/>
  <c r="Q398" s="1"/>
  <c r="P398"/>
  <c r="R398" s="1"/>
  <c r="Y398"/>
  <c r="Z398"/>
  <c r="AA398"/>
  <c r="AC398"/>
  <c r="AG398" s="1"/>
  <c r="AI398" s="1"/>
  <c r="AD398"/>
  <c r="AE398"/>
  <c r="AH398" s="1"/>
  <c r="AP398"/>
  <c r="AQ398"/>
  <c r="AR398"/>
  <c r="AT398"/>
  <c r="AU398"/>
  <c r="AV398"/>
  <c r="AY398"/>
  <c r="H399"/>
  <c r="I399"/>
  <c r="J399"/>
  <c r="L399"/>
  <c r="M399"/>
  <c r="N399"/>
  <c r="P399"/>
  <c r="R399" s="1"/>
  <c r="Q399"/>
  <c r="Y399"/>
  <c r="Z399"/>
  <c r="AA399"/>
  <c r="AC399"/>
  <c r="AD399"/>
  <c r="AE399"/>
  <c r="AH399" s="1"/>
  <c r="AG399"/>
  <c r="AP399"/>
  <c r="AQ399"/>
  <c r="AR399"/>
  <c r="AT399"/>
  <c r="AX399" s="1"/>
  <c r="AU399"/>
  <c r="AV399"/>
  <c r="AY399" s="1"/>
  <c r="AZ399"/>
  <c r="H400"/>
  <c r="I400"/>
  <c r="J400"/>
  <c r="L400"/>
  <c r="M400"/>
  <c r="N400"/>
  <c r="Y400"/>
  <c r="Z400"/>
  <c r="AA400"/>
  <c r="AC400"/>
  <c r="AD400"/>
  <c r="AE400"/>
  <c r="AP400"/>
  <c r="AQ400"/>
  <c r="AR400"/>
  <c r="AT400"/>
  <c r="AU400"/>
  <c r="AV400"/>
  <c r="AY400" s="1"/>
  <c r="AX400"/>
  <c r="AZ400" s="1"/>
  <c r="H401"/>
  <c r="I401"/>
  <c r="J401"/>
  <c r="L401"/>
  <c r="M401"/>
  <c r="N401"/>
  <c r="Q401" s="1"/>
  <c r="Y401"/>
  <c r="Z401"/>
  <c r="AA401"/>
  <c r="AC401"/>
  <c r="AG401" s="1"/>
  <c r="AD401"/>
  <c r="AH401" s="1"/>
  <c r="AI401" s="1"/>
  <c r="AE401"/>
  <c r="AP401"/>
  <c r="AQ401"/>
  <c r="AR401"/>
  <c r="AT401"/>
  <c r="AU401"/>
  <c r="AV401"/>
  <c r="AX401"/>
  <c r="AZ401" s="1"/>
  <c r="AY401"/>
  <c r="H402"/>
  <c r="I402"/>
  <c r="J402"/>
  <c r="L402"/>
  <c r="M402"/>
  <c r="N402"/>
  <c r="Q402" s="1"/>
  <c r="P402"/>
  <c r="Y402"/>
  <c r="Z402"/>
  <c r="AA402"/>
  <c r="AC402"/>
  <c r="AD402"/>
  <c r="AE402"/>
  <c r="AP402"/>
  <c r="AQ402"/>
  <c r="AR402"/>
  <c r="AT402"/>
  <c r="AU402"/>
  <c r="AV402"/>
  <c r="H403"/>
  <c r="I403"/>
  <c r="J403"/>
  <c r="L403"/>
  <c r="P403" s="1"/>
  <c r="M403"/>
  <c r="N403"/>
  <c r="Q403"/>
  <c r="Y403"/>
  <c r="Z403"/>
  <c r="AA403"/>
  <c r="AC403"/>
  <c r="AD403"/>
  <c r="AE403"/>
  <c r="AH403" s="1"/>
  <c r="AG403"/>
  <c r="AI403" s="1"/>
  <c r="AP403"/>
  <c r="AQ403"/>
  <c r="AR403"/>
  <c r="AT403"/>
  <c r="AU403"/>
  <c r="AV403"/>
  <c r="AY403" s="1"/>
  <c r="H404"/>
  <c r="I404"/>
  <c r="J404"/>
  <c r="L404"/>
  <c r="M404"/>
  <c r="N404"/>
  <c r="Q404"/>
  <c r="Y404"/>
  <c r="Z404"/>
  <c r="AA404"/>
  <c r="AC404"/>
  <c r="AD404"/>
  <c r="AE404"/>
  <c r="AG404"/>
  <c r="AI404" s="1"/>
  <c r="AH404"/>
  <c r="AP404"/>
  <c r="AQ404"/>
  <c r="AR404"/>
  <c r="AT404"/>
  <c r="AU404"/>
  <c r="AV404"/>
  <c r="AY404" s="1"/>
  <c r="AX404"/>
  <c r="H405"/>
  <c r="I405"/>
  <c r="J405"/>
  <c r="L405"/>
  <c r="P405" s="1"/>
  <c r="M405"/>
  <c r="N405"/>
  <c r="Q405" s="1"/>
  <c r="R405"/>
  <c r="Y405"/>
  <c r="Z405"/>
  <c r="AA405"/>
  <c r="AC405"/>
  <c r="AD405"/>
  <c r="AE405"/>
  <c r="AH405"/>
  <c r="AP405"/>
  <c r="AQ405"/>
  <c r="AR405"/>
  <c r="AT405"/>
  <c r="AX405" s="1"/>
  <c r="AZ405" s="1"/>
  <c r="AU405"/>
  <c r="AV405"/>
  <c r="AY405"/>
  <c r="H406"/>
  <c r="I406"/>
  <c r="J406"/>
  <c r="L406"/>
  <c r="M406"/>
  <c r="N406"/>
  <c r="Q406" s="1"/>
  <c r="P406"/>
  <c r="R406" s="1"/>
  <c r="Y406"/>
  <c r="Z406"/>
  <c r="AA406"/>
  <c r="AC406"/>
  <c r="AD406"/>
  <c r="AE406"/>
  <c r="AP406"/>
  <c r="AQ406"/>
  <c r="AR406"/>
  <c r="AT406"/>
  <c r="AU406"/>
  <c r="AV406"/>
  <c r="AY406"/>
  <c r="H407"/>
  <c r="I407"/>
  <c r="J407"/>
  <c r="L407"/>
  <c r="M407"/>
  <c r="N407"/>
  <c r="P407"/>
  <c r="R407" s="1"/>
  <c r="Q407"/>
  <c r="Y407"/>
  <c r="Z407"/>
  <c r="AA407"/>
  <c r="AC407"/>
  <c r="AD407"/>
  <c r="AH407" s="1"/>
  <c r="AE407"/>
  <c r="AG407"/>
  <c r="AP407"/>
  <c r="AQ407"/>
  <c r="AR407"/>
  <c r="AT407"/>
  <c r="AX407" s="1"/>
  <c r="AU407"/>
  <c r="AV407"/>
  <c r="AY407" s="1"/>
  <c r="AZ407" s="1"/>
  <c r="H408"/>
  <c r="I408"/>
  <c r="J408"/>
  <c r="L408"/>
  <c r="P408" s="1"/>
  <c r="M408"/>
  <c r="N408"/>
  <c r="Q408"/>
  <c r="R408" s="1"/>
  <c r="Y408"/>
  <c r="Z408"/>
  <c r="AA408"/>
  <c r="AC408"/>
  <c r="AD408"/>
  <c r="AE408"/>
  <c r="AG408"/>
  <c r="AI408" s="1"/>
  <c r="AH408"/>
  <c r="AP408"/>
  <c r="AQ408"/>
  <c r="AR408"/>
  <c r="AT408"/>
  <c r="AU408"/>
  <c r="AV408"/>
  <c r="AY408" s="1"/>
  <c r="AX408"/>
  <c r="AZ408" s="1"/>
  <c r="H409"/>
  <c r="I409"/>
  <c r="J409"/>
  <c r="L409"/>
  <c r="P409" s="1"/>
  <c r="R409" s="1"/>
  <c r="M409"/>
  <c r="N409"/>
  <c r="Q409" s="1"/>
  <c r="Y409"/>
  <c r="Z409"/>
  <c r="AA409"/>
  <c r="AC409"/>
  <c r="AD409"/>
  <c r="AE409"/>
  <c r="AP409"/>
  <c r="AQ409"/>
  <c r="AR409"/>
  <c r="AT409"/>
  <c r="AU409"/>
  <c r="AV409"/>
  <c r="AX409"/>
  <c r="AZ409" s="1"/>
  <c r="AY409"/>
  <c r="H410"/>
  <c r="I410"/>
  <c r="J410"/>
  <c r="L410"/>
  <c r="M410"/>
  <c r="N410"/>
  <c r="Q410" s="1"/>
  <c r="P410"/>
  <c r="Y410"/>
  <c r="Z410"/>
  <c r="AA410"/>
  <c r="AC410"/>
  <c r="AD410"/>
  <c r="AE410"/>
  <c r="AP410"/>
  <c r="AQ410"/>
  <c r="AR410"/>
  <c r="AT410"/>
  <c r="AX410" s="1"/>
  <c r="AU410"/>
  <c r="AV410"/>
  <c r="AY410"/>
  <c r="AZ410" s="1"/>
  <c r="H411"/>
  <c r="I411"/>
  <c r="J411"/>
  <c r="L411"/>
  <c r="M411"/>
  <c r="N411"/>
  <c r="P411"/>
  <c r="R411" s="1"/>
  <c r="Q411"/>
  <c r="Y411"/>
  <c r="Z411"/>
  <c r="AA411"/>
  <c r="AC411"/>
  <c r="AD411"/>
  <c r="AH411" s="1"/>
  <c r="AE411"/>
  <c r="AG411"/>
  <c r="AI411" s="1"/>
  <c r="AP411"/>
  <c r="AQ411"/>
  <c r="AR411"/>
  <c r="AT411"/>
  <c r="AX411" s="1"/>
  <c r="AZ411" s="1"/>
  <c r="AU411"/>
  <c r="AV411"/>
  <c r="AY411" s="1"/>
  <c r="H412"/>
  <c r="I412"/>
  <c r="J412"/>
  <c r="L412"/>
  <c r="M412"/>
  <c r="N412"/>
  <c r="Q412"/>
  <c r="Y412"/>
  <c r="Z412"/>
  <c r="AA412"/>
  <c r="AC412"/>
  <c r="AD412"/>
  <c r="AE412"/>
  <c r="AG412"/>
  <c r="AI412" s="1"/>
  <c r="AH412"/>
  <c r="AP412"/>
  <c r="AQ412"/>
  <c r="AR412"/>
  <c r="AT412"/>
  <c r="AU412"/>
  <c r="AV412"/>
  <c r="AY412" s="1"/>
  <c r="AX412"/>
  <c r="H413"/>
  <c r="I413"/>
  <c r="J413"/>
  <c r="L413"/>
  <c r="P413" s="1"/>
  <c r="M413"/>
  <c r="N413"/>
  <c r="Q413" s="1"/>
  <c r="R413"/>
  <c r="Y413"/>
  <c r="Z413"/>
  <c r="AA413"/>
  <c r="AC413"/>
  <c r="AD413"/>
  <c r="AE413"/>
  <c r="AP413"/>
  <c r="AQ413"/>
  <c r="AR413"/>
  <c r="AT413"/>
  <c r="AX413" s="1"/>
  <c r="AU413"/>
  <c r="AV413"/>
  <c r="AY413"/>
  <c r="H414"/>
  <c r="I414"/>
  <c r="J414"/>
  <c r="L414"/>
  <c r="M414"/>
  <c r="N414"/>
  <c r="Q414" s="1"/>
  <c r="P414"/>
  <c r="R414" s="1"/>
  <c r="Y414"/>
  <c r="Z414"/>
  <c r="AA414"/>
  <c r="AC414"/>
  <c r="AD414"/>
  <c r="AE414"/>
  <c r="AH414" s="1"/>
  <c r="AP414"/>
  <c r="AQ414"/>
  <c r="AR414"/>
  <c r="AT414"/>
  <c r="AU414"/>
  <c r="AV414"/>
  <c r="AY414"/>
  <c r="H415"/>
  <c r="I415"/>
  <c r="J415"/>
  <c r="L415"/>
  <c r="M415"/>
  <c r="N415"/>
  <c r="P415"/>
  <c r="R415" s="1"/>
  <c r="Q415"/>
  <c r="Y415"/>
  <c r="Z415"/>
  <c r="AA415"/>
  <c r="AC415"/>
  <c r="AD415"/>
  <c r="AE415"/>
  <c r="AH415" s="1"/>
  <c r="AG415"/>
  <c r="AP415"/>
  <c r="AQ415"/>
  <c r="AR415"/>
  <c r="AT415"/>
  <c r="AX415" s="1"/>
  <c r="AU415"/>
  <c r="AV415"/>
  <c r="AY415" s="1"/>
  <c r="AZ415" s="1"/>
  <c r="H416"/>
  <c r="I416"/>
  <c r="J416"/>
  <c r="L416"/>
  <c r="P416" s="1"/>
  <c r="M416"/>
  <c r="N416"/>
  <c r="Q416"/>
  <c r="R416" s="1"/>
  <c r="Y416"/>
  <c r="Z416"/>
  <c r="AA416"/>
  <c r="AC416"/>
  <c r="AD416"/>
  <c r="AE416"/>
  <c r="AG416"/>
  <c r="AI416" s="1"/>
  <c r="AH416"/>
  <c r="AP416"/>
  <c r="AQ416"/>
  <c r="AR416"/>
  <c r="AT416"/>
  <c r="AU416"/>
  <c r="AV416"/>
  <c r="AY416" s="1"/>
  <c r="AX416"/>
  <c r="AZ416" s="1"/>
  <c r="H417"/>
  <c r="I417"/>
  <c r="J417"/>
  <c r="L417"/>
  <c r="P417" s="1"/>
  <c r="R417" s="1"/>
  <c r="M417"/>
  <c r="N417"/>
  <c r="Q417" s="1"/>
  <c r="Y417"/>
  <c r="Z417"/>
  <c r="AA417"/>
  <c r="AC417"/>
  <c r="AD417"/>
  <c r="AE417"/>
  <c r="AP417"/>
  <c r="AQ417"/>
  <c r="AR417"/>
  <c r="AT417"/>
  <c r="AU417"/>
  <c r="AV417"/>
  <c r="AX417"/>
  <c r="AZ417" s="1"/>
  <c r="AY417"/>
  <c r="H418"/>
  <c r="I418"/>
  <c r="J418"/>
  <c r="L418"/>
  <c r="M418"/>
  <c r="N418"/>
  <c r="Q418" s="1"/>
  <c r="P418"/>
  <c r="Y418"/>
  <c r="Z418"/>
  <c r="AA418"/>
  <c r="AC418"/>
  <c r="AD418"/>
  <c r="AE418"/>
  <c r="AP418"/>
  <c r="AQ418"/>
  <c r="AR418"/>
  <c r="AT418"/>
  <c r="AX418" s="1"/>
  <c r="AU418"/>
  <c r="AV418"/>
  <c r="H419"/>
  <c r="I419"/>
  <c r="J419"/>
  <c r="L419"/>
  <c r="P419" s="1"/>
  <c r="R419" s="1"/>
  <c r="M419"/>
  <c r="N419"/>
  <c r="Q419"/>
  <c r="Y419"/>
  <c r="Z419"/>
  <c r="AA419"/>
  <c r="AC419"/>
  <c r="AD419"/>
  <c r="AH419" s="1"/>
  <c r="AE419"/>
  <c r="AG419"/>
  <c r="AI419" s="1"/>
  <c r="AP419"/>
  <c r="AQ419"/>
  <c r="AR419"/>
  <c r="AT419"/>
  <c r="AU419"/>
  <c r="AV419"/>
  <c r="H420"/>
  <c r="I420"/>
  <c r="J420"/>
  <c r="L420"/>
  <c r="M420"/>
  <c r="N420"/>
  <c r="Q420"/>
  <c r="Y420"/>
  <c r="Z420"/>
  <c r="AA420"/>
  <c r="AC420"/>
  <c r="AD420"/>
  <c r="AE420"/>
  <c r="AG420"/>
  <c r="AI420" s="1"/>
  <c r="AH420"/>
  <c r="AP420"/>
  <c r="AQ420"/>
  <c r="AR420"/>
  <c r="AT420"/>
  <c r="AU420"/>
  <c r="AV420"/>
  <c r="H421"/>
  <c r="I421"/>
  <c r="J421"/>
  <c r="L421"/>
  <c r="P421" s="1"/>
  <c r="M421"/>
  <c r="N421"/>
  <c r="Q421" s="1"/>
  <c r="R421"/>
  <c r="Y421"/>
  <c r="Z421"/>
  <c r="AA421"/>
  <c r="AC421"/>
  <c r="AD421"/>
  <c r="AE421"/>
  <c r="AH421"/>
  <c r="AP421"/>
  <c r="AQ421"/>
  <c r="AR421"/>
  <c r="AT421"/>
  <c r="AX421" s="1"/>
  <c r="AU421"/>
  <c r="AV421"/>
  <c r="AY421"/>
  <c r="H422"/>
  <c r="I422"/>
  <c r="J422"/>
  <c r="L422"/>
  <c r="M422"/>
  <c r="N422"/>
  <c r="Q422" s="1"/>
  <c r="P422"/>
  <c r="R422" s="1"/>
  <c r="Y422"/>
  <c r="Z422"/>
  <c r="AA422"/>
  <c r="AC422"/>
  <c r="AD422"/>
  <c r="AE422"/>
  <c r="AP422"/>
  <c r="AQ422"/>
  <c r="AR422"/>
  <c r="AT422"/>
  <c r="AX422" s="1"/>
  <c r="AU422"/>
  <c r="AY422" s="1"/>
  <c r="AZ422" s="1"/>
  <c r="AV422"/>
  <c r="H423"/>
  <c r="I423"/>
  <c r="J423"/>
  <c r="L423"/>
  <c r="M423"/>
  <c r="N423"/>
  <c r="P423"/>
  <c r="R423" s="1"/>
  <c r="Q423"/>
  <c r="Y423"/>
  <c r="Z423"/>
  <c r="AA423"/>
  <c r="AC423"/>
  <c r="AD423"/>
  <c r="AH423" s="1"/>
  <c r="AE423"/>
  <c r="AG423"/>
  <c r="AP423"/>
  <c r="AQ423"/>
  <c r="AR423"/>
  <c r="AT423"/>
  <c r="AU423"/>
  <c r="AV423"/>
  <c r="H424"/>
  <c r="I424"/>
  <c r="J424"/>
  <c r="L424"/>
  <c r="P424" s="1"/>
  <c r="M424"/>
  <c r="N424"/>
  <c r="Q424"/>
  <c r="R424" s="1"/>
  <c r="Y424"/>
  <c r="Z424"/>
  <c r="AA424"/>
  <c r="AC424"/>
  <c r="AD424"/>
  <c r="AE424"/>
  <c r="AG424"/>
  <c r="AI424" s="1"/>
  <c r="AH424"/>
  <c r="AP424"/>
  <c r="AQ424"/>
  <c r="AR424"/>
  <c r="AT424"/>
  <c r="AU424"/>
  <c r="AY424" s="1"/>
  <c r="AV424"/>
  <c r="AX424"/>
  <c r="AZ424" s="1"/>
  <c r="H425"/>
  <c r="I425"/>
  <c r="J425"/>
  <c r="L425"/>
  <c r="P425" s="1"/>
  <c r="R425" s="1"/>
  <c r="M425"/>
  <c r="N425"/>
  <c r="Q425" s="1"/>
  <c r="Y425"/>
  <c r="Z425"/>
  <c r="AA425"/>
  <c r="AC425"/>
  <c r="AD425"/>
  <c r="AE425"/>
  <c r="AP425"/>
  <c r="AQ425"/>
  <c r="AR425"/>
  <c r="AT425"/>
  <c r="AU425"/>
  <c r="AV425"/>
  <c r="AX425"/>
  <c r="AZ425" s="1"/>
  <c r="AY425"/>
  <c r="H426"/>
  <c r="I426"/>
  <c r="J426"/>
  <c r="L426"/>
  <c r="M426"/>
  <c r="N426"/>
  <c r="Q426" s="1"/>
  <c r="P426"/>
  <c r="Y426"/>
  <c r="Z426"/>
  <c r="AA426"/>
  <c r="AC426"/>
  <c r="AD426"/>
  <c r="AE426"/>
  <c r="AP426"/>
  <c r="AQ426"/>
  <c r="AR426"/>
  <c r="AT426"/>
  <c r="AU426"/>
  <c r="AV426"/>
  <c r="AY426"/>
  <c r="H427"/>
  <c r="I427"/>
  <c r="J427"/>
  <c r="L427"/>
  <c r="M427"/>
  <c r="N427"/>
  <c r="P427"/>
  <c r="R427" s="1"/>
  <c r="Q427"/>
  <c r="Y427"/>
  <c r="Z427"/>
  <c r="AA427"/>
  <c r="AC427"/>
  <c r="AD427"/>
  <c r="AH427" s="1"/>
  <c r="AE427"/>
  <c r="AG427"/>
  <c r="AI427" s="1"/>
  <c r="AP427"/>
  <c r="AQ427"/>
  <c r="AR427"/>
  <c r="AT427"/>
  <c r="AU427"/>
  <c r="AV427"/>
  <c r="H428"/>
  <c r="I428"/>
  <c r="J428"/>
  <c r="L428"/>
  <c r="M428"/>
  <c r="N428"/>
  <c r="Q428"/>
  <c r="Y428"/>
  <c r="Z428"/>
  <c r="AA428"/>
  <c r="AC428"/>
  <c r="AD428"/>
  <c r="AE428"/>
  <c r="AG428"/>
  <c r="AI428" s="1"/>
  <c r="AH428"/>
  <c r="AP428"/>
  <c r="AQ428"/>
  <c r="AR428"/>
  <c r="AT428"/>
  <c r="AU428"/>
  <c r="AV428"/>
  <c r="AX428"/>
  <c r="H429"/>
  <c r="I429"/>
  <c r="J429"/>
  <c r="L429"/>
  <c r="P429" s="1"/>
  <c r="M429"/>
  <c r="N429"/>
  <c r="Q429" s="1"/>
  <c r="R429"/>
  <c r="Y429"/>
  <c r="Z429"/>
  <c r="AA429"/>
  <c r="AC429"/>
  <c r="AD429"/>
  <c r="AE429"/>
  <c r="AH429"/>
  <c r="AP429"/>
  <c r="AQ429"/>
  <c r="AR429"/>
  <c r="AT429"/>
  <c r="AX429" s="1"/>
  <c r="AZ429" s="1"/>
  <c r="AU429"/>
  <c r="AV429"/>
  <c r="AY429"/>
  <c r="H430"/>
  <c r="I430"/>
  <c r="J430"/>
  <c r="L430"/>
  <c r="M430"/>
  <c r="N430"/>
  <c r="Q430" s="1"/>
  <c r="P430"/>
  <c r="R430" s="1"/>
  <c r="Y430"/>
  <c r="Z430"/>
  <c r="AA430"/>
  <c r="AC430"/>
  <c r="AD430"/>
  <c r="AE430"/>
  <c r="AP430"/>
  <c r="AQ430"/>
  <c r="AR430"/>
  <c r="AT430"/>
  <c r="AU430"/>
  <c r="AV430"/>
  <c r="H431"/>
  <c r="I431"/>
  <c r="J431"/>
  <c r="L431"/>
  <c r="M431"/>
  <c r="N431"/>
  <c r="P431"/>
  <c r="R431" s="1"/>
  <c r="Q431"/>
  <c r="Y431"/>
  <c r="Z431"/>
  <c r="AA431"/>
  <c r="AC431"/>
  <c r="AD431"/>
  <c r="AE431"/>
  <c r="AG431"/>
  <c r="AP431"/>
  <c r="AQ431"/>
  <c r="AR431"/>
  <c r="AT431"/>
  <c r="AU431"/>
  <c r="AV431"/>
  <c r="H432"/>
  <c r="I432"/>
  <c r="J432"/>
  <c r="L432"/>
  <c r="M432"/>
  <c r="N432"/>
  <c r="Y432"/>
  <c r="Z432"/>
  <c r="AA432"/>
  <c r="AC432"/>
  <c r="AG432" s="1"/>
  <c r="AD432"/>
  <c r="AE432"/>
  <c r="AH432"/>
  <c r="AP432"/>
  <c r="AQ432"/>
  <c r="AR432"/>
  <c r="AT432"/>
  <c r="AU432"/>
  <c r="AY432" s="1"/>
  <c r="AV432"/>
  <c r="AX432"/>
  <c r="AZ432" s="1"/>
  <c r="H433"/>
  <c r="I433"/>
  <c r="J433"/>
  <c r="L433"/>
  <c r="M433"/>
  <c r="N433"/>
  <c r="Q433" s="1"/>
  <c r="Y433"/>
  <c r="Z433"/>
  <c r="AA433"/>
  <c r="AC433"/>
  <c r="AD433"/>
  <c r="AE433"/>
  <c r="AP433"/>
  <c r="AQ433"/>
  <c r="AR433"/>
  <c r="AT433"/>
  <c r="AU433"/>
  <c r="AV433"/>
  <c r="AX433"/>
  <c r="AZ433" s="1"/>
  <c r="AY433"/>
  <c r="H434"/>
  <c r="I434"/>
  <c r="J434"/>
  <c r="L434"/>
  <c r="M434"/>
  <c r="N434"/>
  <c r="Q434" s="1"/>
  <c r="P434"/>
  <c r="Y434"/>
  <c r="Z434"/>
  <c r="AA434"/>
  <c r="AC434"/>
  <c r="AG434" s="1"/>
  <c r="AD434"/>
  <c r="AE434"/>
  <c r="AH434" s="1"/>
  <c r="AI434" s="1"/>
  <c r="AP434"/>
  <c r="AQ434"/>
  <c r="AR434"/>
  <c r="AT434"/>
  <c r="AU434"/>
  <c r="AV434"/>
  <c r="AY434"/>
  <c r="H435"/>
  <c r="I435"/>
  <c r="J435"/>
  <c r="L435"/>
  <c r="M435"/>
  <c r="N435"/>
  <c r="P435"/>
  <c r="R435" s="1"/>
  <c r="Q435"/>
  <c r="Y435"/>
  <c r="Z435"/>
  <c r="AA435"/>
  <c r="AC435"/>
  <c r="AD435"/>
  <c r="AE435"/>
  <c r="AH435" s="1"/>
  <c r="AG435"/>
  <c r="AI435" s="1"/>
  <c r="AP435"/>
  <c r="AQ435"/>
  <c r="AR435"/>
  <c r="AT435"/>
  <c r="AU435"/>
  <c r="AV435"/>
  <c r="H436"/>
  <c r="I436"/>
  <c r="J436"/>
  <c r="L436"/>
  <c r="M436"/>
  <c r="N436"/>
  <c r="Q436"/>
  <c r="Y436"/>
  <c r="Z436"/>
  <c r="AA436"/>
  <c r="AC436"/>
  <c r="AD436"/>
  <c r="AE436"/>
  <c r="AG436"/>
  <c r="AI436" s="1"/>
  <c r="AH436"/>
  <c r="AP436"/>
  <c r="AQ436"/>
  <c r="AR436"/>
  <c r="AT436"/>
  <c r="AU436"/>
  <c r="AV436"/>
  <c r="AX436"/>
  <c r="H437"/>
  <c r="I437"/>
  <c r="J437"/>
  <c r="L437"/>
  <c r="P437" s="1"/>
  <c r="M437"/>
  <c r="N437"/>
  <c r="Q437" s="1"/>
  <c r="R437"/>
  <c r="Y437"/>
  <c r="Z437"/>
  <c r="AA437"/>
  <c r="AC437"/>
  <c r="AD437"/>
  <c r="AE437"/>
  <c r="AP437"/>
  <c r="AQ437"/>
  <c r="AR437"/>
  <c r="AT437"/>
  <c r="AX437" s="1"/>
  <c r="AZ437" s="1"/>
  <c r="AU437"/>
  <c r="AV437"/>
  <c r="AY437"/>
  <c r="H438"/>
  <c r="I438"/>
  <c r="J438"/>
  <c r="L438"/>
  <c r="M438"/>
  <c r="N438"/>
  <c r="Q438" s="1"/>
  <c r="P438"/>
  <c r="R438" s="1"/>
  <c r="Y438"/>
  <c r="Z438"/>
  <c r="AA438"/>
  <c r="AC438"/>
  <c r="AD438"/>
  <c r="AH438" s="1"/>
  <c r="AE438"/>
  <c r="AP438"/>
  <c r="AQ438"/>
  <c r="AR438"/>
  <c r="AT438"/>
  <c r="AU438"/>
  <c r="AV438"/>
  <c r="H439"/>
  <c r="I439"/>
  <c r="J439"/>
  <c r="L439"/>
  <c r="M439"/>
  <c r="N439"/>
  <c r="P439"/>
  <c r="R439" s="1"/>
  <c r="Q439"/>
  <c r="Y439"/>
  <c r="Z439"/>
  <c r="AA439"/>
  <c r="AC439"/>
  <c r="AD439"/>
  <c r="AE439"/>
  <c r="AG439"/>
  <c r="AP439"/>
  <c r="AQ439"/>
  <c r="AR439"/>
  <c r="AT439"/>
  <c r="AU439"/>
  <c r="AV439"/>
  <c r="H440"/>
  <c r="I440"/>
  <c r="J440"/>
  <c r="L440"/>
  <c r="M440"/>
  <c r="N440"/>
  <c r="Y440"/>
  <c r="Z440"/>
  <c r="AA440"/>
  <c r="AC440"/>
  <c r="AG440" s="1"/>
  <c r="AI440" s="1"/>
  <c r="AD440"/>
  <c r="AE440"/>
  <c r="AH440"/>
  <c r="AP440"/>
  <c r="AQ440"/>
  <c r="AR440"/>
  <c r="AT440"/>
  <c r="AU440"/>
  <c r="AY440" s="1"/>
  <c r="AV440"/>
  <c r="AX440"/>
  <c r="AZ440" s="1"/>
  <c r="H441"/>
  <c r="I441"/>
  <c r="J441"/>
  <c r="K441"/>
  <c r="L441"/>
  <c r="M441"/>
  <c r="N441"/>
  <c r="Y441"/>
  <c r="Z441"/>
  <c r="AA441"/>
  <c r="AC441"/>
  <c r="AG441" s="1"/>
  <c r="AD441"/>
  <c r="AE441"/>
  <c r="AH441"/>
  <c r="AP441"/>
  <c r="AQ441"/>
  <c r="AR441"/>
  <c r="AT441"/>
  <c r="AU441"/>
  <c r="AY441" s="1"/>
  <c r="AV441"/>
  <c r="AX441"/>
  <c r="AZ441" s="1"/>
  <c r="H442"/>
  <c r="I442"/>
  <c r="J442"/>
  <c r="L442"/>
  <c r="M442"/>
  <c r="N442"/>
  <c r="Q442" s="1"/>
  <c r="Y442"/>
  <c r="Z442"/>
  <c r="AA442"/>
  <c r="AC442"/>
  <c r="AD442"/>
  <c r="AH442" s="1"/>
  <c r="AE442"/>
  <c r="AP442"/>
  <c r="AQ442"/>
  <c r="AR442"/>
  <c r="AT442"/>
  <c r="AU442"/>
  <c r="AV442"/>
  <c r="AX442"/>
  <c r="AZ442" s="1"/>
  <c r="AY442"/>
  <c r="H443"/>
  <c r="I443"/>
  <c r="J443"/>
  <c r="L443"/>
  <c r="M443"/>
  <c r="N443"/>
  <c r="Q443" s="1"/>
  <c r="P443"/>
  <c r="Y443"/>
  <c r="Z443"/>
  <c r="AA443"/>
  <c r="AC443"/>
  <c r="AG443" s="1"/>
  <c r="AD443"/>
  <c r="AE443"/>
  <c r="AP443"/>
  <c r="AQ443"/>
  <c r="AR443"/>
  <c r="AT443"/>
  <c r="AU443"/>
  <c r="AV443"/>
  <c r="AY443"/>
  <c r="H444"/>
  <c r="I444"/>
  <c r="J444"/>
  <c r="L444"/>
  <c r="M444"/>
  <c r="N444"/>
  <c r="P444"/>
  <c r="R444" s="1"/>
  <c r="Q444"/>
  <c r="Y444"/>
  <c r="Z444"/>
  <c r="AA444"/>
  <c r="AC444"/>
  <c r="AD444"/>
  <c r="AH444" s="1"/>
  <c r="AE444"/>
  <c r="AG444"/>
  <c r="AI444" s="1"/>
  <c r="AP444"/>
  <c r="AQ444"/>
  <c r="AR444"/>
  <c r="AT444"/>
  <c r="AU444"/>
  <c r="AV444"/>
  <c r="H445"/>
  <c r="I445"/>
  <c r="J445"/>
  <c r="L445"/>
  <c r="M445"/>
  <c r="N445"/>
  <c r="Q445"/>
  <c r="Y445"/>
  <c r="Z445"/>
  <c r="AA445"/>
  <c r="AC445"/>
  <c r="AD445"/>
  <c r="AE445"/>
  <c r="AG445"/>
  <c r="AI445" s="1"/>
  <c r="AH445"/>
  <c r="AP445"/>
  <c r="AQ445"/>
  <c r="AR445"/>
  <c r="AT445"/>
  <c r="AU445"/>
  <c r="AV445"/>
  <c r="AX445"/>
  <c r="H446"/>
  <c r="I446"/>
  <c r="J446"/>
  <c r="L446"/>
  <c r="P446" s="1"/>
  <c r="M446"/>
  <c r="N446"/>
  <c r="Q446" s="1"/>
  <c r="R446"/>
  <c r="Y446"/>
  <c r="Z446"/>
  <c r="AA446"/>
  <c r="AC446"/>
  <c r="AD446"/>
  <c r="AE446"/>
  <c r="AH446"/>
  <c r="AP446"/>
  <c r="AQ446"/>
  <c r="AR446"/>
  <c r="AT446"/>
  <c r="AX446" s="1"/>
  <c r="AU446"/>
  <c r="AV446"/>
  <c r="AY446"/>
  <c r="H447"/>
  <c r="I447"/>
  <c r="J447"/>
  <c r="L447"/>
  <c r="M447"/>
  <c r="N447"/>
  <c r="Q447" s="1"/>
  <c r="P447"/>
  <c r="R447" s="1"/>
  <c r="Y447"/>
  <c r="Z447"/>
  <c r="AA447"/>
  <c r="AC447"/>
  <c r="AD447"/>
  <c r="AE447"/>
  <c r="AP447"/>
  <c r="AQ447"/>
  <c r="AR447"/>
  <c r="AT447"/>
  <c r="AU447"/>
  <c r="AV447"/>
  <c r="H448"/>
  <c r="I448"/>
  <c r="J448"/>
  <c r="L448"/>
  <c r="M448"/>
  <c r="N448"/>
  <c r="P448"/>
  <c r="R448" s="1"/>
  <c r="Q448"/>
  <c r="Y448"/>
  <c r="Z448"/>
  <c r="AA448"/>
  <c r="AC448"/>
  <c r="AD448"/>
  <c r="AH448" s="1"/>
  <c r="AE448"/>
  <c r="AG448"/>
  <c r="AP448"/>
  <c r="AQ448"/>
  <c r="AR448"/>
  <c r="AT448"/>
  <c r="AU448"/>
  <c r="AV448"/>
  <c r="H449"/>
  <c r="I449"/>
  <c r="J449"/>
  <c r="L449"/>
  <c r="P449" s="1"/>
  <c r="M449"/>
  <c r="N449"/>
  <c r="Q449"/>
  <c r="R449" s="1"/>
  <c r="Y449"/>
  <c r="Z449"/>
  <c r="AA449"/>
  <c r="AC449"/>
  <c r="AD449"/>
  <c r="AE449"/>
  <c r="AG449"/>
  <c r="AI449" s="1"/>
  <c r="AH449"/>
  <c r="AP449"/>
  <c r="AQ449"/>
  <c r="AR449"/>
  <c r="AT449"/>
  <c r="AU449"/>
  <c r="AY449" s="1"/>
  <c r="AV449"/>
  <c r="AX449"/>
  <c r="AZ449" s="1"/>
  <c r="H450"/>
  <c r="I450"/>
  <c r="J450"/>
  <c r="K450"/>
  <c r="L450"/>
  <c r="P450" s="1"/>
  <c r="M450"/>
  <c r="N450"/>
  <c r="Q450"/>
  <c r="R450" s="1"/>
  <c r="Y450"/>
  <c r="Z450"/>
  <c r="AA450"/>
  <c r="AC450"/>
  <c r="AD450"/>
  <c r="AE450"/>
  <c r="AG450"/>
  <c r="AI450" s="1"/>
  <c r="AH450"/>
  <c r="AP450"/>
  <c r="AQ450"/>
  <c r="AR450"/>
  <c r="AT450"/>
  <c r="AU450"/>
  <c r="AY450" s="1"/>
  <c r="AV450"/>
  <c r="AX450"/>
  <c r="AZ450" s="1"/>
  <c r="H451"/>
  <c r="I451"/>
  <c r="J451"/>
  <c r="L451"/>
  <c r="P451" s="1"/>
  <c r="R451" s="1"/>
  <c r="M451"/>
  <c r="N451"/>
  <c r="Q451" s="1"/>
  <c r="Y451"/>
  <c r="Z451"/>
  <c r="AA451"/>
  <c r="AC451"/>
  <c r="AD451"/>
  <c r="AE451"/>
  <c r="AP451"/>
  <c r="AQ451"/>
  <c r="AR451"/>
  <c r="AT451"/>
  <c r="AU451"/>
  <c r="AV451"/>
  <c r="AX451"/>
  <c r="AZ451" s="1"/>
  <c r="AY451"/>
  <c r="H452"/>
  <c r="I452"/>
  <c r="J452"/>
  <c r="L452"/>
  <c r="M452"/>
  <c r="N452"/>
  <c r="Q452" s="1"/>
  <c r="P452"/>
  <c r="Y452"/>
  <c r="Z452"/>
  <c r="AA452"/>
  <c r="AC452"/>
  <c r="AD452"/>
  <c r="AE452"/>
  <c r="AP452"/>
  <c r="AQ452"/>
  <c r="AR452"/>
  <c r="AT452"/>
  <c r="AU452"/>
  <c r="AV452"/>
  <c r="AY452"/>
  <c r="H453"/>
  <c r="I453"/>
  <c r="J453"/>
  <c r="L453"/>
  <c r="M453"/>
  <c r="N453"/>
  <c r="P453"/>
  <c r="R453" s="1"/>
  <c r="Q453"/>
  <c r="Y453"/>
  <c r="Z453"/>
  <c r="AA453"/>
  <c r="AC453"/>
  <c r="AD453"/>
  <c r="AH453" s="1"/>
  <c r="AE453"/>
  <c r="AG453"/>
  <c r="AI453" s="1"/>
  <c r="AP453"/>
  <c r="AQ453"/>
  <c r="AR453"/>
  <c r="AT453"/>
  <c r="AU453"/>
  <c r="AV453"/>
  <c r="H454"/>
  <c r="I454"/>
  <c r="J454"/>
  <c r="L454"/>
  <c r="M454"/>
  <c r="N454"/>
  <c r="Q454"/>
  <c r="Y454"/>
  <c r="Z454"/>
  <c r="AA454"/>
  <c r="AC454"/>
  <c r="AD454"/>
  <c r="AE454"/>
  <c r="AG454"/>
  <c r="AI454" s="1"/>
  <c r="AH454"/>
  <c r="AP454"/>
  <c r="AQ454"/>
  <c r="AR454"/>
  <c r="AT454"/>
  <c r="AU454"/>
  <c r="AV454"/>
  <c r="AX454"/>
  <c r="H455"/>
  <c r="I455"/>
  <c r="J455"/>
  <c r="L455"/>
  <c r="P455" s="1"/>
  <c r="M455"/>
  <c r="N455"/>
  <c r="Q455" s="1"/>
  <c r="R455"/>
  <c r="Y455"/>
  <c r="Z455"/>
  <c r="AA455"/>
  <c r="AC455"/>
  <c r="AD455"/>
  <c r="AE455"/>
  <c r="AH455"/>
  <c r="AP455"/>
  <c r="AQ455"/>
  <c r="AR455"/>
  <c r="AT455"/>
  <c r="AX455" s="1"/>
  <c r="AU455"/>
  <c r="AV455"/>
  <c r="AY455"/>
  <c r="H456"/>
  <c r="I456"/>
  <c r="J456"/>
  <c r="L456"/>
  <c r="M456"/>
  <c r="N456"/>
  <c r="Q456" s="1"/>
  <c r="P456"/>
  <c r="R456" s="1"/>
  <c r="Y456"/>
  <c r="Z456"/>
  <c r="AA456"/>
  <c r="AC456"/>
  <c r="AD456"/>
  <c r="AE456"/>
  <c r="AP456"/>
  <c r="AQ456"/>
  <c r="AR456"/>
  <c r="AT456"/>
  <c r="AU456"/>
  <c r="AV456"/>
  <c r="H457"/>
  <c r="I457"/>
  <c r="J457"/>
  <c r="L457"/>
  <c r="M457"/>
  <c r="N457"/>
  <c r="P457"/>
  <c r="R457" s="1"/>
  <c r="Q457"/>
  <c r="Y457"/>
  <c r="Z457"/>
  <c r="AA457"/>
  <c r="AC457"/>
  <c r="AD457"/>
  <c r="AH457" s="1"/>
  <c r="AE457"/>
  <c r="AG457"/>
  <c r="AP457"/>
  <c r="AQ457"/>
  <c r="AR457"/>
  <c r="AT457"/>
  <c r="AU457"/>
  <c r="AV457"/>
  <c r="H458"/>
  <c r="I458"/>
  <c r="J458"/>
  <c r="L458"/>
  <c r="P458" s="1"/>
  <c r="M458"/>
  <c r="N458"/>
  <c r="Q458"/>
  <c r="R458" s="1"/>
  <c r="Y458"/>
  <c r="Z458"/>
  <c r="AA458"/>
  <c r="AC458"/>
  <c r="AD458"/>
  <c r="AE458"/>
  <c r="AG458"/>
  <c r="AI458" s="1"/>
  <c r="AH458"/>
  <c r="AP458"/>
  <c r="AQ458"/>
  <c r="AR458"/>
  <c r="AT458"/>
  <c r="AU458"/>
  <c r="AY458" s="1"/>
  <c r="AV458"/>
  <c r="AX458"/>
  <c r="AZ458" s="1"/>
  <c r="H459"/>
  <c r="I459"/>
  <c r="J459"/>
  <c r="L459"/>
  <c r="P459" s="1"/>
  <c r="R459" s="1"/>
  <c r="M459"/>
  <c r="N459"/>
  <c r="Q459" s="1"/>
  <c r="Y459"/>
  <c r="Z459"/>
  <c r="AA459"/>
  <c r="AC459"/>
  <c r="AD459"/>
  <c r="AE459"/>
  <c r="AH459"/>
  <c r="AP459"/>
  <c r="AQ459"/>
  <c r="AR459"/>
  <c r="AT459"/>
  <c r="AU459"/>
  <c r="AV459"/>
  <c r="AX459"/>
  <c r="AZ459" s="1"/>
  <c r="AY459"/>
  <c r="H460"/>
  <c r="I460"/>
  <c r="J460"/>
  <c r="L460"/>
  <c r="M460"/>
  <c r="N460"/>
  <c r="Q460" s="1"/>
  <c r="P460"/>
  <c r="Y460"/>
  <c r="Z460"/>
  <c r="AA460"/>
  <c r="AC460"/>
  <c r="AG460" s="1"/>
  <c r="AD460"/>
  <c r="AE460"/>
  <c r="AH460" s="1"/>
  <c r="AI460"/>
  <c r="AP460"/>
  <c r="AQ460"/>
  <c r="AR460"/>
  <c r="AT460"/>
  <c r="AU460"/>
  <c r="AV460"/>
  <c r="AY460"/>
  <c r="H461"/>
  <c r="I461"/>
  <c r="J461"/>
  <c r="L461"/>
  <c r="P461" s="1"/>
  <c r="R461" s="1"/>
  <c r="M461"/>
  <c r="N461"/>
  <c r="Q461"/>
  <c r="Y461"/>
  <c r="Z461"/>
  <c r="AA461"/>
  <c r="AC461"/>
  <c r="AD461"/>
  <c r="AE461"/>
  <c r="AH461" s="1"/>
  <c r="AG461"/>
  <c r="AI461" s="1"/>
  <c r="AP461"/>
  <c r="AQ461"/>
  <c r="AR461"/>
  <c r="AT461"/>
  <c r="AU461"/>
  <c r="AV461"/>
  <c r="H462"/>
  <c r="I462"/>
  <c r="J462"/>
  <c r="L462"/>
  <c r="M462"/>
  <c r="N462"/>
  <c r="Q462"/>
  <c r="Y462"/>
  <c r="Z462"/>
  <c r="AA462"/>
  <c r="AC462"/>
  <c r="AD462"/>
  <c r="AE462"/>
  <c r="AG462"/>
  <c r="AI462" s="1"/>
  <c r="AH462"/>
  <c r="AP462"/>
  <c r="AQ462"/>
  <c r="AR462"/>
  <c r="AT462"/>
  <c r="AU462"/>
  <c r="AV462"/>
  <c r="AX462"/>
  <c r="H463"/>
  <c r="I463"/>
  <c r="J463"/>
  <c r="L463"/>
  <c r="P463" s="1"/>
  <c r="M463"/>
  <c r="N463"/>
  <c r="Q463" s="1"/>
  <c r="R463"/>
  <c r="Y463"/>
  <c r="Z463"/>
  <c r="AA463"/>
  <c r="AC463"/>
  <c r="AD463"/>
  <c r="AE463"/>
  <c r="AP463"/>
  <c r="AQ463"/>
  <c r="AR463"/>
  <c r="AT463"/>
  <c r="AX463" s="1"/>
  <c r="AU463"/>
  <c r="AV463"/>
  <c r="AY463"/>
  <c r="H464"/>
  <c r="I464"/>
  <c r="J464"/>
  <c r="L464"/>
  <c r="M464"/>
  <c r="N464"/>
  <c r="Q464" s="1"/>
  <c r="P464"/>
  <c r="R464" s="1"/>
  <c r="Y464"/>
  <c r="Z464"/>
  <c r="AA464"/>
  <c r="AC464"/>
  <c r="AD464"/>
  <c r="AE464"/>
  <c r="AH464" s="1"/>
  <c r="AP464"/>
  <c r="AQ464"/>
  <c r="AR464"/>
  <c r="AT464"/>
  <c r="AU464"/>
  <c r="AV464"/>
  <c r="H465"/>
  <c r="I465"/>
  <c r="J465"/>
  <c r="L465"/>
  <c r="M465"/>
  <c r="N465"/>
  <c r="P465"/>
  <c r="R465" s="1"/>
  <c r="Q465"/>
  <c r="Y465"/>
  <c r="Z465"/>
  <c r="AA465"/>
  <c r="AC465"/>
  <c r="AD465"/>
  <c r="AE465"/>
  <c r="AH465" s="1"/>
  <c r="AG465"/>
  <c r="AP465"/>
  <c r="AQ465"/>
  <c r="AR465"/>
  <c r="AT465"/>
  <c r="AU465"/>
  <c r="AV465"/>
  <c r="H466"/>
  <c r="I466"/>
  <c r="J466"/>
  <c r="L466"/>
  <c r="P466" s="1"/>
  <c r="M466"/>
  <c r="N466"/>
  <c r="Q466"/>
  <c r="R466" s="1"/>
  <c r="Y466"/>
  <c r="Z466"/>
  <c r="AA466"/>
  <c r="AC466"/>
  <c r="AD466"/>
  <c r="AE466"/>
  <c r="AG466"/>
  <c r="AI466" s="1"/>
  <c r="AH466"/>
  <c r="AP466"/>
  <c r="AQ466"/>
  <c r="AR466"/>
  <c r="AT466"/>
  <c r="AU466"/>
  <c r="AY466" s="1"/>
  <c r="AV466"/>
  <c r="AX466"/>
  <c r="AZ466" s="1"/>
  <c r="H467"/>
  <c r="I467"/>
  <c r="J467"/>
  <c r="L467"/>
  <c r="P467" s="1"/>
  <c r="R467" s="1"/>
  <c r="M467"/>
  <c r="N467"/>
  <c r="Q467" s="1"/>
  <c r="Y467"/>
  <c r="Z467"/>
  <c r="AA467"/>
  <c r="AC467"/>
  <c r="AD467"/>
  <c r="AE467"/>
  <c r="AP467"/>
  <c r="AQ467"/>
  <c r="AR467"/>
  <c r="AT467"/>
  <c r="AU467"/>
  <c r="AV467"/>
  <c r="AX467"/>
  <c r="AZ467" s="1"/>
  <c r="AY467"/>
  <c r="H468"/>
  <c r="I468"/>
  <c r="J468"/>
  <c r="L468"/>
  <c r="M468"/>
  <c r="N468"/>
  <c r="Q468" s="1"/>
  <c r="P468"/>
  <c r="Y468"/>
  <c r="Z468"/>
  <c r="AA468"/>
  <c r="AC468"/>
  <c r="AD468"/>
  <c r="AE468"/>
  <c r="AP468"/>
  <c r="AQ468"/>
  <c r="AR468"/>
  <c r="AT468"/>
  <c r="AU468"/>
  <c r="AV468"/>
  <c r="AY468"/>
  <c r="H469"/>
  <c r="I469"/>
  <c r="J469"/>
  <c r="L469"/>
  <c r="P469" s="1"/>
  <c r="R469" s="1"/>
  <c r="M469"/>
  <c r="N469"/>
  <c r="Q469"/>
  <c r="Y469"/>
  <c r="Z469"/>
  <c r="AA469"/>
  <c r="AC469"/>
  <c r="AD469"/>
  <c r="AH469" s="1"/>
  <c r="AE469"/>
  <c r="AG469"/>
  <c r="AI469" s="1"/>
  <c r="AP469"/>
  <c r="AQ469"/>
  <c r="AR469"/>
  <c r="AT469"/>
  <c r="AU469"/>
  <c r="AV469"/>
  <c r="H470"/>
  <c r="I470"/>
  <c r="J470"/>
  <c r="L470"/>
  <c r="M470"/>
  <c r="N470"/>
  <c r="Q470"/>
  <c r="Y470"/>
  <c r="Z470"/>
  <c r="AA470"/>
  <c r="AC470"/>
  <c r="AD470"/>
  <c r="AE470"/>
  <c r="AG470"/>
  <c r="AI470" s="1"/>
  <c r="AH470"/>
  <c r="AP470"/>
  <c r="AQ470"/>
  <c r="AR470"/>
  <c r="AT470"/>
  <c r="AU470"/>
  <c r="AY470" s="1"/>
  <c r="AV470"/>
  <c r="AX470"/>
  <c r="H471"/>
  <c r="I471"/>
  <c r="J471"/>
  <c r="L471"/>
  <c r="P471" s="1"/>
  <c r="M471"/>
  <c r="N471"/>
  <c r="Q471" s="1"/>
  <c r="R471" s="1"/>
  <c r="Y471"/>
  <c r="Z471"/>
  <c r="AA471"/>
  <c r="AC471"/>
  <c r="AD471"/>
  <c r="AE471"/>
  <c r="AH471"/>
  <c r="AP471"/>
  <c r="AQ471"/>
  <c r="AR471"/>
  <c r="AT471"/>
  <c r="AU471"/>
  <c r="AV471"/>
  <c r="AX471"/>
  <c r="AZ471" s="1"/>
  <c r="AY471"/>
  <c r="H472"/>
  <c r="I472"/>
  <c r="J472"/>
  <c r="L472"/>
  <c r="M472"/>
  <c r="N472"/>
  <c r="Q472" s="1"/>
  <c r="P472"/>
  <c r="R472" s="1"/>
  <c r="Y472"/>
  <c r="Z472"/>
  <c r="AA472"/>
  <c r="AC472"/>
  <c r="AD472"/>
  <c r="AE472"/>
  <c r="AP472"/>
  <c r="AQ472"/>
  <c r="AR472"/>
  <c r="AT472"/>
  <c r="AU472"/>
  <c r="AV472"/>
  <c r="H473"/>
  <c r="I473"/>
  <c r="J473"/>
  <c r="L473"/>
  <c r="M473"/>
  <c r="N473"/>
  <c r="P473"/>
  <c r="R473" s="1"/>
  <c r="Q473"/>
  <c r="Y473"/>
  <c r="Z473"/>
  <c r="AA473"/>
  <c r="AC473"/>
  <c r="AD473"/>
  <c r="AH473" s="1"/>
  <c r="AE473"/>
  <c r="AG473"/>
  <c r="AP473"/>
  <c r="AQ473"/>
  <c r="AR473"/>
  <c r="AT473"/>
  <c r="AU473"/>
  <c r="AV473"/>
  <c r="H474"/>
  <c r="I474"/>
  <c r="J474"/>
  <c r="L474"/>
  <c r="P474" s="1"/>
  <c r="M474"/>
  <c r="N474"/>
  <c r="Q474"/>
  <c r="R474" s="1"/>
  <c r="Y474"/>
  <c r="Z474"/>
  <c r="AA474"/>
  <c r="AC474"/>
  <c r="AD474"/>
  <c r="AE474"/>
  <c r="AG474"/>
  <c r="AI474" s="1"/>
  <c r="AH474"/>
  <c r="AP474"/>
  <c r="AQ474"/>
  <c r="AR474"/>
  <c r="AT474"/>
  <c r="AU474"/>
  <c r="AY474" s="1"/>
  <c r="AV474"/>
  <c r="AX474"/>
  <c r="AZ474" s="1"/>
  <c r="H475"/>
  <c r="I475"/>
  <c r="J475"/>
  <c r="L475"/>
  <c r="P475" s="1"/>
  <c r="R475" s="1"/>
  <c r="M475"/>
  <c r="N475"/>
  <c r="Q475" s="1"/>
  <c r="Y475"/>
  <c r="Z475"/>
  <c r="AA475"/>
  <c r="AC475"/>
  <c r="AD475"/>
  <c r="AE475"/>
  <c r="AP475"/>
  <c r="AQ475"/>
  <c r="AR475"/>
  <c r="AT475"/>
  <c r="AU475"/>
  <c r="AV475"/>
  <c r="AX475"/>
  <c r="AZ475" s="1"/>
  <c r="AY475"/>
  <c r="H476"/>
  <c r="I476"/>
  <c r="J476"/>
  <c r="L476"/>
  <c r="M476"/>
  <c r="N476"/>
  <c r="Q476" s="1"/>
  <c r="P476"/>
  <c r="Y476"/>
  <c r="Z476"/>
  <c r="AA476"/>
  <c r="AC476"/>
  <c r="AD476"/>
  <c r="AE476"/>
  <c r="AP476"/>
  <c r="AQ476"/>
  <c r="AR476"/>
  <c r="AT476"/>
  <c r="AU476"/>
  <c r="AV476"/>
  <c r="AY476"/>
  <c r="H477"/>
  <c r="I477"/>
  <c r="J477"/>
  <c r="L477"/>
  <c r="P477" s="1"/>
  <c r="R477" s="1"/>
  <c r="M477"/>
  <c r="N477"/>
  <c r="Q477"/>
  <c r="Y477"/>
  <c r="Z477"/>
  <c r="AA477"/>
  <c r="AC477"/>
  <c r="AD477"/>
  <c r="AH477" s="1"/>
  <c r="AE477"/>
  <c r="AG477"/>
  <c r="AI477" s="1"/>
  <c r="AP477"/>
  <c r="AQ477"/>
  <c r="AR477"/>
  <c r="AT477"/>
  <c r="AU477"/>
  <c r="AV477"/>
  <c r="AY477" s="1"/>
  <c r="H478"/>
  <c r="I478"/>
  <c r="J478"/>
  <c r="L478"/>
  <c r="M478"/>
  <c r="N478"/>
  <c r="Q478"/>
  <c r="Y478"/>
  <c r="Z478"/>
  <c r="AA478"/>
  <c r="AC478"/>
  <c r="AD478"/>
  <c r="AE478"/>
  <c r="AG478"/>
  <c r="AI478" s="1"/>
  <c r="AH478"/>
  <c r="AP478"/>
  <c r="AQ478"/>
  <c r="AR478"/>
  <c r="AT478"/>
  <c r="AU478"/>
  <c r="AV478"/>
  <c r="AY478" s="1"/>
  <c r="AX478"/>
  <c r="H479"/>
  <c r="I479"/>
  <c r="J479"/>
  <c r="L479"/>
  <c r="P479" s="1"/>
  <c r="M479"/>
  <c r="N479"/>
  <c r="Q479" s="1"/>
  <c r="R479" s="1"/>
  <c r="Y479"/>
  <c r="Z479"/>
  <c r="AA479"/>
  <c r="AC479"/>
  <c r="AD479"/>
  <c r="AE479"/>
  <c r="AH479"/>
  <c r="AP479"/>
  <c r="AQ479"/>
  <c r="AR479"/>
  <c r="AT479"/>
  <c r="AU479"/>
  <c r="AV479"/>
  <c r="AX479"/>
  <c r="AZ479" s="1"/>
  <c r="AY479"/>
  <c r="H480"/>
  <c r="I480"/>
  <c r="J480"/>
  <c r="L480"/>
  <c r="M480"/>
  <c r="N480"/>
  <c r="Q480" s="1"/>
  <c r="P480"/>
  <c r="R480" s="1"/>
  <c r="Y480"/>
  <c r="Z480"/>
  <c r="AA480"/>
  <c r="AC480"/>
  <c r="AD480"/>
  <c r="AE480"/>
  <c r="AP480"/>
  <c r="AQ480"/>
  <c r="AR480"/>
  <c r="AT480"/>
  <c r="AX480" s="1"/>
  <c r="AU480"/>
  <c r="AY480" s="1"/>
  <c r="AZ480" s="1"/>
  <c r="AV480"/>
  <c r="H481"/>
  <c r="I481"/>
  <c r="J481"/>
  <c r="L481"/>
  <c r="M481"/>
  <c r="N481"/>
  <c r="P481"/>
  <c r="R481" s="1"/>
  <c r="Q481"/>
  <c r="Y481"/>
  <c r="Z481"/>
  <c r="AA481"/>
  <c r="AC481"/>
  <c r="AD481"/>
  <c r="AH481" s="1"/>
  <c r="AE481"/>
  <c r="AG481"/>
  <c r="AP481"/>
  <c r="AQ481"/>
  <c r="AR481"/>
  <c r="AT481"/>
  <c r="AU481"/>
  <c r="AV481"/>
  <c r="H482"/>
  <c r="I482"/>
  <c r="J482"/>
  <c r="L482"/>
  <c r="P482" s="1"/>
  <c r="M482"/>
  <c r="N482"/>
  <c r="Q482"/>
  <c r="R482" s="1"/>
  <c r="Y482"/>
  <c r="Z482"/>
  <c r="AA482"/>
  <c r="AC482"/>
  <c r="AD482"/>
  <c r="AE482"/>
  <c r="AG482"/>
  <c r="AI482" s="1"/>
  <c r="AH482"/>
  <c r="AP482"/>
  <c r="AQ482"/>
  <c r="AR482"/>
  <c r="AT482"/>
  <c r="AU482"/>
  <c r="AV482"/>
  <c r="AY482" s="1"/>
  <c r="AX482"/>
  <c r="AZ482" s="1"/>
  <c r="H483"/>
  <c r="I483"/>
  <c r="J483"/>
  <c r="L483"/>
  <c r="P483" s="1"/>
  <c r="R483" s="1"/>
  <c r="M483"/>
  <c r="N483"/>
  <c r="Q483" s="1"/>
  <c r="Y483"/>
  <c r="Z483"/>
  <c r="AA483"/>
  <c r="AC483"/>
  <c r="AD483"/>
  <c r="AE483"/>
  <c r="AP483"/>
  <c r="AQ483"/>
  <c r="AR483"/>
  <c r="AT483"/>
  <c r="AU483"/>
  <c r="AV483"/>
  <c r="AX483"/>
  <c r="AZ483" s="1"/>
  <c r="AY483"/>
  <c r="H484"/>
  <c r="I484"/>
  <c r="J484"/>
  <c r="L484"/>
  <c r="M484"/>
  <c r="N484"/>
  <c r="Q484" s="1"/>
  <c r="P484"/>
  <c r="Y484"/>
  <c r="Z484"/>
  <c r="AA484"/>
  <c r="AC484"/>
  <c r="AD484"/>
  <c r="AE484"/>
  <c r="AP484"/>
  <c r="AQ484"/>
  <c r="AR484"/>
  <c r="AT484"/>
  <c r="AU484"/>
  <c r="AV484"/>
  <c r="AY484"/>
  <c r="H485"/>
  <c r="I485"/>
  <c r="J485"/>
  <c r="L485"/>
  <c r="P485" s="1"/>
  <c r="R485" s="1"/>
  <c r="M485"/>
  <c r="N485"/>
  <c r="Q485"/>
  <c r="Y485"/>
  <c r="Z485"/>
  <c r="AA485"/>
  <c r="AC485"/>
  <c r="AD485"/>
  <c r="AH485" s="1"/>
  <c r="AE485"/>
  <c r="AG485"/>
  <c r="AI485" s="1"/>
  <c r="AP485"/>
  <c r="AQ485"/>
  <c r="AR485"/>
  <c r="AT485"/>
  <c r="AU485"/>
  <c r="AV485"/>
  <c r="H486"/>
  <c r="I486"/>
  <c r="J486"/>
  <c r="L486"/>
  <c r="M486"/>
  <c r="N486"/>
  <c r="Q486"/>
  <c r="Y486"/>
  <c r="Z486"/>
  <c r="AA486"/>
  <c r="AC486"/>
  <c r="AD486"/>
  <c r="AE486"/>
  <c r="AG486"/>
  <c r="AI486" s="1"/>
  <c r="AH486"/>
  <c r="AP486"/>
  <c r="AQ486"/>
  <c r="AR486"/>
  <c r="AT486"/>
  <c r="AU486"/>
  <c r="AY486" s="1"/>
  <c r="AV486"/>
  <c r="AX486"/>
  <c r="H487"/>
  <c r="I487"/>
  <c r="J487"/>
  <c r="L487"/>
  <c r="P487" s="1"/>
  <c r="M487"/>
  <c r="N487"/>
  <c r="Q487" s="1"/>
  <c r="R487" s="1"/>
  <c r="Y487"/>
  <c r="Z487"/>
  <c r="AA487"/>
  <c r="AC487"/>
  <c r="AD487"/>
  <c r="AE487"/>
  <c r="AH487"/>
  <c r="AP487"/>
  <c r="AQ487"/>
  <c r="AR487"/>
  <c r="AT487"/>
  <c r="AU487"/>
  <c r="AV487"/>
  <c r="AX487"/>
  <c r="AZ487" s="1"/>
  <c r="AY487"/>
  <c r="H488"/>
  <c r="I488"/>
  <c r="J488"/>
  <c r="L488"/>
  <c r="M488"/>
  <c r="N488"/>
  <c r="Q488" s="1"/>
  <c r="P488"/>
  <c r="R488" s="1"/>
  <c r="Y488"/>
  <c r="Z488"/>
  <c r="AA488"/>
  <c r="AC488"/>
  <c r="AD488"/>
  <c r="AE488"/>
  <c r="AP488"/>
  <c r="AQ488"/>
  <c r="AR488"/>
  <c r="AT488"/>
  <c r="AU488"/>
  <c r="AV488"/>
  <c r="H489"/>
  <c r="I489"/>
  <c r="J489"/>
  <c r="L489"/>
  <c r="M489"/>
  <c r="N489"/>
  <c r="P489"/>
  <c r="R489" s="1"/>
  <c r="Q489"/>
  <c r="Y489"/>
  <c r="Z489"/>
  <c r="AA489"/>
  <c r="AC489"/>
  <c r="AD489"/>
  <c r="AH489" s="1"/>
  <c r="AE489"/>
  <c r="AG489"/>
  <c r="AP489"/>
  <c r="AQ489"/>
  <c r="AR489"/>
  <c r="AT489"/>
  <c r="AU489"/>
  <c r="AX489" s="1"/>
  <c r="AV489"/>
  <c r="AY489" s="1"/>
  <c r="AZ489" s="1"/>
  <c r="H490"/>
  <c r="I490"/>
  <c r="J490"/>
  <c r="L490"/>
  <c r="M490"/>
  <c r="N490"/>
  <c r="P490"/>
  <c r="R490" s="1"/>
  <c r="Q490"/>
  <c r="Y490"/>
  <c r="Z490"/>
  <c r="AA490"/>
  <c r="AC490"/>
  <c r="AD490"/>
  <c r="AE490"/>
  <c r="AH490" s="1"/>
  <c r="AG490"/>
  <c r="AP490"/>
  <c r="AQ490"/>
  <c r="AR490"/>
  <c r="AT490"/>
  <c r="AU490"/>
  <c r="AV490"/>
  <c r="H491"/>
  <c r="I491"/>
  <c r="J491"/>
  <c r="L491"/>
  <c r="M491"/>
  <c r="N491"/>
  <c r="Q491" s="1"/>
  <c r="Y491"/>
  <c r="Z491"/>
  <c r="AA491"/>
  <c r="AC491"/>
  <c r="AD491"/>
  <c r="AE491"/>
  <c r="AP491"/>
  <c r="AQ491"/>
  <c r="AR491"/>
  <c r="AT491"/>
  <c r="AX491" s="1"/>
  <c r="AZ491" s="1"/>
  <c r="AU491"/>
  <c r="AV491"/>
  <c r="AY491"/>
  <c r="H492"/>
  <c r="I492"/>
  <c r="J492"/>
  <c r="L492"/>
  <c r="M492"/>
  <c r="P492" s="1"/>
  <c r="R492" s="1"/>
  <c r="N492"/>
  <c r="Q492" s="1"/>
  <c r="Y492"/>
  <c r="Z492"/>
  <c r="AA492"/>
  <c r="AC492"/>
  <c r="AD492"/>
  <c r="AE492"/>
  <c r="AP492"/>
  <c r="AQ492"/>
  <c r="AR492"/>
  <c r="AT492"/>
  <c r="AX492" s="1"/>
  <c r="AU492"/>
  <c r="AV492"/>
  <c r="AY492"/>
  <c r="AZ492" s="1"/>
  <c r="H493"/>
  <c r="I493"/>
  <c r="J493"/>
  <c r="L493"/>
  <c r="M493"/>
  <c r="N493"/>
  <c r="P493"/>
  <c r="R493" s="1"/>
  <c r="Q493"/>
  <c r="Y493"/>
  <c r="Z493"/>
  <c r="AA493"/>
  <c r="AC493"/>
  <c r="AD493"/>
  <c r="AH493" s="1"/>
  <c r="AE493"/>
  <c r="AG493"/>
  <c r="AI493" s="1"/>
  <c r="AP493"/>
  <c r="AQ493"/>
  <c r="AR493"/>
  <c r="AT493"/>
  <c r="AX493" s="1"/>
  <c r="AU493"/>
  <c r="AV493"/>
  <c r="AY493"/>
  <c r="AZ493" s="1"/>
  <c r="H494"/>
  <c r="I494"/>
  <c r="J494"/>
  <c r="L494"/>
  <c r="M494"/>
  <c r="N494"/>
  <c r="P494"/>
  <c r="R494" s="1"/>
  <c r="Q494"/>
  <c r="Y494"/>
  <c r="Z494"/>
  <c r="AA494"/>
  <c r="AC494"/>
  <c r="AD494"/>
  <c r="AE494"/>
  <c r="AH494" s="1"/>
  <c r="AG494"/>
  <c r="AI494" s="1"/>
  <c r="AP494"/>
  <c r="AQ494"/>
  <c r="AR494"/>
  <c r="AT494"/>
  <c r="AU494"/>
  <c r="AV494"/>
  <c r="AY494" s="1"/>
  <c r="AX494"/>
  <c r="AZ494" s="1"/>
  <c r="H495"/>
  <c r="I495"/>
  <c r="J495"/>
  <c r="L495"/>
  <c r="P495" s="1"/>
  <c r="M495"/>
  <c r="N495"/>
  <c r="Q495" s="1"/>
  <c r="R495" s="1"/>
  <c r="Y495"/>
  <c r="Z495"/>
  <c r="AA495"/>
  <c r="AC495"/>
  <c r="AD495"/>
  <c r="AE495"/>
  <c r="AG495"/>
  <c r="AI495" s="1"/>
  <c r="AH495"/>
  <c r="AP495"/>
  <c r="AQ495"/>
  <c r="AR495"/>
  <c r="AT495"/>
  <c r="AU495"/>
  <c r="AV495"/>
  <c r="AY495" s="1"/>
  <c r="AX495"/>
  <c r="H496"/>
  <c r="I496"/>
  <c r="J496"/>
  <c r="L496"/>
  <c r="M496"/>
  <c r="P496" s="1"/>
  <c r="N496"/>
  <c r="Q496" s="1"/>
  <c r="Y496"/>
  <c r="Z496"/>
  <c r="AA496"/>
  <c r="AC496"/>
  <c r="AD496"/>
  <c r="AE496"/>
  <c r="AH496" s="1"/>
  <c r="AP496"/>
  <c r="AQ496"/>
  <c r="AR496"/>
  <c r="AT496"/>
  <c r="AU496"/>
  <c r="AX496" s="1"/>
  <c r="AV496"/>
  <c r="AY496"/>
  <c r="AZ496"/>
  <c r="H497"/>
  <c r="I497"/>
  <c r="J497"/>
  <c r="L497"/>
  <c r="P497" s="1"/>
  <c r="M497"/>
  <c r="N497"/>
  <c r="Q497"/>
  <c r="Y497"/>
  <c r="Z497"/>
  <c r="AA497"/>
  <c r="AC497"/>
  <c r="AD497"/>
  <c r="AG497" s="1"/>
  <c r="AI497" s="1"/>
  <c r="AE497"/>
  <c r="AH497" s="1"/>
  <c r="AP497"/>
  <c r="AQ497"/>
  <c r="AR497"/>
  <c r="AT497"/>
  <c r="AU497"/>
  <c r="AV497"/>
  <c r="H498"/>
  <c r="I498"/>
  <c r="J498"/>
  <c r="L498"/>
  <c r="M498"/>
  <c r="N498"/>
  <c r="Q498"/>
  <c r="Y498"/>
  <c r="Z498"/>
  <c r="AA498"/>
  <c r="AC498"/>
  <c r="AD498"/>
  <c r="AE498"/>
  <c r="AG498"/>
  <c r="AI498" s="1"/>
  <c r="AH498"/>
  <c r="AP498"/>
  <c r="AQ498"/>
  <c r="AR498"/>
  <c r="AT498"/>
  <c r="AU498"/>
  <c r="AV498"/>
  <c r="AY498" s="1"/>
  <c r="AX498"/>
  <c r="AZ498" s="1"/>
  <c r="H499"/>
  <c r="I499"/>
  <c r="J499"/>
  <c r="L499"/>
  <c r="P499" s="1"/>
  <c r="M499"/>
  <c r="N499"/>
  <c r="Q499"/>
  <c r="R499" s="1"/>
  <c r="X499"/>
  <c r="Y499"/>
  <c r="Z499"/>
  <c r="AA499"/>
  <c r="AC499"/>
  <c r="AD499"/>
  <c r="AE499"/>
  <c r="AH499" s="1"/>
  <c r="AG499"/>
  <c r="AP499"/>
  <c r="AQ499"/>
  <c r="AR499"/>
  <c r="AT499"/>
  <c r="AU499"/>
  <c r="AV499"/>
  <c r="AY499" s="1"/>
  <c r="AX499"/>
  <c r="AZ499" s="1"/>
  <c r="H500"/>
  <c r="I500"/>
  <c r="J500"/>
  <c r="L500"/>
  <c r="P500" s="1"/>
  <c r="M500"/>
  <c r="N500"/>
  <c r="Q500"/>
  <c r="R500" s="1"/>
  <c r="Y500"/>
  <c r="Z500"/>
  <c r="AA500"/>
  <c r="AC500"/>
  <c r="AD500"/>
  <c r="AE500"/>
  <c r="AG500"/>
  <c r="AI500" s="1"/>
  <c r="AH500"/>
  <c r="AP500"/>
  <c r="AQ500"/>
  <c r="AR500"/>
  <c r="AT500"/>
  <c r="AU500"/>
  <c r="AV500"/>
  <c r="AY500" s="1"/>
  <c r="AX500"/>
  <c r="H501"/>
  <c r="I501"/>
  <c r="J501"/>
  <c r="L501"/>
  <c r="M501"/>
  <c r="P501" s="1"/>
  <c r="N501"/>
  <c r="Q501" s="1"/>
  <c r="Y501"/>
  <c r="Z501"/>
  <c r="AA501"/>
  <c r="AC501"/>
  <c r="AD501"/>
  <c r="AE501"/>
  <c r="AH501" s="1"/>
  <c r="AP501"/>
  <c r="AQ501"/>
  <c r="AR501"/>
  <c r="AT501"/>
  <c r="AU501"/>
  <c r="AV501"/>
  <c r="H502"/>
  <c r="I502"/>
  <c r="J502"/>
  <c r="L502"/>
  <c r="P502" s="1"/>
  <c r="M502"/>
  <c r="N502"/>
  <c r="Q502"/>
  <c r="Y502"/>
  <c r="Z502"/>
  <c r="AA502"/>
  <c r="AC502"/>
  <c r="AD502"/>
  <c r="AG502" s="1"/>
  <c r="AE502"/>
  <c r="AH502" s="1"/>
  <c r="AI502"/>
  <c r="AP502"/>
  <c r="AQ502"/>
  <c r="AR502"/>
  <c r="AT502"/>
  <c r="AU502"/>
  <c r="AV502"/>
  <c r="H503"/>
  <c r="I503"/>
  <c r="J503"/>
  <c r="L503"/>
  <c r="Q503" s="1"/>
  <c r="M503"/>
  <c r="N503"/>
  <c r="Y503"/>
  <c r="Z503"/>
  <c r="AA503"/>
  <c r="AC503"/>
  <c r="AG503" s="1"/>
  <c r="AI503" s="1"/>
  <c r="AD503"/>
  <c r="AE503"/>
  <c r="AH503"/>
  <c r="AP503"/>
  <c r="AQ503"/>
  <c r="AR503"/>
  <c r="AT503"/>
  <c r="AU503"/>
  <c r="AY503" s="1"/>
  <c r="AV503"/>
  <c r="AX503"/>
  <c r="AZ503"/>
  <c r="H504"/>
  <c r="I504"/>
  <c r="J504"/>
  <c r="L504"/>
  <c r="P504" s="1"/>
  <c r="M504"/>
  <c r="N504"/>
  <c r="X504"/>
  <c r="Y504"/>
  <c r="Z504"/>
  <c r="AA504"/>
  <c r="AC504"/>
  <c r="AD504"/>
  <c r="AE504"/>
  <c r="AH504" s="1"/>
  <c r="AG504"/>
  <c r="AI504" s="1"/>
  <c r="AP504"/>
  <c r="AQ504"/>
  <c r="AR504"/>
  <c r="AT504"/>
  <c r="AU504"/>
  <c r="AV504"/>
  <c r="AX504"/>
  <c r="H505"/>
  <c r="I505"/>
  <c r="J505"/>
  <c r="L505"/>
  <c r="P505" s="1"/>
  <c r="M505"/>
  <c r="N505"/>
  <c r="Q505" s="1"/>
  <c r="R505" s="1"/>
  <c r="Y505"/>
  <c r="Z505"/>
  <c r="AA505"/>
  <c r="AC505"/>
  <c r="AD505"/>
  <c r="AE505"/>
  <c r="AG505"/>
  <c r="AI505" s="1"/>
  <c r="AH505"/>
  <c r="AP505"/>
  <c r="AQ505"/>
  <c r="AR505"/>
  <c r="AT505"/>
  <c r="AU505"/>
  <c r="AV505"/>
  <c r="AY505" s="1"/>
  <c r="AX505"/>
  <c r="H506"/>
  <c r="I506"/>
  <c r="J506"/>
  <c r="L506"/>
  <c r="M506"/>
  <c r="P506" s="1"/>
  <c r="R506" s="1"/>
  <c r="N506"/>
  <c r="Q506" s="1"/>
  <c r="Y506"/>
  <c r="Z506"/>
  <c r="AA506"/>
  <c r="AC506"/>
  <c r="AD506"/>
  <c r="AE506"/>
  <c r="AH506" s="1"/>
  <c r="AP506"/>
  <c r="AQ506"/>
  <c r="AR506"/>
  <c r="AT506"/>
  <c r="AU506"/>
  <c r="AV506"/>
  <c r="H507"/>
  <c r="I507"/>
  <c r="J507"/>
  <c r="L507"/>
  <c r="P507" s="1"/>
  <c r="M507"/>
  <c r="N507"/>
  <c r="Y507"/>
  <c r="Z507"/>
  <c r="AA507"/>
  <c r="AC507"/>
  <c r="AD507"/>
  <c r="AG507" s="1"/>
  <c r="AE507"/>
  <c r="AH507" s="1"/>
  <c r="AI507"/>
  <c r="AP507"/>
  <c r="AQ507"/>
  <c r="AR507"/>
  <c r="AT507"/>
  <c r="AU507"/>
  <c r="AV507"/>
  <c r="H508"/>
  <c r="I508"/>
  <c r="J508"/>
  <c r="L508"/>
  <c r="M508"/>
  <c r="N508"/>
  <c r="Y508"/>
  <c r="Z508"/>
  <c r="AA508"/>
  <c r="AC508"/>
  <c r="AG508" s="1"/>
  <c r="AD508"/>
  <c r="AE508"/>
  <c r="AH508"/>
  <c r="AP508"/>
  <c r="AQ508"/>
  <c r="AR508"/>
  <c r="AT508"/>
  <c r="AU508"/>
  <c r="AY508" s="1"/>
  <c r="AV508"/>
  <c r="AX508"/>
  <c r="AZ508"/>
  <c r="H509"/>
  <c r="I509"/>
  <c r="J509"/>
  <c r="L509"/>
  <c r="M509"/>
  <c r="N509"/>
  <c r="Y509"/>
  <c r="Z509"/>
  <c r="AA509"/>
  <c r="AC509"/>
  <c r="AD509"/>
  <c r="AE509"/>
  <c r="AP509"/>
  <c r="AQ509"/>
  <c r="AR509"/>
  <c r="AT509"/>
  <c r="AU509"/>
  <c r="AV509"/>
  <c r="AY509" s="1"/>
  <c r="AX509"/>
  <c r="AZ509" s="1"/>
  <c r="H510"/>
  <c r="I510"/>
  <c r="J510"/>
  <c r="L510"/>
  <c r="M510"/>
  <c r="N510"/>
  <c r="Q510" s="1"/>
  <c r="P510"/>
  <c r="Y510"/>
  <c r="Z510"/>
  <c r="AA510"/>
  <c r="AC510"/>
  <c r="AG510" s="1"/>
  <c r="AD510"/>
  <c r="AE510"/>
  <c r="AH510"/>
  <c r="AI510" s="1"/>
  <c r="AP510"/>
  <c r="AQ510"/>
  <c r="AR510"/>
  <c r="AT510"/>
  <c r="AU510"/>
  <c r="AV510"/>
  <c r="AX510"/>
  <c r="AZ510" s="1"/>
  <c r="AY510"/>
  <c r="H511"/>
  <c r="I511"/>
  <c r="J511"/>
  <c r="L511"/>
  <c r="M511"/>
  <c r="N511"/>
  <c r="Q511" s="1"/>
  <c r="P511"/>
  <c r="Y511"/>
  <c r="Z511"/>
  <c r="AA511"/>
  <c r="AC511"/>
  <c r="AD511"/>
  <c r="AG511" s="1"/>
  <c r="AI511" s="1"/>
  <c r="AE511"/>
  <c r="AH511" s="1"/>
  <c r="AP511"/>
  <c r="AQ511"/>
  <c r="AR511"/>
  <c r="AT511"/>
  <c r="AU511"/>
  <c r="AV511"/>
  <c r="H512"/>
  <c r="I512"/>
  <c r="J512"/>
  <c r="L512"/>
  <c r="M512"/>
  <c r="P512" s="1"/>
  <c r="R512" s="1"/>
  <c r="N512"/>
  <c r="Q512"/>
  <c r="Y512"/>
  <c r="Z512"/>
  <c r="AA512"/>
  <c r="AC512"/>
  <c r="AD512"/>
  <c r="AE512"/>
  <c r="AP512"/>
  <c r="AQ512"/>
  <c r="AR512"/>
  <c r="AT512"/>
  <c r="AU512"/>
  <c r="AV512"/>
  <c r="H513"/>
  <c r="I513"/>
  <c r="J513"/>
  <c r="L513"/>
  <c r="M513"/>
  <c r="N513"/>
  <c r="Y513"/>
  <c r="Z513"/>
  <c r="AA513"/>
  <c r="AC513"/>
  <c r="AG513" s="1"/>
  <c r="AD513"/>
  <c r="AE513"/>
  <c r="AH513"/>
  <c r="AI513" s="1"/>
  <c r="AP513"/>
  <c r="AQ513"/>
  <c r="AR513"/>
  <c r="AT513"/>
  <c r="AU513"/>
  <c r="AV513"/>
  <c r="AX513"/>
  <c r="AZ513" s="1"/>
  <c r="AY513"/>
  <c r="H514"/>
  <c r="I514"/>
  <c r="J514"/>
  <c r="L514"/>
  <c r="M514"/>
  <c r="N514"/>
  <c r="Q514" s="1"/>
  <c r="P514"/>
  <c r="R514" s="1"/>
  <c r="Y514"/>
  <c r="Z514"/>
  <c r="AA514"/>
  <c r="AC514"/>
  <c r="AD514"/>
  <c r="AE514"/>
  <c r="AG514"/>
  <c r="AI514" s="1"/>
  <c r="AH514"/>
  <c r="AP514"/>
  <c r="AQ514"/>
  <c r="AR514"/>
  <c r="AT514"/>
  <c r="AU514"/>
  <c r="AV514"/>
  <c r="AY514" s="1"/>
  <c r="AX514"/>
  <c r="AZ514" s="1"/>
  <c r="H515"/>
  <c r="I515"/>
  <c r="J515"/>
  <c r="L515"/>
  <c r="M515"/>
  <c r="P515" s="1"/>
  <c r="R515" s="1"/>
  <c r="N515"/>
  <c r="Q515" s="1"/>
  <c r="Y515"/>
  <c r="Z515"/>
  <c r="AA515"/>
  <c r="AC515"/>
  <c r="AH515" s="1"/>
  <c r="AD515"/>
  <c r="AE515"/>
  <c r="AP515"/>
  <c r="AQ515"/>
  <c r="AR515"/>
  <c r="AT515"/>
  <c r="AX515" s="1"/>
  <c r="AZ515" s="1"/>
  <c r="AU515"/>
  <c r="AV515"/>
  <c r="AY515"/>
  <c r="H516"/>
  <c r="I516"/>
  <c r="J516"/>
  <c r="L516"/>
  <c r="M516"/>
  <c r="N516"/>
  <c r="Q516" s="1"/>
  <c r="P516"/>
  <c r="X516"/>
  <c r="X522" s="1"/>
  <c r="X527" s="1"/>
  <c r="X529" s="1"/>
  <c r="X541" s="1"/>
  <c r="X546" s="1"/>
  <c r="X551" s="1"/>
  <c r="Y516"/>
  <c r="Z516"/>
  <c r="AA516"/>
  <c r="AC516"/>
  <c r="AD516"/>
  <c r="AH516" s="1"/>
  <c r="AE516"/>
  <c r="AG516" s="1"/>
  <c r="AP516"/>
  <c r="AQ516"/>
  <c r="AR516"/>
  <c r="AT516"/>
  <c r="AX516" s="1"/>
  <c r="AZ516" s="1"/>
  <c r="AU516"/>
  <c r="AV516"/>
  <c r="AY516"/>
  <c r="H517"/>
  <c r="I517"/>
  <c r="J517"/>
  <c r="L517"/>
  <c r="M517"/>
  <c r="N517"/>
  <c r="Q517" s="1"/>
  <c r="P517"/>
  <c r="Y517"/>
  <c r="Z517"/>
  <c r="AA517"/>
  <c r="AC517"/>
  <c r="AD517"/>
  <c r="AE517"/>
  <c r="AP517"/>
  <c r="AQ517"/>
  <c r="AR517"/>
  <c r="AT517"/>
  <c r="AU517"/>
  <c r="AV517"/>
  <c r="AY517"/>
  <c r="H518"/>
  <c r="I518"/>
  <c r="J518"/>
  <c r="L518"/>
  <c r="M518"/>
  <c r="N518"/>
  <c r="P518"/>
  <c r="R518" s="1"/>
  <c r="Q518"/>
  <c r="Y518"/>
  <c r="Z518"/>
  <c r="AA518"/>
  <c r="AC518"/>
  <c r="AD518"/>
  <c r="AE518"/>
  <c r="AH518" s="1"/>
  <c r="AG518"/>
  <c r="AI518" s="1"/>
  <c r="AP518"/>
  <c r="AQ518"/>
  <c r="AR518"/>
  <c r="AT518"/>
  <c r="AU518"/>
  <c r="AV518"/>
  <c r="H519"/>
  <c r="I519"/>
  <c r="J519"/>
  <c r="L519"/>
  <c r="Q519" s="1"/>
  <c r="M519"/>
  <c r="N519"/>
  <c r="Y519"/>
  <c r="Z519"/>
  <c r="AA519"/>
  <c r="AC519"/>
  <c r="AG519" s="1"/>
  <c r="AI519" s="1"/>
  <c r="AD519"/>
  <c r="AE519"/>
  <c r="AH519"/>
  <c r="AP519"/>
  <c r="AQ519"/>
  <c r="AR519"/>
  <c r="AT519"/>
  <c r="AU519"/>
  <c r="AV519"/>
  <c r="H520"/>
  <c r="I520"/>
  <c r="J520"/>
  <c r="L520"/>
  <c r="M520"/>
  <c r="P520" s="1"/>
  <c r="N520"/>
  <c r="Q520" s="1"/>
  <c r="R520" s="1"/>
  <c r="Y520"/>
  <c r="Z520"/>
  <c r="AA520"/>
  <c r="AC520"/>
  <c r="AD520"/>
  <c r="AE520"/>
  <c r="AH520"/>
  <c r="AP520"/>
  <c r="AQ520"/>
  <c r="AR520"/>
  <c r="AT520"/>
  <c r="AU520"/>
  <c r="AV520"/>
  <c r="AX520"/>
  <c r="AZ520" s="1"/>
  <c r="AY520"/>
  <c r="H521"/>
  <c r="I521"/>
  <c r="J521"/>
  <c r="L521"/>
  <c r="M521"/>
  <c r="N521"/>
  <c r="Q521" s="1"/>
  <c r="P521"/>
  <c r="R521" s="1"/>
  <c r="Y521"/>
  <c r="Z521"/>
  <c r="AA521"/>
  <c r="AC521"/>
  <c r="AD521"/>
  <c r="AE521"/>
  <c r="AP521"/>
  <c r="AQ521"/>
  <c r="AR521"/>
  <c r="AT521"/>
  <c r="AU521"/>
  <c r="AY521" s="1"/>
  <c r="AV521"/>
  <c r="AX521" s="1"/>
  <c r="AZ521" s="1"/>
  <c r="H522"/>
  <c r="I522"/>
  <c r="J522"/>
  <c r="L522"/>
  <c r="P522" s="1"/>
  <c r="R522" s="1"/>
  <c r="M522"/>
  <c r="N522"/>
  <c r="Q522"/>
  <c r="Y522"/>
  <c r="Z522"/>
  <c r="AA522"/>
  <c r="AC522"/>
  <c r="AD522"/>
  <c r="AE522"/>
  <c r="AP522"/>
  <c r="AQ522"/>
  <c r="AR522"/>
  <c r="AT522"/>
  <c r="AU522"/>
  <c r="AV522"/>
  <c r="AX522" s="1"/>
  <c r="AY522"/>
  <c r="H523"/>
  <c r="I523"/>
  <c r="J523"/>
  <c r="L523"/>
  <c r="M523"/>
  <c r="N523"/>
  <c r="P523"/>
  <c r="R523" s="1"/>
  <c r="Q523"/>
  <c r="Y523"/>
  <c r="Z523"/>
  <c r="AA523"/>
  <c r="AC523"/>
  <c r="AD523"/>
  <c r="AE523"/>
  <c r="AH523" s="1"/>
  <c r="AG523"/>
  <c r="AI523" s="1"/>
  <c r="AP523"/>
  <c r="AQ523"/>
  <c r="AR523"/>
  <c r="AT523"/>
  <c r="AU523"/>
  <c r="AV523"/>
  <c r="H524"/>
  <c r="I524"/>
  <c r="J524"/>
  <c r="L524"/>
  <c r="M524"/>
  <c r="N524"/>
  <c r="Y524"/>
  <c r="Z524"/>
  <c r="AA524"/>
  <c r="AC524"/>
  <c r="AG524" s="1"/>
  <c r="AD524"/>
  <c r="AE524"/>
  <c r="AH524"/>
  <c r="AP524"/>
  <c r="AQ524"/>
  <c r="AR524"/>
  <c r="AT524"/>
  <c r="AU524"/>
  <c r="AV524"/>
  <c r="AY524" s="1"/>
  <c r="AX524"/>
  <c r="AZ524" s="1"/>
  <c r="H525"/>
  <c r="I525"/>
  <c r="J525"/>
  <c r="L525"/>
  <c r="M525"/>
  <c r="P525" s="1"/>
  <c r="R525" s="1"/>
  <c r="N525"/>
  <c r="Q525" s="1"/>
  <c r="Y525"/>
  <c r="Z525"/>
  <c r="AA525"/>
  <c r="AC525"/>
  <c r="AD525"/>
  <c r="AE525"/>
  <c r="AG525" s="1"/>
  <c r="AI525" s="1"/>
  <c r="AH525"/>
  <c r="AP525"/>
  <c r="AQ525"/>
  <c r="AR525"/>
  <c r="AT525"/>
  <c r="AU525"/>
  <c r="AV525"/>
  <c r="AX525"/>
  <c r="AZ525" s="1"/>
  <c r="AY525"/>
  <c r="H526"/>
  <c r="I526"/>
  <c r="J526"/>
  <c r="L526"/>
  <c r="M526"/>
  <c r="N526"/>
  <c r="Q526" s="1"/>
  <c r="P526"/>
  <c r="R526" s="1"/>
  <c r="Y526"/>
  <c r="Z526"/>
  <c r="AA526"/>
  <c r="AC526"/>
  <c r="AD526"/>
  <c r="AE526"/>
  <c r="AP526"/>
  <c r="AQ526"/>
  <c r="AR526"/>
  <c r="AT526"/>
  <c r="AU526"/>
  <c r="AY526" s="1"/>
  <c r="AV526"/>
  <c r="H527"/>
  <c r="I527"/>
  <c r="J527"/>
  <c r="L527"/>
  <c r="P527" s="1"/>
  <c r="M527"/>
  <c r="N527"/>
  <c r="Q527"/>
  <c r="Y527"/>
  <c r="Z527"/>
  <c r="AA527"/>
  <c r="AC527"/>
  <c r="AD527"/>
  <c r="AE527"/>
  <c r="AP527"/>
  <c r="AQ527"/>
  <c r="AR527"/>
  <c r="AT527"/>
  <c r="AU527"/>
  <c r="AY527" s="1"/>
  <c r="AV527"/>
  <c r="AX527" s="1"/>
  <c r="AZ527" s="1"/>
  <c r="H528"/>
  <c r="I528"/>
  <c r="J528"/>
  <c r="L528"/>
  <c r="P528" s="1"/>
  <c r="R528" s="1"/>
  <c r="M528"/>
  <c r="N528"/>
  <c r="Q528"/>
  <c r="Y528"/>
  <c r="Z528"/>
  <c r="AA528"/>
  <c r="AC528"/>
  <c r="AD528"/>
  <c r="AE528"/>
  <c r="AP528"/>
  <c r="AQ528"/>
  <c r="AR528"/>
  <c r="AT528"/>
  <c r="AU528"/>
  <c r="AV528"/>
  <c r="H529"/>
  <c r="I529"/>
  <c r="J529"/>
  <c r="L529"/>
  <c r="M529"/>
  <c r="N529"/>
  <c r="Y529"/>
  <c r="Z529"/>
  <c r="AA529"/>
  <c r="AC529"/>
  <c r="AD529"/>
  <c r="AE529"/>
  <c r="AH529" s="1"/>
  <c r="AG529"/>
  <c r="AI529" s="1"/>
  <c r="AP529"/>
  <c r="AQ529"/>
  <c r="AR529"/>
  <c r="AT529"/>
  <c r="AU529"/>
  <c r="AV529"/>
  <c r="H530"/>
  <c r="I530"/>
  <c r="J530"/>
  <c r="L530"/>
  <c r="Q530" s="1"/>
  <c r="M530"/>
  <c r="N530"/>
  <c r="Y530"/>
  <c r="Z530"/>
  <c r="AA530"/>
  <c r="AC530"/>
  <c r="AG530" s="1"/>
  <c r="AI530" s="1"/>
  <c r="AD530"/>
  <c r="AE530"/>
  <c r="AH530"/>
  <c r="AP530"/>
  <c r="AQ530"/>
  <c r="AR530"/>
  <c r="AT530"/>
  <c r="AU530"/>
  <c r="AV530"/>
  <c r="H531"/>
  <c r="I531"/>
  <c r="J531"/>
  <c r="L531"/>
  <c r="M531"/>
  <c r="P531" s="1"/>
  <c r="N531"/>
  <c r="Q531" s="1"/>
  <c r="R531"/>
  <c r="Y531"/>
  <c r="Z531"/>
  <c r="AA531"/>
  <c r="AC531"/>
  <c r="AD531"/>
  <c r="AE531"/>
  <c r="AP531"/>
  <c r="AQ531"/>
  <c r="AR531"/>
  <c r="AT531"/>
  <c r="AX531" s="1"/>
  <c r="AU531"/>
  <c r="AV531"/>
  <c r="AY531"/>
  <c r="H532"/>
  <c r="I532"/>
  <c r="J532"/>
  <c r="L532"/>
  <c r="M532"/>
  <c r="N532"/>
  <c r="Q532" s="1"/>
  <c r="P532"/>
  <c r="R532" s="1"/>
  <c r="Y532"/>
  <c r="Z532"/>
  <c r="AA532"/>
  <c r="AC532"/>
  <c r="AD532"/>
  <c r="AG532" s="1"/>
  <c r="AI532" s="1"/>
  <c r="AE532"/>
  <c r="AH532" s="1"/>
  <c r="AP532"/>
  <c r="AQ532"/>
  <c r="AR532"/>
  <c r="AT532"/>
  <c r="AU532"/>
  <c r="AY532" s="1"/>
  <c r="AV532"/>
  <c r="AX532" s="1"/>
  <c r="H533"/>
  <c r="I533"/>
  <c r="J533"/>
  <c r="L533"/>
  <c r="P533" s="1"/>
  <c r="R533" s="1"/>
  <c r="M533"/>
  <c r="N533"/>
  <c r="Q533"/>
  <c r="Y533"/>
  <c r="Z533"/>
  <c r="AA533"/>
  <c r="AC533"/>
  <c r="AD533"/>
  <c r="AE533"/>
  <c r="AH533" s="1"/>
  <c r="AG533"/>
  <c r="AP533"/>
  <c r="AQ533"/>
  <c r="AR533"/>
  <c r="AT533"/>
  <c r="AU533"/>
  <c r="AV533"/>
  <c r="H534"/>
  <c r="I534"/>
  <c r="J534"/>
  <c r="L534"/>
  <c r="M534"/>
  <c r="N534"/>
  <c r="Y534"/>
  <c r="Z534"/>
  <c r="AA534"/>
  <c r="AC534"/>
  <c r="AD534"/>
  <c r="AE534"/>
  <c r="AP534"/>
  <c r="AQ534"/>
  <c r="AR534"/>
  <c r="AT534"/>
  <c r="AU534"/>
  <c r="AV534"/>
  <c r="AY534" s="1"/>
  <c r="AX534"/>
  <c r="AZ534" s="1"/>
  <c r="H535"/>
  <c r="I535"/>
  <c r="J535"/>
  <c r="L535"/>
  <c r="M535"/>
  <c r="P535" s="1"/>
  <c r="R535" s="1"/>
  <c r="N535"/>
  <c r="Q535" s="1"/>
  <c r="Y535"/>
  <c r="Z535"/>
  <c r="AA535"/>
  <c r="AC535"/>
  <c r="AH535" s="1"/>
  <c r="AD535"/>
  <c r="AE535"/>
  <c r="AP535"/>
  <c r="AQ535"/>
  <c r="AR535"/>
  <c r="AT535"/>
  <c r="AX535" s="1"/>
  <c r="AZ535" s="1"/>
  <c r="AU535"/>
  <c r="AV535"/>
  <c r="AY535"/>
  <c r="H536"/>
  <c r="I536"/>
  <c r="J536"/>
  <c r="L536"/>
  <c r="M536"/>
  <c r="N536"/>
  <c r="Q536" s="1"/>
  <c r="P536"/>
  <c r="Y536"/>
  <c r="Z536"/>
  <c r="AA536"/>
  <c r="AC536"/>
  <c r="AD536"/>
  <c r="AG536" s="1"/>
  <c r="AE536"/>
  <c r="AH536" s="1"/>
  <c r="AI536"/>
  <c r="AP536"/>
  <c r="AQ536"/>
  <c r="AR536"/>
  <c r="AT536"/>
  <c r="AU536"/>
  <c r="AV536"/>
  <c r="AY536"/>
  <c r="H537"/>
  <c r="I537"/>
  <c r="J537"/>
  <c r="L537"/>
  <c r="P537" s="1"/>
  <c r="M537"/>
  <c r="N537"/>
  <c r="Y537"/>
  <c r="Z537"/>
  <c r="AA537"/>
  <c r="AC537"/>
  <c r="AD537"/>
  <c r="AE537"/>
  <c r="AH537" s="1"/>
  <c r="AG537"/>
  <c r="AI537" s="1"/>
  <c r="AP537"/>
  <c r="AQ537"/>
  <c r="AR537"/>
  <c r="AT537"/>
  <c r="AU537"/>
  <c r="AV537"/>
  <c r="H538"/>
  <c r="I538"/>
  <c r="J538"/>
  <c r="L538"/>
  <c r="Q538" s="1"/>
  <c r="M538"/>
  <c r="N538"/>
  <c r="Y538"/>
  <c r="Z538"/>
  <c r="AA538"/>
  <c r="AC538"/>
  <c r="AG538" s="1"/>
  <c r="AI538" s="1"/>
  <c r="AD538"/>
  <c r="AE538"/>
  <c r="AH538"/>
  <c r="AP538"/>
  <c r="AQ538"/>
  <c r="AR538"/>
  <c r="AT538"/>
  <c r="AU538"/>
  <c r="AV538"/>
  <c r="H539"/>
  <c r="I539"/>
  <c r="J539"/>
  <c r="L539"/>
  <c r="M539"/>
  <c r="P539" s="1"/>
  <c r="N539"/>
  <c r="Q539" s="1"/>
  <c r="R539" s="1"/>
  <c r="Y539"/>
  <c r="Z539"/>
  <c r="AA539"/>
  <c r="AC539"/>
  <c r="AG539" s="1"/>
  <c r="AD539"/>
  <c r="AE539"/>
  <c r="AH539"/>
  <c r="AI539" s="1"/>
  <c r="AP539"/>
  <c r="AQ539"/>
  <c r="AR539"/>
  <c r="AT539"/>
  <c r="AU539"/>
  <c r="AV539"/>
  <c r="AX539"/>
  <c r="AZ539" s="1"/>
  <c r="AY539"/>
  <c r="H540"/>
  <c r="I540"/>
  <c r="J540"/>
  <c r="L540"/>
  <c r="M540"/>
  <c r="N540"/>
  <c r="Q540" s="1"/>
  <c r="P540"/>
  <c r="R540" s="1"/>
  <c r="Y540"/>
  <c r="Z540"/>
  <c r="AA540"/>
  <c r="AC540"/>
  <c r="AD540"/>
  <c r="AG540" s="1"/>
  <c r="AI540" s="1"/>
  <c r="AE540"/>
  <c r="AH540" s="1"/>
  <c r="AP540"/>
  <c r="AQ540"/>
  <c r="AR540"/>
  <c r="AT540"/>
  <c r="AU540"/>
  <c r="AY540" s="1"/>
  <c r="AV540"/>
  <c r="AX540" s="1"/>
  <c r="H541"/>
  <c r="I541"/>
  <c r="J541"/>
  <c r="L541"/>
  <c r="P541" s="1"/>
  <c r="R541" s="1"/>
  <c r="M541"/>
  <c r="N541"/>
  <c r="Q541"/>
  <c r="Y541"/>
  <c r="Z541"/>
  <c r="AA541"/>
  <c r="AC541"/>
  <c r="AD541"/>
  <c r="AG541" s="1"/>
  <c r="AI541" s="1"/>
  <c r="AE541"/>
  <c r="AH541" s="1"/>
  <c r="AP541"/>
  <c r="AQ541"/>
  <c r="AR541"/>
  <c r="AT541"/>
  <c r="AU541"/>
  <c r="AV541"/>
  <c r="AX541" s="1"/>
  <c r="AZ541" s="1"/>
  <c r="AY541"/>
  <c r="H542"/>
  <c r="I542"/>
  <c r="J542"/>
  <c r="L542"/>
  <c r="M542"/>
  <c r="N542"/>
  <c r="P542"/>
  <c r="R542" s="1"/>
  <c r="Q542"/>
  <c r="Y542"/>
  <c r="Z542"/>
  <c r="AA542"/>
  <c r="AC542"/>
  <c r="AD542"/>
  <c r="AE542"/>
  <c r="AH542" s="1"/>
  <c r="AG542"/>
  <c r="AP542"/>
  <c r="AQ542"/>
  <c r="AR542"/>
  <c r="AT542"/>
  <c r="AU542"/>
  <c r="AV542"/>
  <c r="H543"/>
  <c r="I543"/>
  <c r="J543"/>
  <c r="L543"/>
  <c r="M543"/>
  <c r="N543"/>
  <c r="Y543"/>
  <c r="Z543"/>
  <c r="AA543"/>
  <c r="AC543"/>
  <c r="AG543" s="1"/>
  <c r="AD543"/>
  <c r="AE543"/>
  <c r="AH543"/>
  <c r="AP543"/>
  <c r="AQ543"/>
  <c r="AR543"/>
  <c r="AT543"/>
  <c r="AU543"/>
  <c r="AV543"/>
  <c r="AY543" s="1"/>
  <c r="AX543"/>
  <c r="AZ543" s="1"/>
  <c r="H544"/>
  <c r="I544"/>
  <c r="J544"/>
  <c r="L544"/>
  <c r="M544"/>
  <c r="P544" s="1"/>
  <c r="R544" s="1"/>
  <c r="N544"/>
  <c r="Q544" s="1"/>
  <c r="Y544"/>
  <c r="Z544"/>
  <c r="AA544"/>
  <c r="AC544"/>
  <c r="AD544"/>
  <c r="AE544"/>
  <c r="AH544"/>
  <c r="AP544"/>
  <c r="AQ544"/>
  <c r="AR544"/>
  <c r="AT544"/>
  <c r="AU544"/>
  <c r="AV544"/>
  <c r="AX544"/>
  <c r="AZ544" s="1"/>
  <c r="AY544"/>
  <c r="H545"/>
  <c r="I545"/>
  <c r="J545"/>
  <c r="L545"/>
  <c r="M545"/>
  <c r="N545"/>
  <c r="Q545" s="1"/>
  <c r="P545"/>
  <c r="R545" s="1"/>
  <c r="Y545"/>
  <c r="Z545"/>
  <c r="AA545"/>
  <c r="AC545"/>
  <c r="AD545"/>
  <c r="AG545" s="1"/>
  <c r="AE545"/>
  <c r="AH545" s="1"/>
  <c r="AI545"/>
  <c r="AP545"/>
  <c r="AQ545"/>
  <c r="AR545"/>
  <c r="AT545"/>
  <c r="AU545"/>
  <c r="AY545" s="1"/>
  <c r="AV545"/>
  <c r="H546"/>
  <c r="I546"/>
  <c r="J546"/>
  <c r="L546"/>
  <c r="P546" s="1"/>
  <c r="M546"/>
  <c r="N546"/>
  <c r="Q546"/>
  <c r="Y546"/>
  <c r="Z546"/>
  <c r="AA546"/>
  <c r="AC546"/>
  <c r="AD546"/>
  <c r="AE546"/>
  <c r="AP546"/>
  <c r="AQ546"/>
  <c r="AR546"/>
  <c r="AT546"/>
  <c r="AU546"/>
  <c r="AY546" s="1"/>
  <c r="AV546"/>
  <c r="AX546" s="1"/>
  <c r="H547"/>
  <c r="I547"/>
  <c r="J547"/>
  <c r="L547"/>
  <c r="P547" s="1"/>
  <c r="R547" s="1"/>
  <c r="M547"/>
  <c r="N547"/>
  <c r="Q547"/>
  <c r="Y547"/>
  <c r="Z547"/>
  <c r="AA547"/>
  <c r="AC547"/>
  <c r="AD547"/>
  <c r="AE547"/>
  <c r="AH547" s="1"/>
  <c r="AG547"/>
  <c r="AP547"/>
  <c r="AQ547"/>
  <c r="AR547"/>
  <c r="AT547"/>
  <c r="AU547"/>
  <c r="AV547"/>
  <c r="H548"/>
  <c r="I548"/>
  <c r="J548"/>
  <c r="L548"/>
  <c r="P548" s="1"/>
  <c r="M548"/>
  <c r="N548"/>
  <c r="Q548"/>
  <c r="R548" s="1"/>
  <c r="Y548"/>
  <c r="Z548"/>
  <c r="AA548"/>
  <c r="AC548"/>
  <c r="AD548"/>
  <c r="AE548"/>
  <c r="AG548"/>
  <c r="AI548" s="1"/>
  <c r="AH548"/>
  <c r="AP548"/>
  <c r="AQ548"/>
  <c r="AR548"/>
  <c r="AT548"/>
  <c r="AU548"/>
  <c r="AV548"/>
  <c r="AY548" s="1"/>
  <c r="AX548"/>
  <c r="AZ548" s="1"/>
  <c r="H549"/>
  <c r="I549"/>
  <c r="J549"/>
  <c r="L549"/>
  <c r="M549"/>
  <c r="P549" s="1"/>
  <c r="R549" s="1"/>
  <c r="N549"/>
  <c r="Q549" s="1"/>
  <c r="Y549"/>
  <c r="Z549"/>
  <c r="AA549"/>
  <c r="AC549"/>
  <c r="AD549"/>
  <c r="AE549"/>
  <c r="AP549"/>
  <c r="AQ549"/>
  <c r="AR549"/>
  <c r="AT549"/>
  <c r="AX549" s="1"/>
  <c r="AZ549" s="1"/>
  <c r="AU549"/>
  <c r="AV549"/>
  <c r="AY549"/>
  <c r="H550"/>
  <c r="I550"/>
  <c r="J550"/>
  <c r="L550"/>
  <c r="M550"/>
  <c r="N550"/>
  <c r="Q550" s="1"/>
  <c r="P550"/>
  <c r="Y550"/>
  <c r="Z550"/>
  <c r="AA550"/>
  <c r="AC550"/>
  <c r="AD550"/>
  <c r="AE550"/>
  <c r="AP550"/>
  <c r="AQ550"/>
  <c r="AR550"/>
  <c r="AT550"/>
  <c r="AU550"/>
  <c r="AV550"/>
  <c r="AY550"/>
  <c r="H551"/>
  <c r="I551"/>
  <c r="J551"/>
  <c r="L551"/>
  <c r="M551"/>
  <c r="N551"/>
  <c r="P551"/>
  <c r="R551" s="1"/>
  <c r="Q551"/>
  <c r="Y551"/>
  <c r="Z551"/>
  <c r="AA551"/>
  <c r="AC551"/>
  <c r="AD551"/>
  <c r="AE551"/>
  <c r="AP551"/>
  <c r="AQ551"/>
  <c r="AR551"/>
  <c r="AT551"/>
  <c r="AU551"/>
  <c r="AY551" s="1"/>
  <c r="AV551"/>
  <c r="H552"/>
  <c r="I552"/>
  <c r="J552"/>
  <c r="L552"/>
  <c r="P552" s="1"/>
  <c r="M552"/>
  <c r="N552"/>
  <c r="Q552"/>
  <c r="Y552"/>
  <c r="Z552"/>
  <c r="AA552"/>
  <c r="AC552"/>
  <c r="AD552"/>
  <c r="AE552"/>
  <c r="AH552" s="1"/>
  <c r="AG552"/>
  <c r="AI552" s="1"/>
  <c r="AP552"/>
  <c r="AQ552"/>
  <c r="AR552"/>
  <c r="AT552"/>
  <c r="AU552"/>
  <c r="AV552"/>
  <c r="H553"/>
  <c r="I553"/>
  <c r="J553"/>
  <c r="L553"/>
  <c r="M553"/>
  <c r="N553"/>
  <c r="Q553"/>
  <c r="Y553"/>
  <c r="Z553"/>
  <c r="AA553"/>
  <c r="AC553"/>
  <c r="AD553"/>
  <c r="AE553"/>
  <c r="AG553"/>
  <c r="AI553" s="1"/>
  <c r="AH553"/>
  <c r="AP553"/>
  <c r="AQ553"/>
  <c r="AR553"/>
  <c r="AT553"/>
  <c r="AU553"/>
  <c r="AV553"/>
  <c r="AY553" s="1"/>
  <c r="H554"/>
  <c r="I554"/>
  <c r="J554"/>
  <c r="L554"/>
  <c r="M554"/>
  <c r="P554" s="1"/>
  <c r="N554"/>
  <c r="Q554" s="1"/>
  <c r="R554"/>
  <c r="Y554"/>
  <c r="Z554"/>
  <c r="AA554"/>
  <c r="AC554"/>
  <c r="AD554"/>
  <c r="AE554"/>
  <c r="AP554"/>
  <c r="AQ554"/>
  <c r="AR554"/>
  <c r="AT554"/>
  <c r="AX554" s="1"/>
  <c r="AU554"/>
  <c r="AV554"/>
  <c r="AY554"/>
  <c r="H555"/>
  <c r="I555"/>
  <c r="J555"/>
  <c r="L555"/>
  <c r="M555"/>
  <c r="N555"/>
  <c r="Q555" s="1"/>
  <c r="P555"/>
  <c r="R555" s="1"/>
  <c r="X555"/>
  <c r="X564" s="1"/>
  <c r="X578" s="1"/>
  <c r="X588" s="1"/>
  <c r="X597" s="1"/>
  <c r="X601" s="1"/>
  <c r="X608" s="1"/>
  <c r="X613" s="1"/>
  <c r="X615" s="1"/>
  <c r="X621" s="1"/>
  <c r="X635" s="1"/>
  <c r="X641" s="1"/>
  <c r="X654" s="1"/>
  <c r="X669" s="1"/>
  <c r="X686" s="1"/>
  <c r="X710" s="1"/>
  <c r="X713" s="1"/>
  <c r="X717" s="1"/>
  <c r="X725" s="1"/>
  <c r="X731" s="1"/>
  <c r="X738" s="1"/>
  <c r="X745" s="1"/>
  <c r="Y555"/>
  <c r="Z555"/>
  <c r="AA555"/>
  <c r="AC555"/>
  <c r="AD555"/>
  <c r="AE555"/>
  <c r="AP555"/>
  <c r="AQ555"/>
  <c r="AR555"/>
  <c r="AT555"/>
  <c r="AX555" s="1"/>
  <c r="AU555"/>
  <c r="AV555"/>
  <c r="AY555"/>
  <c r="H556"/>
  <c r="I556"/>
  <c r="J556"/>
  <c r="L556"/>
  <c r="M556"/>
  <c r="N556"/>
  <c r="Q556" s="1"/>
  <c r="P556"/>
  <c r="R556" s="1"/>
  <c r="Y556"/>
  <c r="Z556"/>
  <c r="AA556"/>
  <c r="AC556"/>
  <c r="AD556"/>
  <c r="AE556"/>
  <c r="AP556"/>
  <c r="AQ556"/>
  <c r="AR556"/>
  <c r="AT556"/>
  <c r="AU556"/>
  <c r="AV556"/>
  <c r="AY556"/>
  <c r="H557"/>
  <c r="I557"/>
  <c r="J557"/>
  <c r="L557"/>
  <c r="M557"/>
  <c r="N557"/>
  <c r="P557"/>
  <c r="R557" s="1"/>
  <c r="Q557"/>
  <c r="Y557"/>
  <c r="Z557"/>
  <c r="AA557"/>
  <c r="AC557"/>
  <c r="AD557"/>
  <c r="AE557"/>
  <c r="AH557" s="1"/>
  <c r="AG557"/>
  <c r="AI557" s="1"/>
  <c r="AP557"/>
  <c r="AQ557"/>
  <c r="AR557"/>
  <c r="AT557"/>
  <c r="AU557"/>
  <c r="AX557" s="1"/>
  <c r="AV557"/>
  <c r="AY557" s="1"/>
  <c r="AZ557"/>
  <c r="H558"/>
  <c r="I558"/>
  <c r="J558"/>
  <c r="L558"/>
  <c r="M558"/>
  <c r="N558"/>
  <c r="Y558"/>
  <c r="Z558"/>
  <c r="AA558"/>
  <c r="AC558"/>
  <c r="AG558" s="1"/>
  <c r="AD558"/>
  <c r="AE558"/>
  <c r="AH558"/>
  <c r="AP558"/>
  <c r="AQ558"/>
  <c r="AR558"/>
  <c r="AT558"/>
  <c r="AU558"/>
  <c r="AV558"/>
  <c r="AY558" s="1"/>
  <c r="AX558"/>
  <c r="AZ558" s="1"/>
  <c r="H559"/>
  <c r="I559"/>
  <c r="J559"/>
  <c r="L559"/>
  <c r="M559"/>
  <c r="P559" s="1"/>
  <c r="R559" s="1"/>
  <c r="N559"/>
  <c r="Q559" s="1"/>
  <c r="Y559"/>
  <c r="Z559"/>
  <c r="AA559"/>
  <c r="AC559"/>
  <c r="AD559"/>
  <c r="AG559" s="1"/>
  <c r="AI559" s="1"/>
  <c r="AE559"/>
  <c r="AH559"/>
  <c r="AP559"/>
  <c r="AQ559"/>
  <c r="AR559"/>
  <c r="AT559"/>
  <c r="AU559"/>
  <c r="AV559"/>
  <c r="AX559"/>
  <c r="AZ559" s="1"/>
  <c r="AY559"/>
  <c r="H560"/>
  <c r="I560"/>
  <c r="J560"/>
  <c r="L560"/>
  <c r="M560"/>
  <c r="N560"/>
  <c r="Q560" s="1"/>
  <c r="P560"/>
  <c r="R560" s="1"/>
  <c r="Y560"/>
  <c r="Z560"/>
  <c r="AA560"/>
  <c r="AC560"/>
  <c r="AD560"/>
  <c r="AE560"/>
  <c r="AP560"/>
  <c r="AQ560"/>
  <c r="AR560"/>
  <c r="AT560"/>
  <c r="AU560"/>
  <c r="AV560"/>
  <c r="H561"/>
  <c r="I561"/>
  <c r="J561"/>
  <c r="L561"/>
  <c r="P561" s="1"/>
  <c r="M561"/>
  <c r="N561"/>
  <c r="Q561"/>
  <c r="Y561"/>
  <c r="Z561"/>
  <c r="AA561"/>
  <c r="AC561"/>
  <c r="AD561"/>
  <c r="AE561"/>
  <c r="AH561" s="1"/>
  <c r="AG561"/>
  <c r="AI561" s="1"/>
  <c r="AP561"/>
  <c r="AQ561"/>
  <c r="AR561"/>
  <c r="AT561"/>
  <c r="AU561"/>
  <c r="AX561" s="1"/>
  <c r="AZ561" s="1"/>
  <c r="AV561"/>
  <c r="AY561" s="1"/>
  <c r="H562"/>
  <c r="I562"/>
  <c r="J562"/>
  <c r="L562"/>
  <c r="M562"/>
  <c r="N562"/>
  <c r="Q562"/>
  <c r="Y562"/>
  <c r="Z562"/>
  <c r="AA562"/>
  <c r="AC562"/>
  <c r="AD562"/>
  <c r="AE562"/>
  <c r="AG562"/>
  <c r="AI562" s="1"/>
  <c r="AH562"/>
  <c r="AP562"/>
  <c r="AQ562"/>
  <c r="AR562"/>
  <c r="AT562"/>
  <c r="AU562"/>
  <c r="AV562"/>
  <c r="AY562" s="1"/>
  <c r="AX562"/>
  <c r="H563"/>
  <c r="I563"/>
  <c r="J563"/>
  <c r="L563"/>
  <c r="M563"/>
  <c r="P563" s="1"/>
  <c r="N563"/>
  <c r="Q563" s="1"/>
  <c r="R563"/>
  <c r="Y563"/>
  <c r="Z563"/>
  <c r="AA563"/>
  <c r="AC563"/>
  <c r="AD563"/>
  <c r="AE563"/>
  <c r="AP563"/>
  <c r="AQ563"/>
  <c r="AR563"/>
  <c r="AT563"/>
  <c r="AX563" s="1"/>
  <c r="AU563"/>
  <c r="AV563"/>
  <c r="AY563"/>
  <c r="H564"/>
  <c r="I564"/>
  <c r="J564"/>
  <c r="L564"/>
  <c r="M564"/>
  <c r="N564"/>
  <c r="Q564" s="1"/>
  <c r="P564"/>
  <c r="R564" s="1"/>
  <c r="Y564"/>
  <c r="Z564"/>
  <c r="AA564"/>
  <c r="AC564"/>
  <c r="AD564"/>
  <c r="AH564" s="1"/>
  <c r="AE564"/>
  <c r="AP564"/>
  <c r="AQ564"/>
  <c r="AR564"/>
  <c r="AT564"/>
  <c r="AX564" s="1"/>
  <c r="AZ564" s="1"/>
  <c r="AU564"/>
  <c r="AV564"/>
  <c r="AY564"/>
  <c r="H565"/>
  <c r="I565"/>
  <c r="J565"/>
  <c r="L565"/>
  <c r="M565"/>
  <c r="N565"/>
  <c r="Q565" s="1"/>
  <c r="P565"/>
  <c r="R565" s="1"/>
  <c r="Y565"/>
  <c r="Z565"/>
  <c r="AA565"/>
  <c r="AC565"/>
  <c r="AD565"/>
  <c r="AE565"/>
  <c r="AP565"/>
  <c r="AQ565"/>
  <c r="AR565"/>
  <c r="AT565"/>
  <c r="AU565"/>
  <c r="AX565" s="1"/>
  <c r="AV565"/>
  <c r="AY565"/>
  <c r="H566"/>
  <c r="I566"/>
  <c r="J566"/>
  <c r="L566"/>
  <c r="M566"/>
  <c r="N566"/>
  <c r="P566"/>
  <c r="R566" s="1"/>
  <c r="Q566"/>
  <c r="Y566"/>
  <c r="Z566"/>
  <c r="AA566"/>
  <c r="AC566"/>
  <c r="AD566"/>
  <c r="AE566"/>
  <c r="AH566" s="1"/>
  <c r="AP566"/>
  <c r="AQ566"/>
  <c r="AR566"/>
  <c r="AT566"/>
  <c r="AU566"/>
  <c r="AV566"/>
  <c r="H567"/>
  <c r="I567"/>
  <c r="J567"/>
  <c r="L567"/>
  <c r="M567"/>
  <c r="N567"/>
  <c r="Y567"/>
  <c r="Z567"/>
  <c r="AA567"/>
  <c r="AC567"/>
  <c r="AG567" s="1"/>
  <c r="AD567"/>
  <c r="AE567"/>
  <c r="AH567"/>
  <c r="AP567"/>
  <c r="AQ567"/>
  <c r="AR567"/>
  <c r="AT567"/>
  <c r="AU567"/>
  <c r="AV567"/>
  <c r="AY567" s="1"/>
  <c r="AX567"/>
  <c r="AZ567" s="1"/>
  <c r="H568"/>
  <c r="I568"/>
  <c r="J568"/>
  <c r="L568"/>
  <c r="M568"/>
  <c r="P568" s="1"/>
  <c r="R568" s="1"/>
  <c r="N568"/>
  <c r="Q568" s="1"/>
  <c r="Y568"/>
  <c r="Z568"/>
  <c r="AA568"/>
  <c r="AC568"/>
  <c r="AD568"/>
  <c r="AE568"/>
  <c r="AG568" s="1"/>
  <c r="AH568"/>
  <c r="AP568"/>
  <c r="AQ568"/>
  <c r="AR568"/>
  <c r="AT568"/>
  <c r="AU568"/>
  <c r="AV568"/>
  <c r="AX568"/>
  <c r="AZ568" s="1"/>
  <c r="AY568"/>
  <c r="H569"/>
  <c r="I569"/>
  <c r="J569"/>
  <c r="L569"/>
  <c r="M569"/>
  <c r="N569"/>
  <c r="Q569" s="1"/>
  <c r="P569"/>
  <c r="Y569"/>
  <c r="Z569"/>
  <c r="AA569"/>
  <c r="AC569"/>
  <c r="AD569"/>
  <c r="AE569"/>
  <c r="AP569"/>
  <c r="AQ569"/>
  <c r="AR569"/>
  <c r="AT569"/>
  <c r="AU569"/>
  <c r="AV569"/>
  <c r="H570"/>
  <c r="I570"/>
  <c r="J570"/>
  <c r="L570"/>
  <c r="P570" s="1"/>
  <c r="M570"/>
  <c r="N570"/>
  <c r="Q570"/>
  <c r="Y570"/>
  <c r="Z570"/>
  <c r="AA570"/>
  <c r="AC570"/>
  <c r="AD570"/>
  <c r="AE570"/>
  <c r="AH570" s="1"/>
  <c r="AG570"/>
  <c r="AI570" s="1"/>
  <c r="AP570"/>
  <c r="AQ570"/>
  <c r="AR570"/>
  <c r="AT570"/>
  <c r="AU570"/>
  <c r="AX570" s="1"/>
  <c r="AZ570" s="1"/>
  <c r="AV570"/>
  <c r="AY570" s="1"/>
  <c r="H571"/>
  <c r="I571"/>
  <c r="J571"/>
  <c r="L571"/>
  <c r="M571"/>
  <c r="N571"/>
  <c r="Q571"/>
  <c r="Y571"/>
  <c r="Z571"/>
  <c r="AA571"/>
  <c r="AC571"/>
  <c r="AD571"/>
  <c r="AE571"/>
  <c r="AG571"/>
  <c r="AI571" s="1"/>
  <c r="AH571"/>
  <c r="AP571"/>
  <c r="AQ571"/>
  <c r="AR571"/>
  <c r="AT571"/>
  <c r="AU571"/>
  <c r="AV571"/>
  <c r="AY571" s="1"/>
  <c r="AX571"/>
  <c r="H572"/>
  <c r="I572"/>
  <c r="J572"/>
  <c r="L572"/>
  <c r="M572"/>
  <c r="P572" s="1"/>
  <c r="N572"/>
  <c r="Q572" s="1"/>
  <c r="R572"/>
  <c r="Y572"/>
  <c r="Z572"/>
  <c r="AA572"/>
  <c r="AC572"/>
  <c r="AD572"/>
  <c r="AH572" s="1"/>
  <c r="AE572"/>
  <c r="AP572"/>
  <c r="AQ572"/>
  <c r="AR572"/>
  <c r="AT572"/>
  <c r="AX572" s="1"/>
  <c r="AU572"/>
  <c r="AV572"/>
  <c r="AY572"/>
  <c r="H573"/>
  <c r="I573"/>
  <c r="J573"/>
  <c r="L573"/>
  <c r="M573"/>
  <c r="N573"/>
  <c r="Q573" s="1"/>
  <c r="P573"/>
  <c r="R573" s="1"/>
  <c r="Y573"/>
  <c r="Z573"/>
  <c r="AA573"/>
  <c r="AC573"/>
  <c r="AD573"/>
  <c r="AE573"/>
  <c r="AP573"/>
  <c r="AQ573"/>
  <c r="AR573"/>
  <c r="AT573"/>
  <c r="AU573"/>
  <c r="AV573"/>
  <c r="AY573"/>
  <c r="H574"/>
  <c r="I574"/>
  <c r="J574"/>
  <c r="L574"/>
  <c r="M574"/>
  <c r="N574"/>
  <c r="P574"/>
  <c r="R574" s="1"/>
  <c r="Q574"/>
  <c r="Y574"/>
  <c r="Z574"/>
  <c r="AA574"/>
  <c r="AC574"/>
  <c r="AD574"/>
  <c r="AE574"/>
  <c r="AH574" s="1"/>
  <c r="AP574"/>
  <c r="AQ574"/>
  <c r="AR574"/>
  <c r="AT574"/>
  <c r="AU574"/>
  <c r="AX574" s="1"/>
  <c r="AV574"/>
  <c r="AY574" s="1"/>
  <c r="AZ574"/>
  <c r="H575"/>
  <c r="I575"/>
  <c r="J575"/>
  <c r="L575"/>
  <c r="M575"/>
  <c r="N575"/>
  <c r="Y575"/>
  <c r="Z575"/>
  <c r="AA575"/>
  <c r="AC575"/>
  <c r="AG575" s="1"/>
  <c r="AI575" s="1"/>
  <c r="AD575"/>
  <c r="AE575"/>
  <c r="AH575"/>
  <c r="AP575"/>
  <c r="AQ575"/>
  <c r="AR575"/>
  <c r="AT575"/>
  <c r="AU575"/>
  <c r="AV575"/>
  <c r="AY575" s="1"/>
  <c r="AX575"/>
  <c r="AZ575" s="1"/>
  <c r="H576"/>
  <c r="I576"/>
  <c r="J576"/>
  <c r="L576"/>
  <c r="M576"/>
  <c r="P576" s="1"/>
  <c r="N576"/>
  <c r="Q576" s="1"/>
  <c r="Y576"/>
  <c r="Z576"/>
  <c r="AA576"/>
  <c r="AC576"/>
  <c r="AD576"/>
  <c r="AE576"/>
  <c r="AG576" s="1"/>
  <c r="AH576"/>
  <c r="AP576"/>
  <c r="AQ576"/>
  <c r="AR576"/>
  <c r="AT576"/>
  <c r="AU576"/>
  <c r="AV576"/>
  <c r="AX576"/>
  <c r="AZ576" s="1"/>
  <c r="AY576"/>
  <c r="H577"/>
  <c r="I577"/>
  <c r="J577"/>
  <c r="L577"/>
  <c r="M577"/>
  <c r="N577"/>
  <c r="Q577" s="1"/>
  <c r="P577"/>
  <c r="Y577"/>
  <c r="Z577"/>
  <c r="AA577"/>
  <c r="AC577"/>
  <c r="AD577"/>
  <c r="AE577"/>
  <c r="AP577"/>
  <c r="AQ577"/>
  <c r="AR577"/>
  <c r="AT577"/>
  <c r="AU577"/>
  <c r="AV577"/>
  <c r="H578"/>
  <c r="I578"/>
  <c r="J578"/>
  <c r="L578"/>
  <c r="P578" s="1"/>
  <c r="M578"/>
  <c r="N578"/>
  <c r="Y578"/>
  <c r="Z578"/>
  <c r="AA578"/>
  <c r="AC578"/>
  <c r="AD578"/>
  <c r="AE578"/>
  <c r="AP578"/>
  <c r="AQ578"/>
  <c r="AR578"/>
  <c r="AT578"/>
  <c r="AY578" s="1"/>
  <c r="AU578"/>
  <c r="AV578"/>
  <c r="H579"/>
  <c r="I579"/>
  <c r="J579"/>
  <c r="L579"/>
  <c r="P579" s="1"/>
  <c r="R579" s="1"/>
  <c r="M579"/>
  <c r="N579"/>
  <c r="Q579"/>
  <c r="Y579"/>
  <c r="Z579"/>
  <c r="AA579"/>
  <c r="AC579"/>
  <c r="AD579"/>
  <c r="AE579"/>
  <c r="AP579"/>
  <c r="AQ579"/>
  <c r="AR579"/>
  <c r="AT579"/>
  <c r="AU579"/>
  <c r="AX579" s="1"/>
  <c r="AV579"/>
  <c r="AY579" s="1"/>
  <c r="AZ579"/>
  <c r="H580"/>
  <c r="I580"/>
  <c r="J580"/>
  <c r="L580"/>
  <c r="M580"/>
  <c r="N580"/>
  <c r="Y580"/>
  <c r="Z580"/>
  <c r="AA580"/>
  <c r="AC580"/>
  <c r="AG580" s="1"/>
  <c r="AD580"/>
  <c r="AE580"/>
  <c r="AH580"/>
  <c r="AP580"/>
  <c r="AQ580"/>
  <c r="AR580"/>
  <c r="AT580"/>
  <c r="AU580"/>
  <c r="AV580"/>
  <c r="AY580" s="1"/>
  <c r="AX580"/>
  <c r="AZ580" s="1"/>
  <c r="H581"/>
  <c r="I581"/>
  <c r="J581"/>
  <c r="L581"/>
  <c r="M581"/>
  <c r="P581" s="1"/>
  <c r="R581" s="1"/>
  <c r="N581"/>
  <c r="Q581" s="1"/>
  <c r="Y581"/>
  <c r="Z581"/>
  <c r="AA581"/>
  <c r="AC581"/>
  <c r="AD581"/>
  <c r="AH581" s="1"/>
  <c r="AE581"/>
  <c r="AG581" s="1"/>
  <c r="AP581"/>
  <c r="AQ581"/>
  <c r="AR581"/>
  <c r="AT581"/>
  <c r="AX581" s="1"/>
  <c r="AZ581" s="1"/>
  <c r="AU581"/>
  <c r="AV581"/>
  <c r="AY581"/>
  <c r="H582"/>
  <c r="I582"/>
  <c r="J582"/>
  <c r="L582"/>
  <c r="M582"/>
  <c r="N582"/>
  <c r="Q582" s="1"/>
  <c r="P582"/>
  <c r="Y582"/>
  <c r="Z582"/>
  <c r="AA582"/>
  <c r="AC582"/>
  <c r="AD582"/>
  <c r="AE582"/>
  <c r="AP582"/>
  <c r="AQ582"/>
  <c r="AR582"/>
  <c r="AT582"/>
  <c r="AU582"/>
  <c r="AV582"/>
  <c r="H583"/>
  <c r="I583"/>
  <c r="J583"/>
  <c r="L583"/>
  <c r="P583" s="1"/>
  <c r="M583"/>
  <c r="N583"/>
  <c r="Y583"/>
  <c r="Z583"/>
  <c r="AA583"/>
  <c r="AC583"/>
  <c r="AD583"/>
  <c r="AE583"/>
  <c r="AH583" s="1"/>
  <c r="AG583"/>
  <c r="AI583" s="1"/>
  <c r="AP583"/>
  <c r="AQ583"/>
  <c r="AR583"/>
  <c r="AT583"/>
  <c r="AU583"/>
  <c r="AX583" s="1"/>
  <c r="AZ583" s="1"/>
  <c r="AV583"/>
  <c r="AY583" s="1"/>
  <c r="H584"/>
  <c r="I584"/>
  <c r="J584"/>
  <c r="L584"/>
  <c r="Q584" s="1"/>
  <c r="M584"/>
  <c r="N584"/>
  <c r="Y584"/>
  <c r="Z584"/>
  <c r="AA584"/>
  <c r="AC584"/>
  <c r="AG584" s="1"/>
  <c r="AI584" s="1"/>
  <c r="AD584"/>
  <c r="AE584"/>
  <c r="AH584"/>
  <c r="AP584"/>
  <c r="AQ584"/>
  <c r="AR584"/>
  <c r="AT584"/>
  <c r="AU584"/>
  <c r="AV584"/>
  <c r="AY584" s="1"/>
  <c r="AX584"/>
  <c r="H585"/>
  <c r="I585"/>
  <c r="J585"/>
  <c r="L585"/>
  <c r="M585"/>
  <c r="P585" s="1"/>
  <c r="N585"/>
  <c r="Q585" s="1"/>
  <c r="R585"/>
  <c r="Y585"/>
  <c r="Z585"/>
  <c r="AA585"/>
  <c r="AC585"/>
  <c r="AD585"/>
  <c r="AE585"/>
  <c r="AH585"/>
  <c r="AP585"/>
  <c r="AQ585"/>
  <c r="AR585"/>
  <c r="AT585"/>
  <c r="AX585" s="1"/>
  <c r="AU585"/>
  <c r="AV585"/>
  <c r="AY585"/>
  <c r="H586"/>
  <c r="I586"/>
  <c r="J586"/>
  <c r="L586"/>
  <c r="M586"/>
  <c r="N586"/>
  <c r="Q586" s="1"/>
  <c r="P586"/>
  <c r="R586" s="1"/>
  <c r="Y586"/>
  <c r="Z586"/>
  <c r="AA586"/>
  <c r="AC586"/>
  <c r="AD586"/>
  <c r="AE586"/>
  <c r="AP586"/>
  <c r="AQ586"/>
  <c r="AR586"/>
  <c r="AT586"/>
  <c r="AY586" s="1"/>
  <c r="AU586"/>
  <c r="AV586"/>
  <c r="H587"/>
  <c r="I587"/>
  <c r="J587"/>
  <c r="L587"/>
  <c r="P587" s="1"/>
  <c r="R587" s="1"/>
  <c r="M587"/>
  <c r="N587"/>
  <c r="Q587"/>
  <c r="Y587"/>
  <c r="Z587"/>
  <c r="AA587"/>
  <c r="AC587"/>
  <c r="AD587"/>
  <c r="AE587"/>
  <c r="AP587"/>
  <c r="AQ587"/>
  <c r="AR587"/>
  <c r="AT587"/>
  <c r="AU587"/>
  <c r="AX587" s="1"/>
  <c r="AV587"/>
  <c r="AY587" s="1"/>
  <c r="AZ587" s="1"/>
  <c r="H588"/>
  <c r="I588"/>
  <c r="J588"/>
  <c r="L588"/>
  <c r="P588" s="1"/>
  <c r="M588"/>
  <c r="N588"/>
  <c r="Q588"/>
  <c r="R588" s="1"/>
  <c r="Y588"/>
  <c r="Z588"/>
  <c r="AA588"/>
  <c r="AC588"/>
  <c r="AD588"/>
  <c r="AE588"/>
  <c r="AH588" s="1"/>
  <c r="AG588"/>
  <c r="AI588" s="1"/>
  <c r="AP588"/>
  <c r="AQ588"/>
  <c r="AR588"/>
  <c r="AT588"/>
  <c r="AU588"/>
  <c r="AX588" s="1"/>
  <c r="AZ588" s="1"/>
  <c r="AV588"/>
  <c r="AY588" s="1"/>
  <c r="H589"/>
  <c r="I589"/>
  <c r="J589"/>
  <c r="L589"/>
  <c r="Q589" s="1"/>
  <c r="M589"/>
  <c r="N589"/>
  <c r="Y589"/>
  <c r="Z589"/>
  <c r="AA589"/>
  <c r="AC589"/>
  <c r="AG589" s="1"/>
  <c r="AI589" s="1"/>
  <c r="AD589"/>
  <c r="AE589"/>
  <c r="AH589"/>
  <c r="AP589"/>
  <c r="AQ589"/>
  <c r="AR589"/>
  <c r="AT589"/>
  <c r="AU589"/>
  <c r="AV589"/>
  <c r="AY589" s="1"/>
  <c r="AX589"/>
  <c r="H590"/>
  <c r="I590"/>
  <c r="J590"/>
  <c r="L590"/>
  <c r="M590"/>
  <c r="P590" s="1"/>
  <c r="N590"/>
  <c r="Q590" s="1"/>
  <c r="R590" s="1"/>
  <c r="Y590"/>
  <c r="Z590"/>
  <c r="AA590"/>
  <c r="AC590"/>
  <c r="AD590"/>
  <c r="AE590"/>
  <c r="AH590"/>
  <c r="AP590"/>
  <c r="AQ590"/>
  <c r="AR590"/>
  <c r="AT590"/>
  <c r="AU590"/>
  <c r="AV590"/>
  <c r="AX590"/>
  <c r="AZ590" s="1"/>
  <c r="AY590"/>
  <c r="H591"/>
  <c r="I591"/>
  <c r="J591"/>
  <c r="L591"/>
  <c r="M591"/>
  <c r="N591"/>
  <c r="Q591" s="1"/>
  <c r="P591"/>
  <c r="R591" s="1"/>
  <c r="Y591"/>
  <c r="Z591"/>
  <c r="AA591"/>
  <c r="AC591"/>
  <c r="AD591"/>
  <c r="AE591"/>
  <c r="AP591"/>
  <c r="AQ591"/>
  <c r="AR591"/>
  <c r="AT591"/>
  <c r="AY591" s="1"/>
  <c r="AU591"/>
  <c r="AV591"/>
  <c r="H592"/>
  <c r="I592"/>
  <c r="J592"/>
  <c r="L592"/>
  <c r="P592" s="1"/>
  <c r="R592" s="1"/>
  <c r="M592"/>
  <c r="N592"/>
  <c r="Q592"/>
  <c r="Y592"/>
  <c r="Z592"/>
  <c r="AA592"/>
  <c r="AC592"/>
  <c r="AD592"/>
  <c r="AE592"/>
  <c r="AH592" s="1"/>
  <c r="AG592"/>
  <c r="AP592"/>
  <c r="AQ592"/>
  <c r="AR592"/>
  <c r="AT592"/>
  <c r="AU592"/>
  <c r="AX592" s="1"/>
  <c r="AV592"/>
  <c r="AY592" s="1"/>
  <c r="AZ592" s="1"/>
  <c r="H593"/>
  <c r="I593"/>
  <c r="J593"/>
  <c r="L593"/>
  <c r="P593" s="1"/>
  <c r="M593"/>
  <c r="N593"/>
  <c r="Q593"/>
  <c r="R593" s="1"/>
  <c r="Y593"/>
  <c r="Z593"/>
  <c r="AA593"/>
  <c r="AC593"/>
  <c r="AD593"/>
  <c r="AE593"/>
  <c r="AG593"/>
  <c r="AI593" s="1"/>
  <c r="AH593"/>
  <c r="AP593"/>
  <c r="AQ593"/>
  <c r="AR593"/>
  <c r="AT593"/>
  <c r="AU593"/>
  <c r="AV593"/>
  <c r="AY593" s="1"/>
  <c r="AX593"/>
  <c r="AZ593" s="1"/>
  <c r="H594"/>
  <c r="I594"/>
  <c r="J594"/>
  <c r="L594"/>
  <c r="M594"/>
  <c r="P594" s="1"/>
  <c r="R594" s="1"/>
  <c r="N594"/>
  <c r="Q594" s="1"/>
  <c r="Y594"/>
  <c r="Z594"/>
  <c r="AA594"/>
  <c r="AC594"/>
  <c r="AD594"/>
  <c r="AE594"/>
  <c r="AP594"/>
  <c r="AQ594"/>
  <c r="AR594"/>
  <c r="AT594"/>
  <c r="AX594" s="1"/>
  <c r="AZ594" s="1"/>
  <c r="AU594"/>
  <c r="AV594"/>
  <c r="AY594"/>
  <c r="H595"/>
  <c r="I595"/>
  <c r="J595"/>
  <c r="L595"/>
  <c r="M595"/>
  <c r="N595"/>
  <c r="Q595" s="1"/>
  <c r="P595"/>
  <c r="Y595"/>
  <c r="Z595"/>
  <c r="AA595"/>
  <c r="AC595"/>
  <c r="AD595"/>
  <c r="AE595"/>
  <c r="AP595"/>
  <c r="AQ595"/>
  <c r="AR595"/>
  <c r="AT595"/>
  <c r="AU595"/>
  <c r="AV595"/>
  <c r="AY595"/>
  <c r="H596"/>
  <c r="I596"/>
  <c r="J596"/>
  <c r="L596"/>
  <c r="M596"/>
  <c r="N596"/>
  <c r="P596"/>
  <c r="R596" s="1"/>
  <c r="Q596"/>
  <c r="Y596"/>
  <c r="Z596"/>
  <c r="AA596"/>
  <c r="AC596"/>
  <c r="AD596"/>
  <c r="AE596"/>
  <c r="AH596" s="1"/>
  <c r="AG596"/>
  <c r="AP596"/>
  <c r="AQ596"/>
  <c r="AR596"/>
  <c r="AT596"/>
  <c r="AU596"/>
  <c r="AV596"/>
  <c r="AY596" s="1"/>
  <c r="H597"/>
  <c r="I597"/>
  <c r="J597"/>
  <c r="L597"/>
  <c r="M597"/>
  <c r="N597"/>
  <c r="Q597"/>
  <c r="Y597"/>
  <c r="Z597"/>
  <c r="AA597"/>
  <c r="AC597"/>
  <c r="AD597"/>
  <c r="AE597"/>
  <c r="AP597"/>
  <c r="AQ597"/>
  <c r="AR597"/>
  <c r="AT597"/>
  <c r="AU597"/>
  <c r="AV597"/>
  <c r="H598"/>
  <c r="I598"/>
  <c r="J598"/>
  <c r="L598"/>
  <c r="Q598" s="1"/>
  <c r="M598"/>
  <c r="N598"/>
  <c r="Y598"/>
  <c r="Z598"/>
  <c r="AA598"/>
  <c r="AC598"/>
  <c r="AG598" s="1"/>
  <c r="AD598"/>
  <c r="AH598" s="1"/>
  <c r="AE598"/>
  <c r="AI598"/>
  <c r="AP598"/>
  <c r="AQ598"/>
  <c r="AR598"/>
  <c r="AT598"/>
  <c r="AX598" s="1"/>
  <c r="AU598"/>
  <c r="AV598"/>
  <c r="AY598"/>
  <c r="H599"/>
  <c r="I599"/>
  <c r="J599"/>
  <c r="L599"/>
  <c r="M599"/>
  <c r="P599" s="1"/>
  <c r="R599" s="1"/>
  <c r="N599"/>
  <c r="Q599" s="1"/>
  <c r="Y599"/>
  <c r="Z599"/>
  <c r="AA599"/>
  <c r="AC599"/>
  <c r="AD599"/>
  <c r="AH599" s="1"/>
  <c r="AE599"/>
  <c r="AP599"/>
  <c r="AQ599"/>
  <c r="AR599"/>
  <c r="AT599"/>
  <c r="AX599" s="1"/>
  <c r="AU599"/>
  <c r="AV599"/>
  <c r="AY599"/>
  <c r="AZ599" s="1"/>
  <c r="H600"/>
  <c r="I600"/>
  <c r="J600"/>
  <c r="L600"/>
  <c r="M600"/>
  <c r="N600"/>
  <c r="P600"/>
  <c r="R600" s="1"/>
  <c r="Q600"/>
  <c r="Y600"/>
  <c r="Z600"/>
  <c r="AA600"/>
  <c r="AC600"/>
  <c r="AD600"/>
  <c r="AE600"/>
  <c r="AH600" s="1"/>
  <c r="AG600"/>
  <c r="AI600" s="1"/>
  <c r="AP600"/>
  <c r="AQ600"/>
  <c r="AR600"/>
  <c r="AT600"/>
  <c r="AX600" s="1"/>
  <c r="AU600"/>
  <c r="AV600"/>
  <c r="AY600"/>
  <c r="AZ600" s="1"/>
  <c r="H601"/>
  <c r="I601"/>
  <c r="J601"/>
  <c r="L601"/>
  <c r="M601"/>
  <c r="N601"/>
  <c r="P601"/>
  <c r="R601" s="1"/>
  <c r="Q601"/>
  <c r="Y601"/>
  <c r="Z601"/>
  <c r="AA601"/>
  <c r="AC601"/>
  <c r="AD601"/>
  <c r="AE601"/>
  <c r="AG601"/>
  <c r="AP601"/>
  <c r="AQ601"/>
  <c r="AR601"/>
  <c r="AT601"/>
  <c r="AU601"/>
  <c r="AV601"/>
  <c r="AY601"/>
  <c r="H602"/>
  <c r="I602"/>
  <c r="J602"/>
  <c r="L602"/>
  <c r="M602"/>
  <c r="N602"/>
  <c r="P602"/>
  <c r="R602" s="1"/>
  <c r="Q602"/>
  <c r="Y602"/>
  <c r="Z602"/>
  <c r="AA602"/>
  <c r="AC602"/>
  <c r="AG602" s="1"/>
  <c r="AI602" s="1"/>
  <c r="AD602"/>
  <c r="AE602"/>
  <c r="AH602" s="1"/>
  <c r="AP602"/>
  <c r="AQ602"/>
  <c r="AR602"/>
  <c r="AT602"/>
  <c r="AU602"/>
  <c r="AV602"/>
  <c r="H603"/>
  <c r="I603"/>
  <c r="J603"/>
  <c r="L603"/>
  <c r="Q603" s="1"/>
  <c r="M603"/>
  <c r="N603"/>
  <c r="Y603"/>
  <c r="Z603"/>
  <c r="AA603"/>
  <c r="AC603"/>
  <c r="AD603"/>
  <c r="AE603"/>
  <c r="AP603"/>
  <c r="AQ603"/>
  <c r="AR603"/>
  <c r="AT603"/>
  <c r="AX603" s="1"/>
  <c r="AU603"/>
  <c r="AV603"/>
  <c r="AY603"/>
  <c r="H604"/>
  <c r="I604"/>
  <c r="J604"/>
  <c r="L604"/>
  <c r="M604"/>
  <c r="P604" s="1"/>
  <c r="R604" s="1"/>
  <c r="N604"/>
  <c r="Q604" s="1"/>
  <c r="Y604"/>
  <c r="Z604"/>
  <c r="AA604"/>
  <c r="AC604"/>
  <c r="AD604"/>
  <c r="AE604"/>
  <c r="AP604"/>
  <c r="AQ604"/>
  <c r="AR604"/>
  <c r="AT604"/>
  <c r="AX604" s="1"/>
  <c r="AU604"/>
  <c r="AV604"/>
  <c r="AY604"/>
  <c r="AZ604" s="1"/>
  <c r="H605"/>
  <c r="I605"/>
  <c r="J605"/>
  <c r="L605"/>
  <c r="M605"/>
  <c r="N605"/>
  <c r="P605"/>
  <c r="R605" s="1"/>
  <c r="Q605"/>
  <c r="Y605"/>
  <c r="Z605"/>
  <c r="AA605"/>
  <c r="AC605"/>
  <c r="AD605"/>
  <c r="AE605"/>
  <c r="AG605"/>
  <c r="AP605"/>
  <c r="AQ605"/>
  <c r="AR605"/>
  <c r="AT605"/>
  <c r="AU605"/>
  <c r="AV605"/>
  <c r="AY605"/>
  <c r="H606"/>
  <c r="I606"/>
  <c r="J606"/>
  <c r="L606"/>
  <c r="M606"/>
  <c r="N606"/>
  <c r="P606"/>
  <c r="R606" s="1"/>
  <c r="Q606"/>
  <c r="Y606"/>
  <c r="Z606"/>
  <c r="AA606"/>
  <c r="AC606"/>
  <c r="AD606"/>
  <c r="AE606"/>
  <c r="AH606" s="1"/>
  <c r="AG606"/>
  <c r="AI606" s="1"/>
  <c r="AP606"/>
  <c r="AQ606"/>
  <c r="AR606"/>
  <c r="AT606"/>
  <c r="AU606"/>
  <c r="AV606"/>
  <c r="AY606" s="1"/>
  <c r="AX606"/>
  <c r="AZ606" s="1"/>
  <c r="H607"/>
  <c r="I607"/>
  <c r="J607"/>
  <c r="L607"/>
  <c r="M607"/>
  <c r="N607"/>
  <c r="Q607" s="1"/>
  <c r="Y607"/>
  <c r="Z607"/>
  <c r="AA607"/>
  <c r="AC607"/>
  <c r="AD607"/>
  <c r="AH607" s="1"/>
  <c r="AE607"/>
  <c r="AG607"/>
  <c r="AP607"/>
  <c r="AQ607"/>
  <c r="AR607"/>
  <c r="AT607"/>
  <c r="AU607"/>
  <c r="AV607"/>
  <c r="H608"/>
  <c r="I608"/>
  <c r="J608"/>
  <c r="L608"/>
  <c r="M608"/>
  <c r="P608" s="1"/>
  <c r="R608" s="1"/>
  <c r="N608"/>
  <c r="Q608" s="1"/>
  <c r="Y608"/>
  <c r="Z608"/>
  <c r="AA608"/>
  <c r="AC608"/>
  <c r="AD608"/>
  <c r="AE608"/>
  <c r="AH608"/>
  <c r="AP608"/>
  <c r="AQ608"/>
  <c r="AR608"/>
  <c r="AT608"/>
  <c r="AU608"/>
  <c r="AV608"/>
  <c r="AX608"/>
  <c r="AZ608" s="1"/>
  <c r="AY608"/>
  <c r="H609"/>
  <c r="I609"/>
  <c r="J609"/>
  <c r="L609"/>
  <c r="M609"/>
  <c r="N609"/>
  <c r="Q609" s="1"/>
  <c r="P609"/>
  <c r="R609" s="1"/>
  <c r="Y609"/>
  <c r="Z609"/>
  <c r="AA609"/>
  <c r="AC609"/>
  <c r="AG609" s="1"/>
  <c r="AD609"/>
  <c r="AE609"/>
  <c r="AH609"/>
  <c r="AI609" s="1"/>
  <c r="AP609"/>
  <c r="AQ609"/>
  <c r="AR609"/>
  <c r="AT609"/>
  <c r="AU609"/>
  <c r="AV609"/>
  <c r="AX609"/>
  <c r="AZ609" s="1"/>
  <c r="AY609"/>
  <c r="H610"/>
  <c r="I610"/>
  <c r="J610"/>
  <c r="L610"/>
  <c r="M610"/>
  <c r="N610"/>
  <c r="Q610" s="1"/>
  <c r="P610"/>
  <c r="Y610"/>
  <c r="Z610"/>
  <c r="AA610"/>
  <c r="AC610"/>
  <c r="AD610"/>
  <c r="AE610"/>
  <c r="AH610" s="1"/>
  <c r="AG610"/>
  <c r="AI610" s="1"/>
  <c r="AP610"/>
  <c r="AQ610"/>
  <c r="AR610"/>
  <c r="AT610"/>
  <c r="AU610"/>
  <c r="AV610"/>
  <c r="AX610" s="1"/>
  <c r="AY610"/>
  <c r="H611"/>
  <c r="I611"/>
  <c r="J611"/>
  <c r="L611"/>
  <c r="M611"/>
  <c r="N611"/>
  <c r="P611"/>
  <c r="R611" s="1"/>
  <c r="Q611"/>
  <c r="Y611"/>
  <c r="Z611"/>
  <c r="AA611"/>
  <c r="AC611"/>
  <c r="AG611" s="1"/>
  <c r="AI611" s="1"/>
  <c r="AD611"/>
  <c r="AE611"/>
  <c r="AH611" s="1"/>
  <c r="AP611"/>
  <c r="AQ611"/>
  <c r="AR611"/>
  <c r="AT611"/>
  <c r="AU611"/>
  <c r="AV611"/>
  <c r="H612"/>
  <c r="I612"/>
  <c r="J612"/>
  <c r="L612"/>
  <c r="Q612" s="1"/>
  <c r="M612"/>
  <c r="N612"/>
  <c r="Y612"/>
  <c r="Z612"/>
  <c r="AA612"/>
  <c r="AC612"/>
  <c r="AG612" s="1"/>
  <c r="AD612"/>
  <c r="AE612"/>
  <c r="AH612"/>
  <c r="AI612"/>
  <c r="AP612"/>
  <c r="AQ612"/>
  <c r="AR612"/>
  <c r="AT612"/>
  <c r="AX612" s="1"/>
  <c r="AU612"/>
  <c r="AV612"/>
  <c r="AY612"/>
  <c r="H613"/>
  <c r="I613"/>
  <c r="J613"/>
  <c r="L613"/>
  <c r="M613"/>
  <c r="P613" s="1"/>
  <c r="N613"/>
  <c r="Q613" s="1"/>
  <c r="R613"/>
  <c r="Y613"/>
  <c r="Z613"/>
  <c r="AA613"/>
  <c r="AC613"/>
  <c r="AG613" s="1"/>
  <c r="AI613" s="1"/>
  <c r="AD613"/>
  <c r="AE613"/>
  <c r="AH613"/>
  <c r="AP613"/>
  <c r="AQ613"/>
  <c r="AR613"/>
  <c r="AT613"/>
  <c r="AU613"/>
  <c r="AV613"/>
  <c r="AY613" s="1"/>
  <c r="AX613"/>
  <c r="AZ613" s="1"/>
  <c r="H614"/>
  <c r="I614"/>
  <c r="J614"/>
  <c r="L614"/>
  <c r="M614"/>
  <c r="N614"/>
  <c r="Q614" s="1"/>
  <c r="P614"/>
  <c r="Y614"/>
  <c r="Z614"/>
  <c r="AA614"/>
  <c r="AC614"/>
  <c r="AD614"/>
  <c r="AE614"/>
  <c r="AH614" s="1"/>
  <c r="AP614"/>
  <c r="AQ614"/>
  <c r="AR614"/>
  <c r="AT614"/>
  <c r="AU614"/>
  <c r="AY614" s="1"/>
  <c r="AV614"/>
  <c r="AX614"/>
  <c r="AZ614" s="1"/>
  <c r="H615"/>
  <c r="I615"/>
  <c r="J615"/>
  <c r="L615"/>
  <c r="P615" s="1"/>
  <c r="R615" s="1"/>
  <c r="M615"/>
  <c r="N615"/>
  <c r="Q615" s="1"/>
  <c r="Y615"/>
  <c r="Z615"/>
  <c r="AA615"/>
  <c r="AC615"/>
  <c r="AD615"/>
  <c r="AE615"/>
  <c r="AP615"/>
  <c r="AQ615"/>
  <c r="AR615"/>
  <c r="AT615"/>
  <c r="AU615"/>
  <c r="AV615"/>
  <c r="H616"/>
  <c r="I616"/>
  <c r="J616"/>
  <c r="L616"/>
  <c r="M616"/>
  <c r="N616"/>
  <c r="P616"/>
  <c r="R616" s="1"/>
  <c r="Q616"/>
  <c r="Y616"/>
  <c r="Z616"/>
  <c r="AA616"/>
  <c r="AC616"/>
  <c r="AD616"/>
  <c r="AE616"/>
  <c r="AH616" s="1"/>
  <c r="AG616"/>
  <c r="AI616" s="1"/>
  <c r="AP616"/>
  <c r="AQ616"/>
  <c r="AR616"/>
  <c r="AT616"/>
  <c r="AU616"/>
  <c r="AV616"/>
  <c r="AY616"/>
  <c r="H617"/>
  <c r="I617"/>
  <c r="J617"/>
  <c r="L617"/>
  <c r="M617"/>
  <c r="N617"/>
  <c r="P617"/>
  <c r="R617" s="1"/>
  <c r="Q617"/>
  <c r="Y617"/>
  <c r="Z617"/>
  <c r="AA617"/>
  <c r="AC617"/>
  <c r="AD617"/>
  <c r="AE617"/>
  <c r="AH617" s="1"/>
  <c r="AG617"/>
  <c r="AP617"/>
  <c r="AQ617"/>
  <c r="AR617"/>
  <c r="AT617"/>
  <c r="AU617"/>
  <c r="AV617"/>
  <c r="AX617"/>
  <c r="H618"/>
  <c r="I618"/>
  <c r="J618"/>
  <c r="L618"/>
  <c r="M618"/>
  <c r="N618"/>
  <c r="Q618"/>
  <c r="Y618"/>
  <c r="Z618"/>
  <c r="AA618"/>
  <c r="AC618"/>
  <c r="AD618"/>
  <c r="AE618"/>
  <c r="AG618"/>
  <c r="AI618" s="1"/>
  <c r="AH618"/>
  <c r="AP618"/>
  <c r="AQ618"/>
  <c r="AR618"/>
  <c r="AT618"/>
  <c r="AU618"/>
  <c r="AV618"/>
  <c r="H619"/>
  <c r="I619"/>
  <c r="J619"/>
  <c r="L619"/>
  <c r="M619"/>
  <c r="P619" s="1"/>
  <c r="N619"/>
  <c r="Q619" s="1"/>
  <c r="Y619"/>
  <c r="Z619"/>
  <c r="AA619"/>
  <c r="AC619"/>
  <c r="AH619" s="1"/>
  <c r="AD619"/>
  <c r="AE619"/>
  <c r="AP619"/>
  <c r="AQ619"/>
  <c r="AR619"/>
  <c r="AT619"/>
  <c r="AX619" s="1"/>
  <c r="AU619"/>
  <c r="AY619" s="1"/>
  <c r="AV619"/>
  <c r="AZ619"/>
  <c r="H620"/>
  <c r="I620"/>
  <c r="J620"/>
  <c r="L620"/>
  <c r="P620" s="1"/>
  <c r="M620"/>
  <c r="N620"/>
  <c r="Q620"/>
  <c r="Y620"/>
  <c r="Z620"/>
  <c r="AA620"/>
  <c r="AC620"/>
  <c r="AD620"/>
  <c r="AG620" s="1"/>
  <c r="AI620" s="1"/>
  <c r="AE620"/>
  <c r="AH620" s="1"/>
  <c r="AP620"/>
  <c r="AQ620"/>
  <c r="AR620"/>
  <c r="AT620"/>
  <c r="AU620"/>
  <c r="AY620" s="1"/>
  <c r="AV620"/>
  <c r="H621"/>
  <c r="I621"/>
  <c r="J621"/>
  <c r="L621"/>
  <c r="P621" s="1"/>
  <c r="M621"/>
  <c r="N621"/>
  <c r="Q621"/>
  <c r="R621" s="1"/>
  <c r="Y621"/>
  <c r="Z621"/>
  <c r="AA621"/>
  <c r="AC621"/>
  <c r="AD621"/>
  <c r="AE621"/>
  <c r="AG621"/>
  <c r="AP621"/>
  <c r="AQ621"/>
  <c r="AR621"/>
  <c r="AT621"/>
  <c r="AU621"/>
  <c r="AV621"/>
  <c r="AY621"/>
  <c r="H622"/>
  <c r="I622"/>
  <c r="J622"/>
  <c r="L622"/>
  <c r="M622"/>
  <c r="N622"/>
  <c r="P622"/>
  <c r="R622" s="1"/>
  <c r="Q622"/>
  <c r="Y622"/>
  <c r="Z622"/>
  <c r="AA622"/>
  <c r="AC622"/>
  <c r="AD622"/>
  <c r="AE622"/>
  <c r="AH622" s="1"/>
  <c r="AG622"/>
  <c r="AI622" s="1"/>
  <c r="AP622"/>
  <c r="AQ622"/>
  <c r="AR622"/>
  <c r="AT622"/>
  <c r="AU622"/>
  <c r="AV622"/>
  <c r="AY622" s="1"/>
  <c r="AX622"/>
  <c r="AZ622" s="1"/>
  <c r="H623"/>
  <c r="I623"/>
  <c r="J623"/>
  <c r="L623"/>
  <c r="M623"/>
  <c r="N623"/>
  <c r="Q623" s="1"/>
  <c r="Y623"/>
  <c r="Z623"/>
  <c r="AA623"/>
  <c r="AC623"/>
  <c r="AD623"/>
  <c r="AH623" s="1"/>
  <c r="AE623"/>
  <c r="AG623"/>
  <c r="AP623"/>
  <c r="AQ623"/>
  <c r="AR623"/>
  <c r="AT623"/>
  <c r="AU623"/>
  <c r="AV623"/>
  <c r="H624"/>
  <c r="I624"/>
  <c r="J624"/>
  <c r="L624"/>
  <c r="M624"/>
  <c r="P624" s="1"/>
  <c r="R624" s="1"/>
  <c r="N624"/>
  <c r="Q624" s="1"/>
  <c r="Y624"/>
  <c r="Z624"/>
  <c r="AA624"/>
  <c r="AC624"/>
  <c r="AD624"/>
  <c r="AE624"/>
  <c r="AP624"/>
  <c r="AQ624"/>
  <c r="AR624"/>
  <c r="AT624"/>
  <c r="AX624" s="1"/>
  <c r="AU624"/>
  <c r="AY624" s="1"/>
  <c r="AV624"/>
  <c r="H625"/>
  <c r="I625"/>
  <c r="J625"/>
  <c r="L625"/>
  <c r="P625" s="1"/>
  <c r="M625"/>
  <c r="N625"/>
  <c r="Q625"/>
  <c r="Y625"/>
  <c r="Z625"/>
  <c r="AA625"/>
  <c r="AC625"/>
  <c r="AD625"/>
  <c r="AE625"/>
  <c r="AP625"/>
  <c r="AQ625"/>
  <c r="AR625"/>
  <c r="AT625"/>
  <c r="AU625"/>
  <c r="AY625" s="1"/>
  <c r="AV625"/>
  <c r="H626"/>
  <c r="I626"/>
  <c r="J626"/>
  <c r="L626"/>
  <c r="M626"/>
  <c r="N626"/>
  <c r="Y626"/>
  <c r="Z626"/>
  <c r="AA626"/>
  <c r="AC626"/>
  <c r="AG626" s="1"/>
  <c r="AI626" s="1"/>
  <c r="AD626"/>
  <c r="AE626"/>
  <c r="AH626"/>
  <c r="AP626"/>
  <c r="AQ626"/>
  <c r="AR626"/>
  <c r="AT626"/>
  <c r="AU626"/>
  <c r="AV626"/>
  <c r="AY626" s="1"/>
  <c r="AX626"/>
  <c r="AZ626"/>
  <c r="H627"/>
  <c r="I627"/>
  <c r="J627"/>
  <c r="L627"/>
  <c r="M627"/>
  <c r="N627"/>
  <c r="Y627"/>
  <c r="Z627"/>
  <c r="AA627"/>
  <c r="AC627"/>
  <c r="AG627" s="1"/>
  <c r="AD627"/>
  <c r="AE627"/>
  <c r="AH627"/>
  <c r="AP627"/>
  <c r="AQ627"/>
  <c r="AR627"/>
  <c r="AT627"/>
  <c r="AU627"/>
  <c r="AV627"/>
  <c r="AY627" s="1"/>
  <c r="H628"/>
  <c r="I628"/>
  <c r="J628"/>
  <c r="L628"/>
  <c r="M628"/>
  <c r="N628"/>
  <c r="Q628" s="1"/>
  <c r="P628"/>
  <c r="Y628"/>
  <c r="Z628"/>
  <c r="AA628"/>
  <c r="AC628"/>
  <c r="AD628"/>
  <c r="AG628" s="1"/>
  <c r="AE628"/>
  <c r="AH628" s="1"/>
  <c r="AP628"/>
  <c r="AQ628"/>
  <c r="AR628"/>
  <c r="AT628"/>
  <c r="AU628"/>
  <c r="AY628" s="1"/>
  <c r="AV628"/>
  <c r="AX628"/>
  <c r="AZ628" s="1"/>
  <c r="H629"/>
  <c r="I629"/>
  <c r="J629"/>
  <c r="L629"/>
  <c r="P629" s="1"/>
  <c r="R629" s="1"/>
  <c r="M629"/>
  <c r="N629"/>
  <c r="Q629" s="1"/>
  <c r="Y629"/>
  <c r="Z629"/>
  <c r="AA629"/>
  <c r="AC629"/>
  <c r="AD629"/>
  <c r="AE629"/>
  <c r="AP629"/>
  <c r="AQ629"/>
  <c r="AR629"/>
  <c r="AT629"/>
  <c r="AU629"/>
  <c r="AV629"/>
  <c r="H630"/>
  <c r="I630"/>
  <c r="J630"/>
  <c r="L630"/>
  <c r="P630" s="1"/>
  <c r="M630"/>
  <c r="N630"/>
  <c r="Q630"/>
  <c r="R630"/>
  <c r="Y630"/>
  <c r="Z630"/>
  <c r="AA630"/>
  <c r="AC630"/>
  <c r="AG630" s="1"/>
  <c r="AD630"/>
  <c r="AE630"/>
  <c r="AH630"/>
  <c r="AP630"/>
  <c r="AQ630"/>
  <c r="AR630"/>
  <c r="AT630"/>
  <c r="AU630"/>
  <c r="AV630"/>
  <c r="AX630"/>
  <c r="H631"/>
  <c r="I631"/>
  <c r="J631"/>
  <c r="L631"/>
  <c r="M631"/>
  <c r="N631"/>
  <c r="Y631"/>
  <c r="Z631"/>
  <c r="AA631"/>
  <c r="AC631"/>
  <c r="AG631" s="1"/>
  <c r="AI631" s="1"/>
  <c r="AD631"/>
  <c r="AH631" s="1"/>
  <c r="AE631"/>
  <c r="AP631"/>
  <c r="AQ631"/>
  <c r="AR631"/>
  <c r="AT631"/>
  <c r="AX631" s="1"/>
  <c r="AZ631" s="1"/>
  <c r="AU631"/>
  <c r="AV631"/>
  <c r="AY631"/>
  <c r="H632"/>
  <c r="I632"/>
  <c r="J632"/>
  <c r="L632"/>
  <c r="M632"/>
  <c r="N632"/>
  <c r="Q632" s="1"/>
  <c r="P632"/>
  <c r="R632"/>
  <c r="Y632"/>
  <c r="Z632"/>
  <c r="AA632"/>
  <c r="AC632"/>
  <c r="AD632"/>
  <c r="AE632"/>
  <c r="AH632"/>
  <c r="AP632"/>
  <c r="AQ632"/>
  <c r="AR632"/>
  <c r="AT632"/>
  <c r="AX632" s="1"/>
  <c r="AU632"/>
  <c r="AV632"/>
  <c r="AY632"/>
  <c r="H633"/>
  <c r="I633"/>
  <c r="J633"/>
  <c r="L633"/>
  <c r="M633"/>
  <c r="N633"/>
  <c r="Q633" s="1"/>
  <c r="P633"/>
  <c r="Y633"/>
  <c r="Z633"/>
  <c r="AA633"/>
  <c r="AC633"/>
  <c r="AD633"/>
  <c r="AE633"/>
  <c r="AP633"/>
  <c r="AQ633"/>
  <c r="AR633"/>
  <c r="AT633"/>
  <c r="AX633" s="1"/>
  <c r="AU633"/>
  <c r="AV633"/>
  <c r="AY633"/>
  <c r="AZ633" s="1"/>
  <c r="H634"/>
  <c r="I634"/>
  <c r="J634"/>
  <c r="L634"/>
  <c r="M634"/>
  <c r="N634"/>
  <c r="P634"/>
  <c r="R634" s="1"/>
  <c r="Q634"/>
  <c r="Y634"/>
  <c r="Z634"/>
  <c r="AA634"/>
  <c r="AC634"/>
  <c r="AD634"/>
  <c r="AE634"/>
  <c r="AH634" s="1"/>
  <c r="AG634"/>
  <c r="AI634" s="1"/>
  <c r="AP634"/>
  <c r="AQ634"/>
  <c r="AR634"/>
  <c r="AT634"/>
  <c r="AU634"/>
  <c r="AV634"/>
  <c r="H635"/>
  <c r="I635"/>
  <c r="J635"/>
  <c r="L635"/>
  <c r="M635"/>
  <c r="N635"/>
  <c r="Y635"/>
  <c r="Z635"/>
  <c r="AA635"/>
  <c r="AC635"/>
  <c r="AD635"/>
  <c r="AE635"/>
  <c r="AH635" s="1"/>
  <c r="AP635"/>
  <c r="AQ635"/>
  <c r="AR635"/>
  <c r="AT635"/>
  <c r="AU635"/>
  <c r="AV635"/>
  <c r="H636"/>
  <c r="I636"/>
  <c r="J636"/>
  <c r="L636"/>
  <c r="P636" s="1"/>
  <c r="M636"/>
  <c r="N636"/>
  <c r="Q636"/>
  <c r="R636" s="1"/>
  <c r="Y636"/>
  <c r="Z636"/>
  <c r="AA636"/>
  <c r="AC636"/>
  <c r="AD636"/>
  <c r="AE636"/>
  <c r="AG636"/>
  <c r="AI636" s="1"/>
  <c r="AH636"/>
  <c r="AP636"/>
  <c r="AQ636"/>
  <c r="AR636"/>
  <c r="AT636"/>
  <c r="AU636"/>
  <c r="AV636"/>
  <c r="AY636" s="1"/>
  <c r="AX636"/>
  <c r="AZ636" s="1"/>
  <c r="H637"/>
  <c r="I637"/>
  <c r="J637"/>
  <c r="L637"/>
  <c r="P637" s="1"/>
  <c r="R637" s="1"/>
  <c r="M637"/>
  <c r="N637"/>
  <c r="Q637" s="1"/>
  <c r="Y637"/>
  <c r="Z637"/>
  <c r="AA637"/>
  <c r="AC637"/>
  <c r="AD637"/>
  <c r="AE637"/>
  <c r="AP637"/>
  <c r="AQ637"/>
  <c r="AR637"/>
  <c r="AT637"/>
  <c r="AX637" s="1"/>
  <c r="AU637"/>
  <c r="AV637"/>
  <c r="AY637"/>
  <c r="H638"/>
  <c r="I638"/>
  <c r="J638"/>
  <c r="L638"/>
  <c r="M638"/>
  <c r="N638"/>
  <c r="Q638" s="1"/>
  <c r="P638"/>
  <c r="Y638"/>
  <c r="Z638"/>
  <c r="AA638"/>
  <c r="AC638"/>
  <c r="AD638"/>
  <c r="AE638"/>
  <c r="AP638"/>
  <c r="AQ638"/>
  <c r="AR638"/>
  <c r="AT638"/>
  <c r="AX638" s="1"/>
  <c r="AU638"/>
  <c r="AV638"/>
  <c r="AY638"/>
  <c r="AZ638" s="1"/>
  <c r="H639"/>
  <c r="I639"/>
  <c r="J639"/>
  <c r="L639"/>
  <c r="M639"/>
  <c r="N639"/>
  <c r="P639"/>
  <c r="R639" s="1"/>
  <c r="Q639"/>
  <c r="Y639"/>
  <c r="Z639"/>
  <c r="AA639"/>
  <c r="AC639"/>
  <c r="AD639"/>
  <c r="AE639"/>
  <c r="AG639"/>
  <c r="AP639"/>
  <c r="AQ639"/>
  <c r="AR639"/>
  <c r="AT639"/>
  <c r="AU639"/>
  <c r="AV639"/>
  <c r="H640"/>
  <c r="I640"/>
  <c r="J640"/>
  <c r="L640"/>
  <c r="M640"/>
  <c r="N640"/>
  <c r="Y640"/>
  <c r="Z640"/>
  <c r="AA640"/>
  <c r="AC640"/>
  <c r="AG640" s="1"/>
  <c r="AD640"/>
  <c r="AE640"/>
  <c r="AH640"/>
  <c r="AP640"/>
  <c r="AQ640"/>
  <c r="AR640"/>
  <c r="AT640"/>
  <c r="AU640"/>
  <c r="AV640"/>
  <c r="AY640" s="1"/>
  <c r="H641"/>
  <c r="I641"/>
  <c r="J641"/>
  <c r="L641"/>
  <c r="M641"/>
  <c r="N641"/>
  <c r="Q641" s="1"/>
  <c r="Y641"/>
  <c r="Z641"/>
  <c r="AA641"/>
  <c r="AC641"/>
  <c r="AD641"/>
  <c r="AE641"/>
  <c r="AG641"/>
  <c r="AI641" s="1"/>
  <c r="AH641"/>
  <c r="AP641"/>
  <c r="AQ641"/>
  <c r="AR641"/>
  <c r="AT641"/>
  <c r="AU641"/>
  <c r="AV641"/>
  <c r="H642"/>
  <c r="I642"/>
  <c r="J642"/>
  <c r="L642"/>
  <c r="P642" s="1"/>
  <c r="M642"/>
  <c r="N642"/>
  <c r="Q642" s="1"/>
  <c r="R642" s="1"/>
  <c r="Y642"/>
  <c r="Z642"/>
  <c r="AA642"/>
  <c r="AC642"/>
  <c r="AD642"/>
  <c r="AE642"/>
  <c r="AH642"/>
  <c r="AP642"/>
  <c r="AQ642"/>
  <c r="AR642"/>
  <c r="AT642"/>
  <c r="AU642"/>
  <c r="AV642"/>
  <c r="AX642"/>
  <c r="AZ642" s="1"/>
  <c r="AY642"/>
  <c r="H643"/>
  <c r="I643"/>
  <c r="J643"/>
  <c r="L643"/>
  <c r="M643"/>
  <c r="N643"/>
  <c r="Q643" s="1"/>
  <c r="P643"/>
  <c r="R643" s="1"/>
  <c r="Y643"/>
  <c r="Z643"/>
  <c r="AA643"/>
  <c r="AC643"/>
  <c r="AG643" s="1"/>
  <c r="AI643" s="1"/>
  <c r="AD643"/>
  <c r="AE643"/>
  <c r="AH643" s="1"/>
  <c r="AP643"/>
  <c r="AQ643"/>
  <c r="AR643"/>
  <c r="AT643"/>
  <c r="AU643"/>
  <c r="AV643"/>
  <c r="H644"/>
  <c r="I644"/>
  <c r="J644"/>
  <c r="L644"/>
  <c r="M644"/>
  <c r="N644"/>
  <c r="P644"/>
  <c r="R644" s="1"/>
  <c r="Q644"/>
  <c r="Y644"/>
  <c r="Z644"/>
  <c r="AA644"/>
  <c r="AC644"/>
  <c r="AD644"/>
  <c r="AE644"/>
  <c r="AH644" s="1"/>
  <c r="AG644"/>
  <c r="AP644"/>
  <c r="AQ644"/>
  <c r="AR644"/>
  <c r="AT644"/>
  <c r="AU644"/>
  <c r="AV644"/>
  <c r="H645"/>
  <c r="I645"/>
  <c r="J645"/>
  <c r="L645"/>
  <c r="P645" s="1"/>
  <c r="M645"/>
  <c r="N645"/>
  <c r="Y645"/>
  <c r="Z645"/>
  <c r="AA645"/>
  <c r="AC645"/>
  <c r="AG645" s="1"/>
  <c r="AI645" s="1"/>
  <c r="AD645"/>
  <c r="AE645"/>
  <c r="AH645"/>
  <c r="AP645"/>
  <c r="AQ645"/>
  <c r="AR645"/>
  <c r="AT645"/>
  <c r="AU645"/>
  <c r="AV645"/>
  <c r="AY645" s="1"/>
  <c r="AX645"/>
  <c r="AZ645" s="1"/>
  <c r="H646"/>
  <c r="I646"/>
  <c r="J646"/>
  <c r="L646"/>
  <c r="M646"/>
  <c r="N646"/>
  <c r="Q646" s="1"/>
  <c r="Y646"/>
  <c r="Z646"/>
  <c r="AA646"/>
  <c r="AC646"/>
  <c r="AD646"/>
  <c r="AE646"/>
  <c r="AH646"/>
  <c r="AP646"/>
  <c r="AQ646"/>
  <c r="AR646"/>
  <c r="AT646"/>
  <c r="AU646"/>
  <c r="AV646"/>
  <c r="AX646"/>
  <c r="AZ646" s="1"/>
  <c r="AY646"/>
  <c r="H647"/>
  <c r="I647"/>
  <c r="J647"/>
  <c r="L647"/>
  <c r="M647"/>
  <c r="N647"/>
  <c r="Q647" s="1"/>
  <c r="P647"/>
  <c r="Y647"/>
  <c r="Z647"/>
  <c r="AA647"/>
  <c r="AC647"/>
  <c r="AG647" s="1"/>
  <c r="AD647"/>
  <c r="AE647"/>
  <c r="AH647" s="1"/>
  <c r="AI647" s="1"/>
  <c r="AP647"/>
  <c r="AQ647"/>
  <c r="AR647"/>
  <c r="AT647"/>
  <c r="AX647" s="1"/>
  <c r="AU647"/>
  <c r="AV647"/>
  <c r="AY647"/>
  <c r="H648"/>
  <c r="I648"/>
  <c r="J648"/>
  <c r="L648"/>
  <c r="M648"/>
  <c r="N648"/>
  <c r="P648"/>
  <c r="R648" s="1"/>
  <c r="Q648"/>
  <c r="Y648"/>
  <c r="Z648"/>
  <c r="AA648"/>
  <c r="AC648"/>
  <c r="AD648"/>
  <c r="AE648"/>
  <c r="AH648" s="1"/>
  <c r="AG648"/>
  <c r="AI648" s="1"/>
  <c r="AP648"/>
  <c r="AQ648"/>
  <c r="AR648"/>
  <c r="AT648"/>
  <c r="AX648" s="1"/>
  <c r="AZ648" s="1"/>
  <c r="AU648"/>
  <c r="AV648"/>
  <c r="AY648" s="1"/>
  <c r="H649"/>
  <c r="I649"/>
  <c r="J649"/>
  <c r="L649"/>
  <c r="M649"/>
  <c r="N649"/>
  <c r="Q649"/>
  <c r="Y649"/>
  <c r="Z649"/>
  <c r="AA649"/>
  <c r="AC649"/>
  <c r="AD649"/>
  <c r="AE649"/>
  <c r="AG649"/>
  <c r="AI649" s="1"/>
  <c r="AH649"/>
  <c r="AP649"/>
  <c r="AQ649"/>
  <c r="AR649"/>
  <c r="AT649"/>
  <c r="AU649"/>
  <c r="AV649"/>
  <c r="AY649" s="1"/>
  <c r="AX649"/>
  <c r="H650"/>
  <c r="I650"/>
  <c r="J650"/>
  <c r="L650"/>
  <c r="P650" s="1"/>
  <c r="M650"/>
  <c r="N650"/>
  <c r="Q650" s="1"/>
  <c r="R650"/>
  <c r="Y650"/>
  <c r="Z650"/>
  <c r="AA650"/>
  <c r="AC650"/>
  <c r="AG650" s="1"/>
  <c r="AD650"/>
  <c r="AE650"/>
  <c r="AP650"/>
  <c r="AQ650"/>
  <c r="AR650"/>
  <c r="AT650"/>
  <c r="AX650" s="1"/>
  <c r="AZ650" s="1"/>
  <c r="AU650"/>
  <c r="AV650"/>
  <c r="AY650"/>
  <c r="H651"/>
  <c r="I651"/>
  <c r="J651"/>
  <c r="L651"/>
  <c r="M651"/>
  <c r="N651"/>
  <c r="Q651" s="1"/>
  <c r="P651"/>
  <c r="R651" s="1"/>
  <c r="Y651"/>
  <c r="Z651"/>
  <c r="AA651"/>
  <c r="AC651"/>
  <c r="AD651"/>
  <c r="AE651"/>
  <c r="AH651" s="1"/>
  <c r="AP651"/>
  <c r="AQ651"/>
  <c r="AR651"/>
  <c r="AT651"/>
  <c r="AU651"/>
  <c r="AV651"/>
  <c r="AY651"/>
  <c r="H652"/>
  <c r="I652"/>
  <c r="J652"/>
  <c r="L652"/>
  <c r="M652"/>
  <c r="N652"/>
  <c r="P652"/>
  <c r="R652" s="1"/>
  <c r="Q652"/>
  <c r="Y652"/>
  <c r="Z652"/>
  <c r="AA652"/>
  <c r="AC652"/>
  <c r="AD652"/>
  <c r="AE652"/>
  <c r="AH652" s="1"/>
  <c r="AG652"/>
  <c r="AP652"/>
  <c r="AQ652"/>
  <c r="AR652"/>
  <c r="AT652"/>
  <c r="AX652" s="1"/>
  <c r="AU652"/>
  <c r="AV652"/>
  <c r="AY652" s="1"/>
  <c r="AZ652" s="1"/>
  <c r="H653"/>
  <c r="I653"/>
  <c r="J653"/>
  <c r="L653"/>
  <c r="P653" s="1"/>
  <c r="M653"/>
  <c r="N653"/>
  <c r="Q653"/>
  <c r="Y653"/>
  <c r="Z653"/>
  <c r="AA653"/>
  <c r="AC653"/>
  <c r="AH653" s="1"/>
  <c r="AD653"/>
  <c r="AE653"/>
  <c r="AG653"/>
  <c r="AP653"/>
  <c r="AQ653"/>
  <c r="AR653"/>
  <c r="AT653"/>
  <c r="AU653"/>
  <c r="AV653"/>
  <c r="AY653" s="1"/>
  <c r="AX653"/>
  <c r="AZ653" s="1"/>
  <c r="H654"/>
  <c r="I654"/>
  <c r="J654"/>
  <c r="L654"/>
  <c r="P654" s="1"/>
  <c r="R654" s="1"/>
  <c r="M654"/>
  <c r="N654"/>
  <c r="Q654" s="1"/>
  <c r="Y654"/>
  <c r="Z654"/>
  <c r="AA654"/>
  <c r="AC654"/>
  <c r="AG654" s="1"/>
  <c r="AI654" s="1"/>
  <c r="AD654"/>
  <c r="AE654"/>
  <c r="AH654"/>
  <c r="AP654"/>
  <c r="AQ654"/>
  <c r="AR654"/>
  <c r="AT654"/>
  <c r="AU654"/>
  <c r="AV654"/>
  <c r="AY654" s="1"/>
  <c r="AX654"/>
  <c r="H655"/>
  <c r="I655"/>
  <c r="J655"/>
  <c r="L655"/>
  <c r="M655"/>
  <c r="N655"/>
  <c r="Q655" s="1"/>
  <c r="Y655"/>
  <c r="Z655"/>
  <c r="AA655"/>
  <c r="AC655"/>
  <c r="AG655" s="1"/>
  <c r="AD655"/>
  <c r="AE655"/>
  <c r="AH655"/>
  <c r="AI655" s="1"/>
  <c r="AP655"/>
  <c r="AQ655"/>
  <c r="AR655"/>
  <c r="AT655"/>
  <c r="AU655"/>
  <c r="AV655"/>
  <c r="AX655"/>
  <c r="AZ655" s="1"/>
  <c r="AY655"/>
  <c r="H656"/>
  <c r="I656"/>
  <c r="J656"/>
  <c r="L656"/>
  <c r="M656"/>
  <c r="N656"/>
  <c r="Q656" s="1"/>
  <c r="P656"/>
  <c r="Y656"/>
  <c r="Z656"/>
  <c r="AA656"/>
  <c r="AC656"/>
  <c r="AD656"/>
  <c r="AE656"/>
  <c r="AP656"/>
  <c r="AQ656"/>
  <c r="AR656"/>
  <c r="AT656"/>
  <c r="AU656"/>
  <c r="AV656"/>
  <c r="H657"/>
  <c r="I657"/>
  <c r="J657"/>
  <c r="L657"/>
  <c r="P657" s="1"/>
  <c r="M657"/>
  <c r="N657"/>
  <c r="Y657"/>
  <c r="Z657"/>
  <c r="AA657"/>
  <c r="AC657"/>
  <c r="AD657"/>
  <c r="AE657"/>
  <c r="AH657" s="1"/>
  <c r="AP657"/>
  <c r="AQ657"/>
  <c r="AR657"/>
  <c r="AT657"/>
  <c r="AU657"/>
  <c r="AV657"/>
  <c r="AY657" s="1"/>
  <c r="H658"/>
  <c r="I658"/>
  <c r="J658"/>
  <c r="L658"/>
  <c r="P658" s="1"/>
  <c r="M658"/>
  <c r="N658"/>
  <c r="Q658"/>
  <c r="R658" s="1"/>
  <c r="Y658"/>
  <c r="Z658"/>
  <c r="AA658"/>
  <c r="AC658"/>
  <c r="AD658"/>
  <c r="AE658"/>
  <c r="AG658"/>
  <c r="AI658" s="1"/>
  <c r="AH658"/>
  <c r="AP658"/>
  <c r="AQ658"/>
  <c r="AR658"/>
  <c r="AT658"/>
  <c r="AU658"/>
  <c r="AV658"/>
  <c r="AY658" s="1"/>
  <c r="AX658"/>
  <c r="AZ658" s="1"/>
  <c r="H659"/>
  <c r="I659"/>
  <c r="J659"/>
  <c r="L659"/>
  <c r="P659" s="1"/>
  <c r="R659" s="1"/>
  <c r="M659"/>
  <c r="N659"/>
  <c r="Q659" s="1"/>
  <c r="Y659"/>
  <c r="Z659"/>
  <c r="AA659"/>
  <c r="AC659"/>
  <c r="AG659" s="1"/>
  <c r="AI659" s="1"/>
  <c r="AD659"/>
  <c r="AH659" s="1"/>
  <c r="AE659"/>
  <c r="AP659"/>
  <c r="AQ659"/>
  <c r="AR659"/>
  <c r="AT659"/>
  <c r="AX659" s="1"/>
  <c r="AU659"/>
  <c r="AV659"/>
  <c r="AY659"/>
  <c r="H660"/>
  <c r="I660"/>
  <c r="J660"/>
  <c r="L660"/>
  <c r="M660"/>
  <c r="N660"/>
  <c r="Q660" s="1"/>
  <c r="P660"/>
  <c r="Y660"/>
  <c r="Z660"/>
  <c r="AA660"/>
  <c r="AC660"/>
  <c r="AD660"/>
  <c r="AE660"/>
  <c r="AP660"/>
  <c r="AQ660"/>
  <c r="AR660"/>
  <c r="AT660"/>
  <c r="AX660" s="1"/>
  <c r="AU660"/>
  <c r="AV660"/>
  <c r="AY660"/>
  <c r="AZ660" s="1"/>
  <c r="H661"/>
  <c r="I661"/>
  <c r="J661"/>
  <c r="L661"/>
  <c r="M661"/>
  <c r="N661"/>
  <c r="P661"/>
  <c r="R661" s="1"/>
  <c r="Q661"/>
  <c r="Y661"/>
  <c r="Z661"/>
  <c r="AA661"/>
  <c r="AC661"/>
  <c r="AD661"/>
  <c r="AE661"/>
  <c r="AH661" s="1"/>
  <c r="AG661"/>
  <c r="AI661" s="1"/>
  <c r="AP661"/>
  <c r="AQ661"/>
  <c r="AR661"/>
  <c r="AT661"/>
  <c r="AX661" s="1"/>
  <c r="AZ661" s="1"/>
  <c r="AU661"/>
  <c r="AV661"/>
  <c r="AY661" s="1"/>
  <c r="H662"/>
  <c r="I662"/>
  <c r="J662"/>
  <c r="L662"/>
  <c r="M662"/>
  <c r="N662"/>
  <c r="Y662"/>
  <c r="Z662"/>
  <c r="AA662"/>
  <c r="AC662"/>
  <c r="AG662" s="1"/>
  <c r="AD662"/>
  <c r="AE662"/>
  <c r="AH662"/>
  <c r="AP662"/>
  <c r="AQ662"/>
  <c r="AR662"/>
  <c r="AT662"/>
  <c r="AU662"/>
  <c r="AV662"/>
  <c r="AY662" s="1"/>
  <c r="AX662"/>
  <c r="H663"/>
  <c r="I663"/>
  <c r="J663"/>
  <c r="L663"/>
  <c r="M663"/>
  <c r="N663"/>
  <c r="Q663" s="1"/>
  <c r="Y663"/>
  <c r="Z663"/>
  <c r="AA663"/>
  <c r="AC663"/>
  <c r="AG663" s="1"/>
  <c r="AD663"/>
  <c r="AE663"/>
  <c r="AH663"/>
  <c r="AI663" s="1"/>
  <c r="AP663"/>
  <c r="AQ663"/>
  <c r="AR663"/>
  <c r="AT663"/>
  <c r="AU663"/>
  <c r="AV663"/>
  <c r="AX663"/>
  <c r="AZ663" s="1"/>
  <c r="AY663"/>
  <c r="H664"/>
  <c r="I664"/>
  <c r="J664"/>
  <c r="L664"/>
  <c r="M664"/>
  <c r="N664"/>
  <c r="Q664" s="1"/>
  <c r="P664"/>
  <c r="R664" s="1"/>
  <c r="Y664"/>
  <c r="Z664"/>
  <c r="AA664"/>
  <c r="AC664"/>
  <c r="AD664"/>
  <c r="AE664"/>
  <c r="AP664"/>
  <c r="AQ664"/>
  <c r="AR664"/>
  <c r="AT664"/>
  <c r="AU664"/>
  <c r="AV664"/>
  <c r="H665"/>
  <c r="I665"/>
  <c r="J665"/>
  <c r="L665"/>
  <c r="P665" s="1"/>
  <c r="M665"/>
  <c r="N665"/>
  <c r="Q665"/>
  <c r="Y665"/>
  <c r="Z665"/>
  <c r="AA665"/>
  <c r="AC665"/>
  <c r="AD665"/>
  <c r="AE665"/>
  <c r="AH665" s="1"/>
  <c r="AP665"/>
  <c r="AQ665"/>
  <c r="AR665"/>
  <c r="AT665"/>
  <c r="AU665"/>
  <c r="AV665"/>
  <c r="AY665" s="1"/>
  <c r="H666"/>
  <c r="I666"/>
  <c r="J666"/>
  <c r="L666"/>
  <c r="P666" s="1"/>
  <c r="M666"/>
  <c r="N666"/>
  <c r="Q666"/>
  <c r="R666" s="1"/>
  <c r="Y666"/>
  <c r="Z666"/>
  <c r="AA666"/>
  <c r="AC666"/>
  <c r="AD666"/>
  <c r="AE666"/>
  <c r="AG666"/>
  <c r="AI666" s="1"/>
  <c r="AH666"/>
  <c r="AP666"/>
  <c r="AQ666"/>
  <c r="AR666"/>
  <c r="AT666"/>
  <c r="AU666"/>
  <c r="AV666"/>
  <c r="AY666" s="1"/>
  <c r="AX666"/>
  <c r="AZ666" s="1"/>
  <c r="H667"/>
  <c r="I667"/>
  <c r="J667"/>
  <c r="L667"/>
  <c r="P667" s="1"/>
  <c r="R667" s="1"/>
  <c r="M667"/>
  <c r="N667"/>
  <c r="Q667" s="1"/>
  <c r="Y667"/>
  <c r="Z667"/>
  <c r="AA667"/>
  <c r="AC667"/>
  <c r="AG667" s="1"/>
  <c r="AD667"/>
  <c r="AH667" s="1"/>
  <c r="AE667"/>
  <c r="AI667"/>
  <c r="AP667"/>
  <c r="AQ667"/>
  <c r="AR667"/>
  <c r="AT667"/>
  <c r="AX667" s="1"/>
  <c r="AU667"/>
  <c r="AV667"/>
  <c r="AY667"/>
  <c r="H668"/>
  <c r="I668"/>
  <c r="J668"/>
  <c r="L668"/>
  <c r="M668"/>
  <c r="N668"/>
  <c r="Q668" s="1"/>
  <c r="P668"/>
  <c r="Y668"/>
  <c r="Z668"/>
  <c r="AA668"/>
  <c r="AC668"/>
  <c r="AD668"/>
  <c r="AE668"/>
  <c r="AP668"/>
  <c r="AQ668"/>
  <c r="AR668"/>
  <c r="AT668"/>
  <c r="AX668" s="1"/>
  <c r="AU668"/>
  <c r="AV668"/>
  <c r="AY668"/>
  <c r="AZ668" s="1"/>
  <c r="H669"/>
  <c r="I669"/>
  <c r="J669"/>
  <c r="L669"/>
  <c r="M669"/>
  <c r="N669"/>
  <c r="P669"/>
  <c r="R669" s="1"/>
  <c r="Q669"/>
  <c r="Y669"/>
  <c r="Z669"/>
  <c r="AA669"/>
  <c r="AC669"/>
  <c r="AG669" s="1"/>
  <c r="AD669"/>
  <c r="AE669"/>
  <c r="AH669" s="1"/>
  <c r="AI669"/>
  <c r="AP669"/>
  <c r="AQ669"/>
  <c r="AR669"/>
  <c r="AT669"/>
  <c r="AX669" s="1"/>
  <c r="AU669"/>
  <c r="AV669"/>
  <c r="H670"/>
  <c r="I670"/>
  <c r="J670"/>
  <c r="L670"/>
  <c r="P670" s="1"/>
  <c r="R670" s="1"/>
  <c r="M670"/>
  <c r="N670"/>
  <c r="Q670"/>
  <c r="Y670"/>
  <c r="Z670"/>
  <c r="AA670"/>
  <c r="AC670"/>
  <c r="AD670"/>
  <c r="AE670"/>
  <c r="AH670" s="1"/>
  <c r="AG670"/>
  <c r="AI670" s="1"/>
  <c r="AP670"/>
  <c r="AQ670"/>
  <c r="AR670"/>
  <c r="AT670"/>
  <c r="AU670"/>
  <c r="AV670"/>
  <c r="AY670" s="1"/>
  <c r="H671"/>
  <c r="I671"/>
  <c r="J671"/>
  <c r="L671"/>
  <c r="M671"/>
  <c r="N671"/>
  <c r="Q671"/>
  <c r="Y671"/>
  <c r="Z671"/>
  <c r="AA671"/>
  <c r="AC671"/>
  <c r="AD671"/>
  <c r="AE671"/>
  <c r="AG671"/>
  <c r="AI671" s="1"/>
  <c r="AH671"/>
  <c r="AP671"/>
  <c r="AQ671"/>
  <c r="AR671"/>
  <c r="AT671"/>
  <c r="AU671"/>
  <c r="AV671"/>
  <c r="AY671" s="1"/>
  <c r="AX671"/>
  <c r="H672"/>
  <c r="I672"/>
  <c r="J672"/>
  <c r="L672"/>
  <c r="P672" s="1"/>
  <c r="M672"/>
  <c r="N672"/>
  <c r="Q672" s="1"/>
  <c r="R672" s="1"/>
  <c r="Y672"/>
  <c r="Z672"/>
  <c r="AA672"/>
  <c r="AC672"/>
  <c r="AG672" s="1"/>
  <c r="AD672"/>
  <c r="AE672"/>
  <c r="AH672"/>
  <c r="AP672"/>
  <c r="AQ672"/>
  <c r="AR672"/>
  <c r="AT672"/>
  <c r="AU672"/>
  <c r="AV672"/>
  <c r="AX672"/>
  <c r="AZ672" s="1"/>
  <c r="AY672"/>
  <c r="H673"/>
  <c r="I673"/>
  <c r="J673"/>
  <c r="L673"/>
  <c r="M673"/>
  <c r="N673"/>
  <c r="Q673" s="1"/>
  <c r="P673"/>
  <c r="R673" s="1"/>
  <c r="Y673"/>
  <c r="Z673"/>
  <c r="AA673"/>
  <c r="AC673"/>
  <c r="AG673" s="1"/>
  <c r="AI673" s="1"/>
  <c r="AD673"/>
  <c r="AE673"/>
  <c r="AH673" s="1"/>
  <c r="AP673"/>
  <c r="AQ673"/>
  <c r="AR673"/>
  <c r="AT673"/>
  <c r="AU673"/>
  <c r="AV673"/>
  <c r="AY673"/>
  <c r="H674"/>
  <c r="I674"/>
  <c r="J674"/>
  <c r="L674"/>
  <c r="M674"/>
  <c r="N674"/>
  <c r="P674"/>
  <c r="R674" s="1"/>
  <c r="Q674"/>
  <c r="Y674"/>
  <c r="Z674"/>
  <c r="AA674"/>
  <c r="AC674"/>
  <c r="AD674"/>
  <c r="AE674"/>
  <c r="AH674" s="1"/>
  <c r="AG674"/>
  <c r="AP674"/>
  <c r="AQ674"/>
  <c r="AR674"/>
  <c r="AT674"/>
  <c r="AX674" s="1"/>
  <c r="AU674"/>
  <c r="AV674"/>
  <c r="AY674" s="1"/>
  <c r="AZ674"/>
  <c r="H675"/>
  <c r="I675"/>
  <c r="J675"/>
  <c r="L675"/>
  <c r="P675" s="1"/>
  <c r="M675"/>
  <c r="N675"/>
  <c r="Y675"/>
  <c r="Z675"/>
  <c r="AA675"/>
  <c r="AC675"/>
  <c r="AG675" s="1"/>
  <c r="AI675" s="1"/>
  <c r="AD675"/>
  <c r="AE675"/>
  <c r="AH675"/>
  <c r="AP675"/>
  <c r="AQ675"/>
  <c r="AR675"/>
  <c r="AT675"/>
  <c r="AU675"/>
  <c r="AV675"/>
  <c r="AY675" s="1"/>
  <c r="AX675"/>
  <c r="AZ675" s="1"/>
  <c r="H676"/>
  <c r="I676"/>
  <c r="J676"/>
  <c r="L676"/>
  <c r="M676"/>
  <c r="N676"/>
  <c r="Q676" s="1"/>
  <c r="Y676"/>
  <c r="Z676"/>
  <c r="AA676"/>
  <c r="AC676"/>
  <c r="AD676"/>
  <c r="AE676"/>
  <c r="AH676"/>
  <c r="AP676"/>
  <c r="AQ676"/>
  <c r="AR676"/>
  <c r="AT676"/>
  <c r="AU676"/>
  <c r="AV676"/>
  <c r="AX676"/>
  <c r="AZ676" s="1"/>
  <c r="AY676"/>
  <c r="H677"/>
  <c r="I677"/>
  <c r="J677"/>
  <c r="L677"/>
  <c r="M677"/>
  <c r="N677"/>
  <c r="Q677" s="1"/>
  <c r="P677"/>
  <c r="Y677"/>
  <c r="Z677"/>
  <c r="AA677"/>
  <c r="AC677"/>
  <c r="AG677" s="1"/>
  <c r="AD677"/>
  <c r="AE677"/>
  <c r="AH677" s="1"/>
  <c r="AI677" s="1"/>
  <c r="AP677"/>
  <c r="AQ677"/>
  <c r="AR677"/>
  <c r="AT677"/>
  <c r="AX677" s="1"/>
  <c r="AU677"/>
  <c r="AV677"/>
  <c r="AY677"/>
  <c r="AZ677" s="1"/>
  <c r="H678"/>
  <c r="I678"/>
  <c r="J678"/>
  <c r="L678"/>
  <c r="M678"/>
  <c r="N678"/>
  <c r="P678"/>
  <c r="R678" s="1"/>
  <c r="Q678"/>
  <c r="Y678"/>
  <c r="Z678"/>
  <c r="AA678"/>
  <c r="AC678"/>
  <c r="AD678"/>
  <c r="AE678"/>
  <c r="AH678" s="1"/>
  <c r="AG678"/>
  <c r="AI678" s="1"/>
  <c r="AP678"/>
  <c r="AQ678"/>
  <c r="AR678"/>
  <c r="AT678"/>
  <c r="AU678"/>
  <c r="AV678"/>
  <c r="H679"/>
  <c r="I679"/>
  <c r="J679"/>
  <c r="L679"/>
  <c r="M679"/>
  <c r="N679"/>
  <c r="Q679"/>
  <c r="Y679"/>
  <c r="Z679"/>
  <c r="AA679"/>
  <c r="AC679"/>
  <c r="AD679"/>
  <c r="AE679"/>
  <c r="AG679"/>
  <c r="AI679" s="1"/>
  <c r="AH679"/>
  <c r="AP679"/>
  <c r="AQ679"/>
  <c r="AR679"/>
  <c r="AT679"/>
  <c r="AU679"/>
  <c r="AV679"/>
  <c r="H680"/>
  <c r="I680"/>
  <c r="J680"/>
  <c r="L680"/>
  <c r="P680" s="1"/>
  <c r="M680"/>
  <c r="N680"/>
  <c r="Q680" s="1"/>
  <c r="R680" s="1"/>
  <c r="Y680"/>
  <c r="Z680"/>
  <c r="AA680"/>
  <c r="AC680"/>
  <c r="AG680" s="1"/>
  <c r="AD680"/>
  <c r="AE680"/>
  <c r="AH680"/>
  <c r="AI680" s="1"/>
  <c r="AP680"/>
  <c r="AQ680"/>
  <c r="AR680"/>
  <c r="AT680"/>
  <c r="AU680"/>
  <c r="AV680"/>
  <c r="AX680"/>
  <c r="AZ680" s="1"/>
  <c r="AY680"/>
  <c r="H681"/>
  <c r="I681"/>
  <c r="J681"/>
  <c r="L681"/>
  <c r="M681"/>
  <c r="N681"/>
  <c r="Q681" s="1"/>
  <c r="P681"/>
  <c r="R681" s="1"/>
  <c r="Y681"/>
  <c r="Z681"/>
  <c r="AA681"/>
  <c r="AC681"/>
  <c r="AG681" s="1"/>
  <c r="AI681" s="1"/>
  <c r="AD681"/>
  <c r="AE681"/>
  <c r="AH681" s="1"/>
  <c r="AP681"/>
  <c r="AQ681"/>
  <c r="AR681"/>
  <c r="AT681"/>
  <c r="AX681" s="1"/>
  <c r="AU681"/>
  <c r="AY681" s="1"/>
  <c r="AZ681" s="1"/>
  <c r="AV681"/>
  <c r="H682"/>
  <c r="I682"/>
  <c r="J682"/>
  <c r="L682"/>
  <c r="M682"/>
  <c r="N682"/>
  <c r="P682"/>
  <c r="R682" s="1"/>
  <c r="Q682"/>
  <c r="Y682"/>
  <c r="Z682"/>
  <c r="AA682"/>
  <c r="AC682"/>
  <c r="AD682"/>
  <c r="AE682"/>
  <c r="AH682" s="1"/>
  <c r="AG682"/>
  <c r="AP682"/>
  <c r="AQ682"/>
  <c r="AR682"/>
  <c r="AT682"/>
  <c r="AU682"/>
  <c r="AV682"/>
  <c r="H683"/>
  <c r="I683"/>
  <c r="J683"/>
  <c r="L683"/>
  <c r="P683" s="1"/>
  <c r="M683"/>
  <c r="N683"/>
  <c r="Y683"/>
  <c r="Z683"/>
  <c r="AA683"/>
  <c r="AC683"/>
  <c r="AG683" s="1"/>
  <c r="AI683" s="1"/>
  <c r="AD683"/>
  <c r="AE683"/>
  <c r="AH683"/>
  <c r="AP683"/>
  <c r="AQ683"/>
  <c r="AR683"/>
  <c r="AT683"/>
  <c r="AU683"/>
  <c r="AV683"/>
  <c r="AY683" s="1"/>
  <c r="AX683"/>
  <c r="AZ683" s="1"/>
  <c r="H684"/>
  <c r="I684"/>
  <c r="J684"/>
  <c r="L684"/>
  <c r="M684"/>
  <c r="N684"/>
  <c r="Q684" s="1"/>
  <c r="Y684"/>
  <c r="Z684"/>
  <c r="AA684"/>
  <c r="AC684"/>
  <c r="AD684"/>
  <c r="AE684"/>
  <c r="AH684"/>
  <c r="AP684"/>
  <c r="AQ684"/>
  <c r="AR684"/>
  <c r="AT684"/>
  <c r="AU684"/>
  <c r="AV684"/>
  <c r="AX684"/>
  <c r="AZ684" s="1"/>
  <c r="AY684"/>
  <c r="H685"/>
  <c r="I685"/>
  <c r="J685"/>
  <c r="L685"/>
  <c r="M685"/>
  <c r="N685"/>
  <c r="Q685" s="1"/>
  <c r="P685"/>
  <c r="Y685"/>
  <c r="Z685"/>
  <c r="AA685"/>
  <c r="AC685"/>
  <c r="AG685" s="1"/>
  <c r="AD685"/>
  <c r="AE685"/>
  <c r="AH685" s="1"/>
  <c r="AI685" s="1"/>
  <c r="AP685"/>
  <c r="AQ685"/>
  <c r="AR685"/>
  <c r="AT685"/>
  <c r="AX685" s="1"/>
  <c r="AZ685" s="1"/>
  <c r="AU685"/>
  <c r="AV685"/>
  <c r="AY685"/>
  <c r="H686"/>
  <c r="I686"/>
  <c r="J686"/>
  <c r="L686"/>
  <c r="M686"/>
  <c r="N686"/>
  <c r="P686"/>
  <c r="R686" s="1"/>
  <c r="Q686"/>
  <c r="Y686"/>
  <c r="Z686"/>
  <c r="AA686"/>
  <c r="AC686"/>
  <c r="AD686"/>
  <c r="AE686"/>
  <c r="AP686"/>
  <c r="AQ686"/>
  <c r="AR686"/>
  <c r="AT686"/>
  <c r="AU686"/>
  <c r="AV686"/>
  <c r="H687"/>
  <c r="I687"/>
  <c r="J687"/>
  <c r="L687"/>
  <c r="P687" s="1"/>
  <c r="M687"/>
  <c r="N687"/>
  <c r="Y687"/>
  <c r="Z687"/>
  <c r="AA687"/>
  <c r="AC687"/>
  <c r="AD687"/>
  <c r="AH687" s="1"/>
  <c r="AE687"/>
  <c r="AG687"/>
  <c r="AP687"/>
  <c r="AQ687"/>
  <c r="AR687"/>
  <c r="AT687"/>
  <c r="AU687"/>
  <c r="AV687"/>
  <c r="AY687" s="1"/>
  <c r="H688"/>
  <c r="I688"/>
  <c r="J688"/>
  <c r="L688"/>
  <c r="P688" s="1"/>
  <c r="M688"/>
  <c r="N688"/>
  <c r="Q688"/>
  <c r="R688" s="1"/>
  <c r="Y688"/>
  <c r="Z688"/>
  <c r="AA688"/>
  <c r="AC688"/>
  <c r="AD688"/>
  <c r="AE688"/>
  <c r="AG688"/>
  <c r="AI688" s="1"/>
  <c r="AH688"/>
  <c r="AP688"/>
  <c r="AQ688"/>
  <c r="AR688"/>
  <c r="AT688"/>
  <c r="AU688"/>
  <c r="AV688"/>
  <c r="AY688" s="1"/>
  <c r="AX688"/>
  <c r="H689"/>
  <c r="I689"/>
  <c r="J689"/>
  <c r="L689"/>
  <c r="P689" s="1"/>
  <c r="M689"/>
  <c r="N689"/>
  <c r="Q689" s="1"/>
  <c r="R689"/>
  <c r="Y689"/>
  <c r="Z689"/>
  <c r="AA689"/>
  <c r="AC689"/>
  <c r="AD689"/>
  <c r="AE689"/>
  <c r="AP689"/>
  <c r="AQ689"/>
  <c r="AR689"/>
  <c r="AT689"/>
  <c r="AX689" s="1"/>
  <c r="AU689"/>
  <c r="AV689"/>
  <c r="H690"/>
  <c r="I690"/>
  <c r="J690"/>
  <c r="L690"/>
  <c r="M690"/>
  <c r="N690"/>
  <c r="Q690" s="1"/>
  <c r="P690"/>
  <c r="Y690"/>
  <c r="Z690"/>
  <c r="AA690"/>
  <c r="AC690"/>
  <c r="AD690"/>
  <c r="AE690"/>
  <c r="AP690"/>
  <c r="AQ690"/>
  <c r="AR690"/>
  <c r="AT690"/>
  <c r="AX690" s="1"/>
  <c r="AU690"/>
  <c r="AV690"/>
  <c r="AY690"/>
  <c r="AZ690" s="1"/>
  <c r="H691"/>
  <c r="I691"/>
  <c r="J691"/>
  <c r="L691"/>
  <c r="M691"/>
  <c r="N691"/>
  <c r="P691"/>
  <c r="R691" s="1"/>
  <c r="Q691"/>
  <c r="Y691"/>
  <c r="Z691"/>
  <c r="AA691"/>
  <c r="AC691"/>
  <c r="AD691"/>
  <c r="AE691"/>
  <c r="AG691"/>
  <c r="AP691"/>
  <c r="AQ691"/>
  <c r="AR691"/>
  <c r="AT691"/>
  <c r="AX691" s="1"/>
  <c r="AU691"/>
  <c r="AV691"/>
  <c r="AY691" s="1"/>
  <c r="AZ691"/>
  <c r="H692"/>
  <c r="I692"/>
  <c r="J692"/>
  <c r="L692"/>
  <c r="M692"/>
  <c r="N692"/>
  <c r="Y692"/>
  <c r="Z692"/>
  <c r="AA692"/>
  <c r="AC692"/>
  <c r="AG692" s="1"/>
  <c r="AI692" s="1"/>
  <c r="AD692"/>
  <c r="AE692"/>
  <c r="AH692"/>
  <c r="AP692"/>
  <c r="AQ692"/>
  <c r="AR692"/>
  <c r="AT692"/>
  <c r="AU692"/>
  <c r="AV692"/>
  <c r="AY692" s="1"/>
  <c r="AX692"/>
  <c r="H693"/>
  <c r="I693"/>
  <c r="J693"/>
  <c r="L693"/>
  <c r="M693"/>
  <c r="N693"/>
  <c r="Q693" s="1"/>
  <c r="Y693"/>
  <c r="Z693"/>
  <c r="AA693"/>
  <c r="AC693"/>
  <c r="AD693"/>
  <c r="AE693"/>
  <c r="AH693"/>
  <c r="AP693"/>
  <c r="AQ693"/>
  <c r="AR693"/>
  <c r="AT693"/>
  <c r="AU693"/>
  <c r="AV693"/>
  <c r="AX693"/>
  <c r="AZ693" s="1"/>
  <c r="AY693"/>
  <c r="H694"/>
  <c r="I694"/>
  <c r="J694"/>
  <c r="L694"/>
  <c r="M694"/>
  <c r="N694"/>
  <c r="Q694" s="1"/>
  <c r="P694"/>
  <c r="Y694"/>
  <c r="Z694"/>
  <c r="AA694"/>
  <c r="AC694"/>
  <c r="AD694"/>
  <c r="AE694"/>
  <c r="AP694"/>
  <c r="AQ694"/>
  <c r="AR694"/>
  <c r="AT694"/>
  <c r="AU694"/>
  <c r="AV694"/>
  <c r="H695"/>
  <c r="I695"/>
  <c r="J695"/>
  <c r="L695"/>
  <c r="P695" s="1"/>
  <c r="M695"/>
  <c r="N695"/>
  <c r="Y695"/>
  <c r="Z695"/>
  <c r="AA695"/>
  <c r="AC695"/>
  <c r="AD695"/>
  <c r="AH695" s="1"/>
  <c r="AE695"/>
  <c r="AG695"/>
  <c r="AP695"/>
  <c r="AQ695"/>
  <c r="AR695"/>
  <c r="AT695"/>
  <c r="AU695"/>
  <c r="AV695"/>
  <c r="AY695" s="1"/>
  <c r="H696"/>
  <c r="I696"/>
  <c r="J696"/>
  <c r="L696"/>
  <c r="P696" s="1"/>
  <c r="M696"/>
  <c r="N696"/>
  <c r="Q696"/>
  <c r="R696" s="1"/>
  <c r="Y696"/>
  <c r="Z696"/>
  <c r="AA696"/>
  <c r="AC696"/>
  <c r="AD696"/>
  <c r="AE696"/>
  <c r="AG696"/>
  <c r="AI696" s="1"/>
  <c r="AH696"/>
  <c r="AP696"/>
  <c r="AQ696"/>
  <c r="AR696"/>
  <c r="AT696"/>
  <c r="AU696"/>
  <c r="AV696"/>
  <c r="H697"/>
  <c r="I697"/>
  <c r="J697"/>
  <c r="L697"/>
  <c r="P697" s="1"/>
  <c r="M697"/>
  <c r="N697"/>
  <c r="Q697" s="1"/>
  <c r="R697"/>
  <c r="Y697"/>
  <c r="Z697"/>
  <c r="AA697"/>
  <c r="AC697"/>
  <c r="AD697"/>
  <c r="AE697"/>
  <c r="AP697"/>
  <c r="AQ697"/>
  <c r="AR697"/>
  <c r="AT697"/>
  <c r="AX697" s="1"/>
  <c r="AZ697" s="1"/>
  <c r="AU697"/>
  <c r="AV697"/>
  <c r="AY697"/>
  <c r="H698"/>
  <c r="I698"/>
  <c r="J698"/>
  <c r="L698"/>
  <c r="M698"/>
  <c r="N698"/>
  <c r="Q698" s="1"/>
  <c r="P698"/>
  <c r="Y698"/>
  <c r="Z698"/>
  <c r="AA698"/>
  <c r="AC698"/>
  <c r="AD698"/>
  <c r="AE698"/>
  <c r="AP698"/>
  <c r="AQ698"/>
  <c r="AR698"/>
  <c r="AT698"/>
  <c r="AX698" s="1"/>
  <c r="AU698"/>
  <c r="AV698"/>
  <c r="AY698"/>
  <c r="AZ698" s="1"/>
  <c r="H699"/>
  <c r="I699"/>
  <c r="J699"/>
  <c r="L699"/>
  <c r="M699"/>
  <c r="N699"/>
  <c r="P699"/>
  <c r="R699" s="1"/>
  <c r="Q699"/>
  <c r="Y699"/>
  <c r="Z699"/>
  <c r="AA699"/>
  <c r="AC699"/>
  <c r="AD699"/>
  <c r="AE699"/>
  <c r="AG699"/>
  <c r="AP699"/>
  <c r="AQ699"/>
  <c r="AR699"/>
  <c r="AT699"/>
  <c r="AU699"/>
  <c r="AV699"/>
  <c r="H700"/>
  <c r="I700"/>
  <c r="J700"/>
  <c r="L700"/>
  <c r="M700"/>
  <c r="N700"/>
  <c r="Y700"/>
  <c r="Z700"/>
  <c r="AA700"/>
  <c r="AC700"/>
  <c r="AG700" s="1"/>
  <c r="AI700" s="1"/>
  <c r="AD700"/>
  <c r="AE700"/>
  <c r="AH700"/>
  <c r="AP700"/>
  <c r="AQ700"/>
  <c r="AR700"/>
  <c r="AT700"/>
  <c r="AU700"/>
  <c r="AV700"/>
  <c r="AY700" s="1"/>
  <c r="H701"/>
  <c r="I701"/>
  <c r="J701"/>
  <c r="L701"/>
  <c r="M701"/>
  <c r="N701"/>
  <c r="Q701" s="1"/>
  <c r="Y701"/>
  <c r="Z701"/>
  <c r="AA701"/>
  <c r="AC701"/>
  <c r="AD701"/>
  <c r="AE701"/>
  <c r="AH701"/>
  <c r="AP701"/>
  <c r="AQ701"/>
  <c r="AR701"/>
  <c r="AT701"/>
  <c r="AU701"/>
  <c r="AV701"/>
  <c r="AX701"/>
  <c r="AZ701" s="1"/>
  <c r="AY701"/>
  <c r="H702"/>
  <c r="I702"/>
  <c r="J702"/>
  <c r="L702"/>
  <c r="M702"/>
  <c r="N702"/>
  <c r="Q702" s="1"/>
  <c r="P702"/>
  <c r="R702" s="1"/>
  <c r="Y702"/>
  <c r="Z702"/>
  <c r="AA702"/>
  <c r="AC702"/>
  <c r="AD702"/>
  <c r="AE702"/>
  <c r="AP702"/>
  <c r="AQ702"/>
  <c r="AR702"/>
  <c r="AT702"/>
  <c r="AX702" s="1"/>
  <c r="AZ702" s="1"/>
  <c r="AU702"/>
  <c r="AY702" s="1"/>
  <c r="AV702"/>
  <c r="H703"/>
  <c r="I703"/>
  <c r="J703"/>
  <c r="L703"/>
  <c r="P703" s="1"/>
  <c r="M703"/>
  <c r="N703"/>
  <c r="Q703"/>
  <c r="Y703"/>
  <c r="Z703"/>
  <c r="AA703"/>
  <c r="AC703"/>
  <c r="AD703"/>
  <c r="AH703" s="1"/>
  <c r="AE703"/>
  <c r="AG703"/>
  <c r="AP703"/>
  <c r="AQ703"/>
  <c r="AR703"/>
  <c r="AT703"/>
  <c r="AU703"/>
  <c r="AV703"/>
  <c r="H704"/>
  <c r="I704"/>
  <c r="J704"/>
  <c r="L704"/>
  <c r="P704" s="1"/>
  <c r="M704"/>
  <c r="N704"/>
  <c r="Q704"/>
  <c r="R704" s="1"/>
  <c r="Y704"/>
  <c r="Z704"/>
  <c r="AA704"/>
  <c r="AC704"/>
  <c r="AD704"/>
  <c r="AE704"/>
  <c r="AG704"/>
  <c r="AI704" s="1"/>
  <c r="AH704"/>
  <c r="AP704"/>
  <c r="AQ704"/>
  <c r="AR704"/>
  <c r="AT704"/>
  <c r="AU704"/>
  <c r="AV704"/>
  <c r="AY704" s="1"/>
  <c r="AX704"/>
  <c r="AZ704" s="1"/>
  <c r="H705"/>
  <c r="I705"/>
  <c r="J705"/>
  <c r="L705"/>
  <c r="P705" s="1"/>
  <c r="R705" s="1"/>
  <c r="M705"/>
  <c r="N705"/>
  <c r="Q705" s="1"/>
  <c r="Y705"/>
  <c r="Z705"/>
  <c r="AA705"/>
  <c r="AC705"/>
  <c r="AD705"/>
  <c r="AE705"/>
  <c r="AP705"/>
  <c r="AQ705"/>
  <c r="AR705"/>
  <c r="AT705"/>
  <c r="AX705" s="1"/>
  <c r="AU705"/>
  <c r="AV705"/>
  <c r="AY705"/>
  <c r="H706"/>
  <c r="I706"/>
  <c r="J706"/>
  <c r="L706"/>
  <c r="M706"/>
  <c r="N706"/>
  <c r="Q706" s="1"/>
  <c r="P706"/>
  <c r="Y706"/>
  <c r="Z706"/>
  <c r="AA706"/>
  <c r="AC706"/>
  <c r="AD706"/>
  <c r="AE706"/>
  <c r="AP706"/>
  <c r="AQ706"/>
  <c r="AR706"/>
  <c r="AT706"/>
  <c r="AX706" s="1"/>
  <c r="AU706"/>
  <c r="AV706"/>
  <c r="AY706"/>
  <c r="AZ706" s="1"/>
  <c r="H707"/>
  <c r="I707"/>
  <c r="J707"/>
  <c r="L707"/>
  <c r="M707"/>
  <c r="N707"/>
  <c r="P707"/>
  <c r="R707" s="1"/>
  <c r="Q707"/>
  <c r="Y707"/>
  <c r="Z707"/>
  <c r="AA707"/>
  <c r="AC707"/>
  <c r="AD707"/>
  <c r="AE707"/>
  <c r="AG707"/>
  <c r="AP707"/>
  <c r="AQ707"/>
  <c r="AR707"/>
  <c r="AT707"/>
  <c r="AU707"/>
  <c r="AV707"/>
  <c r="H708"/>
  <c r="I708"/>
  <c r="J708"/>
  <c r="L708"/>
  <c r="M708"/>
  <c r="N708"/>
  <c r="Y708"/>
  <c r="Z708"/>
  <c r="AA708"/>
  <c r="AC708"/>
  <c r="AG708" s="1"/>
  <c r="AD708"/>
  <c r="AE708"/>
  <c r="AH708"/>
  <c r="AP708"/>
  <c r="AQ708"/>
  <c r="AR708"/>
  <c r="AT708"/>
  <c r="AU708"/>
  <c r="AV708"/>
  <c r="AY708" s="1"/>
  <c r="H709"/>
  <c r="I709"/>
  <c r="J709"/>
  <c r="L709"/>
  <c r="M709"/>
  <c r="N709"/>
  <c r="Q709" s="1"/>
  <c r="Y709"/>
  <c r="Z709"/>
  <c r="AA709"/>
  <c r="AC709"/>
  <c r="AD709"/>
  <c r="AE709"/>
  <c r="AH709"/>
  <c r="AP709"/>
  <c r="AQ709"/>
  <c r="AR709"/>
  <c r="AT709"/>
  <c r="AU709"/>
  <c r="AV709"/>
  <c r="AX709"/>
  <c r="AZ709" s="1"/>
  <c r="AY709"/>
  <c r="H710"/>
  <c r="I710"/>
  <c r="J710"/>
  <c r="L710"/>
  <c r="M710"/>
  <c r="N710"/>
  <c r="Q710" s="1"/>
  <c r="P710"/>
  <c r="R710" s="1"/>
  <c r="Y710"/>
  <c r="Z710"/>
  <c r="AA710"/>
  <c r="AC710"/>
  <c r="AG710" s="1"/>
  <c r="AD710"/>
  <c r="AE710"/>
  <c r="AH710"/>
  <c r="AI710" s="1"/>
  <c r="AP710"/>
  <c r="AQ710"/>
  <c r="AR710"/>
  <c r="AT710"/>
  <c r="AU710"/>
  <c r="AV710"/>
  <c r="AX710"/>
  <c r="AZ710" s="1"/>
  <c r="AY710"/>
  <c r="H711"/>
  <c r="I711"/>
  <c r="J711"/>
  <c r="L711"/>
  <c r="M711"/>
  <c r="N711"/>
  <c r="Q711" s="1"/>
  <c r="P711"/>
  <c r="Y711"/>
  <c r="Z711"/>
  <c r="AA711"/>
  <c r="AC711"/>
  <c r="AD711"/>
  <c r="AE711"/>
  <c r="AP711"/>
  <c r="AQ711"/>
  <c r="AR711"/>
  <c r="AT711"/>
  <c r="AX711" s="1"/>
  <c r="AZ711" s="1"/>
  <c r="AU711"/>
  <c r="AY711" s="1"/>
  <c r="AV711"/>
  <c r="H712"/>
  <c r="I712"/>
  <c r="J712"/>
  <c r="L712"/>
  <c r="P712" s="1"/>
  <c r="M712"/>
  <c r="N712"/>
  <c r="Y712"/>
  <c r="Z712"/>
  <c r="AA712"/>
  <c r="AC712"/>
  <c r="AD712"/>
  <c r="AE712"/>
  <c r="AH712" s="1"/>
  <c r="AP712"/>
  <c r="AQ712"/>
  <c r="AR712"/>
  <c r="AT712"/>
  <c r="AU712"/>
  <c r="AV712"/>
  <c r="H713"/>
  <c r="I713"/>
  <c r="J713"/>
  <c r="L713"/>
  <c r="P713" s="1"/>
  <c r="M713"/>
  <c r="N713"/>
  <c r="Q713"/>
  <c r="R713" s="1"/>
  <c r="Y713"/>
  <c r="Z713"/>
  <c r="AA713"/>
  <c r="AC713"/>
  <c r="AD713"/>
  <c r="AE713"/>
  <c r="AH713" s="1"/>
  <c r="AG713"/>
  <c r="AI713" s="1"/>
  <c r="AP713"/>
  <c r="AQ713"/>
  <c r="AR713"/>
  <c r="AT713"/>
  <c r="AX713" s="1"/>
  <c r="AZ713" s="1"/>
  <c r="AU713"/>
  <c r="AV713"/>
  <c r="AY713" s="1"/>
  <c r="H714"/>
  <c r="I714"/>
  <c r="J714"/>
  <c r="L714"/>
  <c r="M714"/>
  <c r="N714"/>
  <c r="Y714"/>
  <c r="Z714"/>
  <c r="AA714"/>
  <c r="AC714"/>
  <c r="AG714" s="1"/>
  <c r="AD714"/>
  <c r="AE714"/>
  <c r="AH714"/>
  <c r="AP714"/>
  <c r="AQ714"/>
  <c r="AR714"/>
  <c r="AT714"/>
  <c r="AU714"/>
  <c r="AV714"/>
  <c r="AY714" s="1"/>
  <c r="AX714"/>
  <c r="H715"/>
  <c r="I715"/>
  <c r="J715"/>
  <c r="L715"/>
  <c r="M715"/>
  <c r="N715"/>
  <c r="Q715" s="1"/>
  <c r="Y715"/>
  <c r="Z715"/>
  <c r="AA715"/>
  <c r="AC715"/>
  <c r="AG715" s="1"/>
  <c r="AD715"/>
  <c r="AE715"/>
  <c r="AH715"/>
  <c r="AI715" s="1"/>
  <c r="AP715"/>
  <c r="AQ715"/>
  <c r="AR715"/>
  <c r="AT715"/>
  <c r="AU715"/>
  <c r="AV715"/>
  <c r="AX715"/>
  <c r="AZ715" s="1"/>
  <c r="AY715"/>
  <c r="H716"/>
  <c r="I716"/>
  <c r="J716"/>
  <c r="L716"/>
  <c r="M716"/>
  <c r="N716"/>
  <c r="Q716" s="1"/>
  <c r="P716"/>
  <c r="R716" s="1"/>
  <c r="Y716"/>
  <c r="Z716"/>
  <c r="AA716"/>
  <c r="AC716"/>
  <c r="AD716"/>
  <c r="AE716"/>
  <c r="AP716"/>
  <c r="AQ716"/>
  <c r="AR716"/>
  <c r="AT716"/>
  <c r="AU716"/>
  <c r="AV716"/>
  <c r="H717"/>
  <c r="I717"/>
  <c r="J717"/>
  <c r="L717"/>
  <c r="P717" s="1"/>
  <c r="M717"/>
  <c r="N717"/>
  <c r="Q717"/>
  <c r="Y717"/>
  <c r="Z717"/>
  <c r="AA717"/>
  <c r="AC717"/>
  <c r="AD717"/>
  <c r="AE717"/>
  <c r="AP717"/>
  <c r="AQ717"/>
  <c r="AR717"/>
  <c r="AT717"/>
  <c r="AU717"/>
  <c r="AV717"/>
  <c r="AY717"/>
  <c r="H718"/>
  <c r="I718"/>
  <c r="J718"/>
  <c r="L718"/>
  <c r="M718"/>
  <c r="N718"/>
  <c r="P718"/>
  <c r="R718" s="1"/>
  <c r="Q718"/>
  <c r="Y718"/>
  <c r="Z718"/>
  <c r="AA718"/>
  <c r="AC718"/>
  <c r="AD718"/>
  <c r="AE718"/>
  <c r="AG718"/>
  <c r="AP718"/>
  <c r="AQ718"/>
  <c r="AR718"/>
  <c r="AT718"/>
  <c r="AX718" s="1"/>
  <c r="AU718"/>
  <c r="AV718"/>
  <c r="AY718" s="1"/>
  <c r="AZ718"/>
  <c r="H719"/>
  <c r="I719"/>
  <c r="J719"/>
  <c r="L719"/>
  <c r="M719"/>
  <c r="N719"/>
  <c r="Y719"/>
  <c r="Z719"/>
  <c r="AA719"/>
  <c r="AC719"/>
  <c r="AG719" s="1"/>
  <c r="AD719"/>
  <c r="AE719"/>
  <c r="AH719"/>
  <c r="AP719"/>
  <c r="AQ719"/>
  <c r="AR719"/>
  <c r="AT719"/>
  <c r="AU719"/>
  <c r="AV719"/>
  <c r="AY719" s="1"/>
  <c r="AX719"/>
  <c r="AZ719" s="1"/>
  <c r="H720"/>
  <c r="I720"/>
  <c r="J720"/>
  <c r="L720"/>
  <c r="M720"/>
  <c r="N720"/>
  <c r="Q720" s="1"/>
  <c r="Y720"/>
  <c r="Z720"/>
  <c r="AA720"/>
  <c r="AC720"/>
  <c r="AD720"/>
  <c r="AE720"/>
  <c r="AP720"/>
  <c r="AQ720"/>
  <c r="AR720"/>
  <c r="AT720"/>
  <c r="AU720"/>
  <c r="AV720"/>
  <c r="AX720"/>
  <c r="AZ720" s="1"/>
  <c r="AY720"/>
  <c r="H721"/>
  <c r="I721"/>
  <c r="J721"/>
  <c r="L721"/>
  <c r="M721"/>
  <c r="N721"/>
  <c r="Q721" s="1"/>
  <c r="P721"/>
  <c r="Y721"/>
  <c r="Z721"/>
  <c r="AA721"/>
  <c r="AC721"/>
  <c r="AD721"/>
  <c r="AE721"/>
  <c r="AP721"/>
  <c r="AQ721"/>
  <c r="AR721"/>
  <c r="AT721"/>
  <c r="AX721" s="1"/>
  <c r="AU721"/>
  <c r="AV721"/>
  <c r="AY721"/>
  <c r="H722"/>
  <c r="I722"/>
  <c r="J722"/>
  <c r="L722"/>
  <c r="Q722" s="1"/>
  <c r="M722"/>
  <c r="N722"/>
  <c r="P722"/>
  <c r="R722" s="1"/>
  <c r="Y722"/>
  <c r="Z722"/>
  <c r="AA722"/>
  <c r="AC722"/>
  <c r="AD722"/>
  <c r="AH722" s="1"/>
  <c r="AE722"/>
  <c r="AG722"/>
  <c r="AI722" s="1"/>
  <c r="AP722"/>
  <c r="AQ722"/>
  <c r="AR722"/>
  <c r="AT722"/>
  <c r="AX722" s="1"/>
  <c r="AZ722" s="1"/>
  <c r="AU722"/>
  <c r="AV722"/>
  <c r="AY722" s="1"/>
  <c r="H723"/>
  <c r="I723"/>
  <c r="J723"/>
  <c r="L723"/>
  <c r="M723"/>
  <c r="N723"/>
  <c r="Q723"/>
  <c r="Y723"/>
  <c r="Z723"/>
  <c r="AA723"/>
  <c r="AC723"/>
  <c r="AD723"/>
  <c r="AE723"/>
  <c r="AG723"/>
  <c r="AI723" s="1"/>
  <c r="AH723"/>
  <c r="AP723"/>
  <c r="AQ723"/>
  <c r="AR723"/>
  <c r="AT723"/>
  <c r="AU723"/>
  <c r="AV723"/>
  <c r="AY723" s="1"/>
  <c r="AX723"/>
  <c r="H724"/>
  <c r="I724"/>
  <c r="J724"/>
  <c r="L724"/>
  <c r="P724" s="1"/>
  <c r="M724"/>
  <c r="N724"/>
  <c r="Q724" s="1"/>
  <c r="R724"/>
  <c r="Y724"/>
  <c r="Z724"/>
  <c r="AA724"/>
  <c r="AC724"/>
  <c r="AD724"/>
  <c r="AE724"/>
  <c r="AH724"/>
  <c r="AP724"/>
  <c r="AQ724"/>
  <c r="AR724"/>
  <c r="AT724"/>
  <c r="AX724" s="1"/>
  <c r="AZ724" s="1"/>
  <c r="AU724"/>
  <c r="AV724"/>
  <c r="AY724"/>
  <c r="H725"/>
  <c r="I725"/>
  <c r="J725"/>
  <c r="L725"/>
  <c r="M725"/>
  <c r="N725"/>
  <c r="Q725" s="1"/>
  <c r="P725"/>
  <c r="R725" s="1"/>
  <c r="Y725"/>
  <c r="Z725"/>
  <c r="AA725"/>
  <c r="AC725"/>
  <c r="AD725"/>
  <c r="AE725"/>
  <c r="AH725"/>
  <c r="AP725"/>
  <c r="AQ725"/>
  <c r="AR725"/>
  <c r="AT725"/>
  <c r="AX725" s="1"/>
  <c r="AZ725" s="1"/>
  <c r="AU725"/>
  <c r="AV725"/>
  <c r="AY725"/>
  <c r="H726"/>
  <c r="I726"/>
  <c r="J726"/>
  <c r="L726"/>
  <c r="M726"/>
  <c r="N726"/>
  <c r="Q726" s="1"/>
  <c r="P726"/>
  <c r="R726" s="1"/>
  <c r="Y726"/>
  <c r="Z726"/>
  <c r="AA726"/>
  <c r="AC726"/>
  <c r="AD726"/>
  <c r="AE726"/>
  <c r="AP726"/>
  <c r="AQ726"/>
  <c r="AR726"/>
  <c r="AT726"/>
  <c r="AU726"/>
  <c r="AV726"/>
  <c r="AY726"/>
  <c r="H727"/>
  <c r="I727"/>
  <c r="J727"/>
  <c r="L727"/>
  <c r="M727"/>
  <c r="N727"/>
  <c r="P727"/>
  <c r="R727" s="1"/>
  <c r="Q727"/>
  <c r="Y727"/>
  <c r="Z727"/>
  <c r="AA727"/>
  <c r="AC727"/>
  <c r="AD727"/>
  <c r="AH727" s="1"/>
  <c r="AE727"/>
  <c r="AG727"/>
  <c r="AP727"/>
  <c r="AQ727"/>
  <c r="AR727"/>
  <c r="AT727"/>
  <c r="AX727" s="1"/>
  <c r="AU727"/>
  <c r="AV727"/>
  <c r="AY727" s="1"/>
  <c r="AZ727" s="1"/>
  <c r="H728"/>
  <c r="I728"/>
  <c r="J728"/>
  <c r="L728"/>
  <c r="P728" s="1"/>
  <c r="M728"/>
  <c r="N728"/>
  <c r="Q728"/>
  <c r="Y728"/>
  <c r="Z728"/>
  <c r="AA728"/>
  <c r="AC728"/>
  <c r="AD728"/>
  <c r="AE728"/>
  <c r="AG728"/>
  <c r="AI728" s="1"/>
  <c r="AH728"/>
  <c r="AP728"/>
  <c r="AQ728"/>
  <c r="AR728"/>
  <c r="AT728"/>
  <c r="AU728"/>
  <c r="AV728"/>
  <c r="AY728" s="1"/>
  <c r="AX728"/>
  <c r="AZ728" s="1"/>
  <c r="H729"/>
  <c r="I729"/>
  <c r="J729"/>
  <c r="L729"/>
  <c r="P729" s="1"/>
  <c r="R729" s="1"/>
  <c r="M729"/>
  <c r="N729"/>
  <c r="Q729" s="1"/>
  <c r="Y729"/>
  <c r="Z729"/>
  <c r="AA729"/>
  <c r="AC729"/>
  <c r="AD729"/>
  <c r="AE729"/>
  <c r="AP729"/>
  <c r="AQ729"/>
  <c r="AR729"/>
  <c r="AT729"/>
  <c r="AU729"/>
  <c r="AV729"/>
  <c r="AX729"/>
  <c r="AZ729" s="1"/>
  <c r="AY729"/>
  <c r="H730"/>
  <c r="I730"/>
  <c r="J730"/>
  <c r="L730"/>
  <c r="M730"/>
  <c r="N730"/>
  <c r="Q730" s="1"/>
  <c r="P730"/>
  <c r="Y730"/>
  <c r="Z730"/>
  <c r="AA730"/>
  <c r="AC730"/>
  <c r="AD730"/>
  <c r="AE730"/>
  <c r="AP730"/>
  <c r="AQ730"/>
  <c r="AR730"/>
  <c r="AT730"/>
  <c r="AX730" s="1"/>
  <c r="AU730"/>
  <c r="AV730"/>
  <c r="AY730"/>
  <c r="AZ730" s="1"/>
  <c r="H731"/>
  <c r="I731"/>
  <c r="J731"/>
  <c r="L731"/>
  <c r="M731"/>
  <c r="N731"/>
  <c r="P731"/>
  <c r="R731" s="1"/>
  <c r="Q731"/>
  <c r="Y731"/>
  <c r="Z731"/>
  <c r="AA731"/>
  <c r="AC731"/>
  <c r="AD731"/>
  <c r="AE731"/>
  <c r="AP731"/>
  <c r="AQ731"/>
  <c r="AR731"/>
  <c r="AT731"/>
  <c r="AU731"/>
  <c r="AV731"/>
  <c r="H732"/>
  <c r="I732"/>
  <c r="J732"/>
  <c r="L732"/>
  <c r="M732"/>
  <c r="N732"/>
  <c r="Y732"/>
  <c r="Z732"/>
  <c r="AA732"/>
  <c r="AC732"/>
  <c r="AD732"/>
  <c r="AH732" s="1"/>
  <c r="AE732"/>
  <c r="AG732"/>
  <c r="AP732"/>
  <c r="AQ732"/>
  <c r="AR732"/>
  <c r="AT732"/>
  <c r="AU732"/>
  <c r="AV732"/>
  <c r="AY732" s="1"/>
  <c r="H733"/>
  <c r="I733"/>
  <c r="J733"/>
  <c r="L733"/>
  <c r="P733" s="1"/>
  <c r="M733"/>
  <c r="N733"/>
  <c r="Q733"/>
  <c r="R733" s="1"/>
  <c r="Y733"/>
  <c r="Z733"/>
  <c r="AA733"/>
  <c r="AC733"/>
  <c r="AD733"/>
  <c r="AE733"/>
  <c r="AG733"/>
  <c r="AI733" s="1"/>
  <c r="AH733"/>
  <c r="AP733"/>
  <c r="AQ733"/>
  <c r="AR733"/>
  <c r="AT733"/>
  <c r="AU733"/>
  <c r="AV733"/>
  <c r="AY733" s="1"/>
  <c r="AX733"/>
  <c r="H734"/>
  <c r="I734"/>
  <c r="J734"/>
  <c r="L734"/>
  <c r="P734" s="1"/>
  <c r="M734"/>
  <c r="N734"/>
  <c r="Q734" s="1"/>
  <c r="R734"/>
  <c r="Y734"/>
  <c r="Z734"/>
  <c r="AA734"/>
  <c r="AC734"/>
  <c r="AD734"/>
  <c r="AE734"/>
  <c r="AP734"/>
  <c r="AQ734"/>
  <c r="AR734"/>
  <c r="AT734"/>
  <c r="AU734"/>
  <c r="AV734"/>
  <c r="H735"/>
  <c r="I735"/>
  <c r="J735"/>
  <c r="L735"/>
  <c r="M735"/>
  <c r="N735"/>
  <c r="Q735" s="1"/>
  <c r="P735"/>
  <c r="Y735"/>
  <c r="Z735"/>
  <c r="AA735"/>
  <c r="AC735"/>
  <c r="AD735"/>
  <c r="AE735"/>
  <c r="AP735"/>
  <c r="AQ735"/>
  <c r="AR735"/>
  <c r="AT735"/>
  <c r="AX735" s="1"/>
  <c r="AU735"/>
  <c r="AV735"/>
  <c r="AY735"/>
  <c r="AZ735" s="1"/>
  <c r="H736"/>
  <c r="I736"/>
  <c r="J736"/>
  <c r="L736"/>
  <c r="M736"/>
  <c r="N736"/>
  <c r="P736"/>
  <c r="R736" s="1"/>
  <c r="Q736"/>
  <c r="Y736"/>
  <c r="Z736"/>
  <c r="AA736"/>
  <c r="AC736"/>
  <c r="AD736"/>
  <c r="AE736"/>
  <c r="AG736"/>
  <c r="AP736"/>
  <c r="AQ736"/>
  <c r="AR736"/>
  <c r="AT736"/>
  <c r="AX736" s="1"/>
  <c r="AU736"/>
  <c r="AV736"/>
  <c r="AY736" s="1"/>
  <c r="AZ736"/>
  <c r="H737"/>
  <c r="I737"/>
  <c r="J737"/>
  <c r="L737"/>
  <c r="M737"/>
  <c r="N737"/>
  <c r="Y737"/>
  <c r="Z737"/>
  <c r="AA737"/>
  <c r="AC737"/>
  <c r="AG737" s="1"/>
  <c r="AI737" s="1"/>
  <c r="AD737"/>
  <c r="AE737"/>
  <c r="AH737"/>
  <c r="AP737"/>
  <c r="AQ737"/>
  <c r="AR737"/>
  <c r="AT737"/>
  <c r="AU737"/>
  <c r="AV737"/>
  <c r="AY737" s="1"/>
  <c r="AX737"/>
  <c r="H738"/>
  <c r="I738"/>
  <c r="J738"/>
  <c r="L738"/>
  <c r="M738"/>
  <c r="N738"/>
  <c r="Q738" s="1"/>
  <c r="Y738"/>
  <c r="Z738"/>
  <c r="AA738"/>
  <c r="AC738"/>
  <c r="AD738"/>
  <c r="AE738"/>
  <c r="AG738"/>
  <c r="AI738" s="1"/>
  <c r="AH738"/>
  <c r="AP738"/>
  <c r="AQ738"/>
  <c r="AR738"/>
  <c r="AT738"/>
  <c r="AU738"/>
  <c r="AV738"/>
  <c r="AY738" s="1"/>
  <c r="AX738"/>
  <c r="H739"/>
  <c r="I739"/>
  <c r="J739"/>
  <c r="L739"/>
  <c r="P739" s="1"/>
  <c r="M739"/>
  <c r="N739"/>
  <c r="Q739" s="1"/>
  <c r="R739" s="1"/>
  <c r="Y739"/>
  <c r="Z739"/>
  <c r="AA739"/>
  <c r="AC739"/>
  <c r="AG739" s="1"/>
  <c r="AD739"/>
  <c r="AE739"/>
  <c r="AH739"/>
  <c r="AI739" s="1"/>
  <c r="AP739"/>
  <c r="AQ739"/>
  <c r="AR739"/>
  <c r="AT739"/>
  <c r="AU739"/>
  <c r="AV739"/>
  <c r="AX739"/>
  <c r="AZ739" s="1"/>
  <c r="AY739"/>
  <c r="H740"/>
  <c r="I740"/>
  <c r="J740"/>
  <c r="L740"/>
  <c r="M740"/>
  <c r="N740"/>
  <c r="Q740" s="1"/>
  <c r="P740"/>
  <c r="R740" s="1"/>
  <c r="Y740"/>
  <c r="Z740"/>
  <c r="AA740"/>
  <c r="AC740"/>
  <c r="AD740"/>
  <c r="AE740"/>
  <c r="AP740"/>
  <c r="AQ740"/>
  <c r="AR740"/>
  <c r="AT740"/>
  <c r="AU740"/>
  <c r="AV740"/>
  <c r="AY740"/>
  <c r="H741"/>
  <c r="I741"/>
  <c r="J741"/>
  <c r="L741"/>
  <c r="M741"/>
  <c r="N741"/>
  <c r="P741"/>
  <c r="R741" s="1"/>
  <c r="Q741"/>
  <c r="Y741"/>
  <c r="Z741"/>
  <c r="AA741"/>
  <c r="AC741"/>
  <c r="AD741"/>
  <c r="AE741"/>
  <c r="AP741"/>
  <c r="AQ741"/>
  <c r="AR741"/>
  <c r="AT741"/>
  <c r="AU741"/>
  <c r="AV741"/>
  <c r="H742"/>
  <c r="I742"/>
  <c r="J742"/>
  <c r="L742"/>
  <c r="P742" s="1"/>
  <c r="M742"/>
  <c r="N742"/>
  <c r="Y742"/>
  <c r="Z742"/>
  <c r="AA742"/>
  <c r="AC742"/>
  <c r="AG742" s="1"/>
  <c r="AI742" s="1"/>
  <c r="AD742"/>
  <c r="AE742"/>
  <c r="AH742"/>
  <c r="AP742"/>
  <c r="AQ742"/>
  <c r="AR742"/>
  <c r="AT742"/>
  <c r="AU742"/>
  <c r="AV742"/>
  <c r="AY742" s="1"/>
  <c r="AX742"/>
  <c r="AZ742" s="1"/>
  <c r="H743"/>
  <c r="I743"/>
  <c r="J743"/>
  <c r="L743"/>
  <c r="M743"/>
  <c r="N743"/>
  <c r="Q743" s="1"/>
  <c r="Y743"/>
  <c r="Z743"/>
  <c r="AA743"/>
  <c r="AC743"/>
  <c r="AG743" s="1"/>
  <c r="AD743"/>
  <c r="AH743" s="1"/>
  <c r="AI743" s="1"/>
  <c r="AE743"/>
  <c r="AP743"/>
  <c r="AQ743"/>
  <c r="AR743"/>
  <c r="AT743"/>
  <c r="AU743"/>
  <c r="AV743"/>
  <c r="AX743"/>
  <c r="AZ743" s="1"/>
  <c r="AY743"/>
  <c r="H744"/>
  <c r="I744"/>
  <c r="J744"/>
  <c r="L744"/>
  <c r="M744"/>
  <c r="N744"/>
  <c r="Q744" s="1"/>
  <c r="P744"/>
  <c r="Y744"/>
  <c r="Z744"/>
  <c r="AA744"/>
  <c r="AC744"/>
  <c r="AD744"/>
  <c r="AE744"/>
  <c r="AP744"/>
  <c r="AQ744"/>
  <c r="AR744"/>
  <c r="AT744"/>
  <c r="AU744"/>
  <c r="AV744"/>
  <c r="H745"/>
  <c r="I745"/>
  <c r="J745"/>
  <c r="L745"/>
  <c r="P745" s="1"/>
  <c r="M745"/>
  <c r="N745"/>
  <c r="Y745"/>
  <c r="Z745"/>
  <c r="AA745"/>
  <c r="AC745"/>
  <c r="AG745" s="1"/>
  <c r="AI745" s="1"/>
  <c r="AD745"/>
  <c r="AE745"/>
  <c r="AH745" s="1"/>
  <c r="AP745"/>
  <c r="AQ745"/>
  <c r="AR745"/>
  <c r="AT745"/>
  <c r="AU745"/>
  <c r="AV745"/>
  <c r="H746"/>
  <c r="I746"/>
  <c r="J746"/>
  <c r="L746"/>
  <c r="P746" s="1"/>
  <c r="M746"/>
  <c r="N746"/>
  <c r="Q746"/>
  <c r="Y746"/>
  <c r="Z746"/>
  <c r="AA746"/>
  <c r="AC746"/>
  <c r="AD746"/>
  <c r="AE746"/>
  <c r="AH746" s="1"/>
  <c r="AG746"/>
  <c r="AP746"/>
  <c r="AQ746"/>
  <c r="AR746"/>
  <c r="AT746"/>
  <c r="AU746"/>
  <c r="AV746"/>
  <c r="H747"/>
  <c r="I747"/>
  <c r="J747"/>
  <c r="L747"/>
  <c r="P747" s="1"/>
  <c r="M747"/>
  <c r="N747"/>
  <c r="Q747"/>
  <c r="R747" s="1"/>
  <c r="Y747"/>
  <c r="Z747"/>
  <c r="AA747"/>
  <c r="AC747"/>
  <c r="AD747"/>
  <c r="AE747"/>
  <c r="AG747"/>
  <c r="AI747" s="1"/>
  <c r="AH747"/>
  <c r="AP747"/>
  <c r="AQ747"/>
  <c r="AR747"/>
  <c r="AT747"/>
  <c r="AU747"/>
  <c r="AV747"/>
  <c r="AX747"/>
  <c r="H748"/>
  <c r="I748"/>
  <c r="J748"/>
  <c r="L748"/>
  <c r="P748" s="1"/>
  <c r="R748" s="1"/>
  <c r="M748"/>
  <c r="N748"/>
  <c r="Q748" s="1"/>
  <c r="Y748"/>
  <c r="Z748"/>
  <c r="AA748"/>
  <c r="AC748"/>
  <c r="AD748"/>
  <c r="AE748"/>
  <c r="AP748"/>
  <c r="AQ748"/>
  <c r="AR748"/>
  <c r="AT748"/>
  <c r="AX748" s="1"/>
  <c r="AU748"/>
  <c r="AV748"/>
  <c r="AY748"/>
  <c r="H749"/>
  <c r="I749"/>
  <c r="J749"/>
  <c r="L749"/>
  <c r="M749"/>
  <c r="N749"/>
  <c r="Q749" s="1"/>
  <c r="P749"/>
  <c r="X749"/>
  <c r="X761" s="1"/>
  <c r="X769" s="1"/>
  <c r="X780" s="1"/>
  <c r="X785" s="1"/>
  <c r="X796" s="1"/>
  <c r="Y749"/>
  <c r="Z749"/>
  <c r="AA749"/>
  <c r="AC749"/>
  <c r="AG749" s="1"/>
  <c r="AD749"/>
  <c r="AH749" s="1"/>
  <c r="AE749"/>
  <c r="AI749"/>
  <c r="AP749"/>
  <c r="AQ749"/>
  <c r="AR749"/>
  <c r="AT749"/>
  <c r="AU749"/>
  <c r="AV749"/>
  <c r="H750"/>
  <c r="I750"/>
  <c r="J750"/>
  <c r="L750"/>
  <c r="M750"/>
  <c r="N750"/>
  <c r="Q750" s="1"/>
  <c r="P750"/>
  <c r="Y750"/>
  <c r="Z750"/>
  <c r="AA750"/>
  <c r="AC750"/>
  <c r="AD750"/>
  <c r="AE750"/>
  <c r="AP750"/>
  <c r="AQ750"/>
  <c r="AR750"/>
  <c r="AT750"/>
  <c r="AX750" s="1"/>
  <c r="AU750"/>
  <c r="AV750"/>
  <c r="AY750"/>
  <c r="AZ750" s="1"/>
  <c r="H751"/>
  <c r="I751"/>
  <c r="J751"/>
  <c r="L751"/>
  <c r="M751"/>
  <c r="N751"/>
  <c r="P751"/>
  <c r="R751" s="1"/>
  <c r="Q751"/>
  <c r="Y751"/>
  <c r="Z751"/>
  <c r="AA751"/>
  <c r="AC751"/>
  <c r="AD751"/>
  <c r="AE751"/>
  <c r="AH751" s="1"/>
  <c r="AP751"/>
  <c r="AQ751"/>
  <c r="AR751"/>
  <c r="AT751"/>
  <c r="AX751" s="1"/>
  <c r="AU751"/>
  <c r="AV751"/>
  <c r="AY751" s="1"/>
  <c r="AZ751"/>
  <c r="H752"/>
  <c r="I752"/>
  <c r="J752"/>
  <c r="L752"/>
  <c r="M752"/>
  <c r="N752"/>
  <c r="Y752"/>
  <c r="Z752"/>
  <c r="AA752"/>
  <c r="AC752"/>
  <c r="AG752" s="1"/>
  <c r="AI752" s="1"/>
  <c r="AD752"/>
  <c r="AE752"/>
  <c r="AH752"/>
  <c r="AP752"/>
  <c r="AQ752"/>
  <c r="AR752"/>
  <c r="AT752"/>
  <c r="AU752"/>
  <c r="AV752"/>
  <c r="AY752" s="1"/>
  <c r="AX752"/>
  <c r="H753"/>
  <c r="I753"/>
  <c r="J753"/>
  <c r="L753"/>
  <c r="M753"/>
  <c r="N753"/>
  <c r="Q753" s="1"/>
  <c r="Y753"/>
  <c r="Z753"/>
  <c r="AA753"/>
  <c r="AC753"/>
  <c r="AG753" s="1"/>
  <c r="AD753"/>
  <c r="AE753"/>
  <c r="AH753"/>
  <c r="AI753" s="1"/>
  <c r="AP753"/>
  <c r="AQ753"/>
  <c r="AR753"/>
  <c r="AT753"/>
  <c r="AU753"/>
  <c r="AV753"/>
  <c r="AX753"/>
  <c r="AZ753" s="1"/>
  <c r="AY753"/>
  <c r="H754"/>
  <c r="I754"/>
  <c r="J754"/>
  <c r="L754"/>
  <c r="M754"/>
  <c r="N754"/>
  <c r="Q754" s="1"/>
  <c r="P754"/>
  <c r="Y754"/>
  <c r="Z754"/>
  <c r="AA754"/>
  <c r="AC754"/>
  <c r="AD754"/>
  <c r="AE754"/>
  <c r="AP754"/>
  <c r="AQ754"/>
  <c r="AR754"/>
  <c r="AT754"/>
  <c r="AU754"/>
  <c r="AV754"/>
  <c r="H755"/>
  <c r="I755"/>
  <c r="J755"/>
  <c r="L755"/>
  <c r="M755"/>
  <c r="N755"/>
  <c r="Y755"/>
  <c r="Z755"/>
  <c r="AA755"/>
  <c r="AC755"/>
  <c r="AD755"/>
  <c r="AE755"/>
  <c r="AH755" s="1"/>
  <c r="AP755"/>
  <c r="AQ755"/>
  <c r="AR755"/>
  <c r="AT755"/>
  <c r="AU755"/>
  <c r="AV755"/>
  <c r="AY755" s="1"/>
  <c r="H756"/>
  <c r="I756"/>
  <c r="J756"/>
  <c r="L756"/>
  <c r="M756"/>
  <c r="N756"/>
  <c r="P756"/>
  <c r="R756" s="1"/>
  <c r="Q756"/>
  <c r="Y756"/>
  <c r="Z756"/>
  <c r="AA756"/>
  <c r="AC756"/>
  <c r="AD756"/>
  <c r="AE756"/>
  <c r="AP756"/>
  <c r="AQ756"/>
  <c r="AR756"/>
  <c r="AT756"/>
  <c r="AU756"/>
  <c r="AX756" s="1"/>
  <c r="AV756"/>
  <c r="AY756" s="1"/>
  <c r="H757"/>
  <c r="I757"/>
  <c r="J757"/>
  <c r="L757"/>
  <c r="M757"/>
  <c r="N757"/>
  <c r="Q757" s="1"/>
  <c r="Y757"/>
  <c r="Z757"/>
  <c r="AA757"/>
  <c r="AC757"/>
  <c r="AD757"/>
  <c r="AH757" s="1"/>
  <c r="AE757"/>
  <c r="AG757"/>
  <c r="AI757"/>
  <c r="AP757"/>
  <c r="AQ757"/>
  <c r="AR757"/>
  <c r="AT757"/>
  <c r="AU757"/>
  <c r="AV757"/>
  <c r="AY757"/>
  <c r="H758"/>
  <c r="I758"/>
  <c r="J758"/>
  <c r="L758"/>
  <c r="M758"/>
  <c r="P758" s="1"/>
  <c r="R758" s="1"/>
  <c r="N758"/>
  <c r="Q758" s="1"/>
  <c r="Y758"/>
  <c r="Z758"/>
  <c r="AA758"/>
  <c r="AC758"/>
  <c r="AD758"/>
  <c r="AE758"/>
  <c r="AP758"/>
  <c r="AQ758"/>
  <c r="AR758"/>
  <c r="AT758"/>
  <c r="AX758" s="1"/>
  <c r="AU758"/>
  <c r="AV758"/>
  <c r="AY758"/>
  <c r="AZ758" s="1"/>
  <c r="H759"/>
  <c r="I759"/>
  <c r="J759"/>
  <c r="L759"/>
  <c r="M759"/>
  <c r="N759"/>
  <c r="P759"/>
  <c r="R759" s="1"/>
  <c r="Q759"/>
  <c r="Y759"/>
  <c r="Z759"/>
  <c r="AA759"/>
  <c r="AC759"/>
  <c r="AD759"/>
  <c r="AE759"/>
  <c r="AG759"/>
  <c r="AP759"/>
  <c r="AQ759"/>
  <c r="AR759"/>
  <c r="AT759"/>
  <c r="AU759"/>
  <c r="AV759"/>
  <c r="AY759"/>
  <c r="H760"/>
  <c r="I760"/>
  <c r="J760"/>
  <c r="L760"/>
  <c r="M760"/>
  <c r="N760"/>
  <c r="P760"/>
  <c r="R760" s="1"/>
  <c r="Q760"/>
  <c r="Y760"/>
  <c r="Z760"/>
  <c r="AA760"/>
  <c r="AC760"/>
  <c r="AD760"/>
  <c r="AE760"/>
  <c r="AP760"/>
  <c r="AQ760"/>
  <c r="AR760"/>
  <c r="AT760"/>
  <c r="AU760"/>
  <c r="AV760"/>
  <c r="AY760" s="1"/>
  <c r="AX760"/>
  <c r="AZ760" s="1"/>
  <c r="H761"/>
  <c r="I761"/>
  <c r="J761"/>
  <c r="L761"/>
  <c r="P761" s="1"/>
  <c r="M761"/>
  <c r="N761"/>
  <c r="Q761"/>
  <c r="R761" s="1"/>
  <c r="Y761"/>
  <c r="Z761"/>
  <c r="AA761"/>
  <c r="AC761"/>
  <c r="AD761"/>
  <c r="AE761"/>
  <c r="AH761" s="1"/>
  <c r="AG761"/>
  <c r="AP761"/>
  <c r="AQ761"/>
  <c r="AR761"/>
  <c r="AT761"/>
  <c r="AU761"/>
  <c r="AX761" s="1"/>
  <c r="AV761"/>
  <c r="AY761" s="1"/>
  <c r="H762"/>
  <c r="I762"/>
  <c r="J762"/>
  <c r="L762"/>
  <c r="M762"/>
  <c r="N762"/>
  <c r="Q762" s="1"/>
  <c r="Y762"/>
  <c r="Z762"/>
  <c r="AA762"/>
  <c r="AC762"/>
  <c r="AD762"/>
  <c r="AG762" s="1"/>
  <c r="AI762" s="1"/>
  <c r="AE762"/>
  <c r="AH762"/>
  <c r="AP762"/>
  <c r="AQ762"/>
  <c r="AR762"/>
  <c r="AT762"/>
  <c r="AX762" s="1"/>
  <c r="AU762"/>
  <c r="AV762"/>
  <c r="AY762"/>
  <c r="H763"/>
  <c r="I763"/>
  <c r="J763"/>
  <c r="L763"/>
  <c r="M763"/>
  <c r="P763" s="1"/>
  <c r="N763"/>
  <c r="Q763" s="1"/>
  <c r="R763"/>
  <c r="Y763"/>
  <c r="Z763"/>
  <c r="AA763"/>
  <c r="AC763"/>
  <c r="AD763"/>
  <c r="AE763"/>
  <c r="AP763"/>
  <c r="AQ763"/>
  <c r="AR763"/>
  <c r="AT763"/>
  <c r="AY763" s="1"/>
  <c r="AU763"/>
  <c r="AV763"/>
  <c r="H764"/>
  <c r="I764"/>
  <c r="J764"/>
  <c r="L764"/>
  <c r="P764" s="1"/>
  <c r="R764" s="1"/>
  <c r="M764"/>
  <c r="N764"/>
  <c r="Q764"/>
  <c r="Y764"/>
  <c r="Z764"/>
  <c r="AA764"/>
  <c r="AC764"/>
  <c r="AD764"/>
  <c r="AE764"/>
  <c r="AH764" s="1"/>
  <c r="AG764"/>
  <c r="AI764"/>
  <c r="AP764"/>
  <c r="AQ764"/>
  <c r="AR764"/>
  <c r="AT764"/>
  <c r="AX764" s="1"/>
  <c r="AU764"/>
  <c r="AV764"/>
  <c r="H765"/>
  <c r="I765"/>
  <c r="J765"/>
  <c r="L765"/>
  <c r="P765" s="1"/>
  <c r="R765" s="1"/>
  <c r="M765"/>
  <c r="N765"/>
  <c r="Q765"/>
  <c r="Y765"/>
  <c r="Z765"/>
  <c r="AA765"/>
  <c r="AC765"/>
  <c r="AD765"/>
  <c r="AE765"/>
  <c r="AH765" s="1"/>
  <c r="AG765"/>
  <c r="AP765"/>
  <c r="AQ765"/>
  <c r="AR765"/>
  <c r="AT765"/>
  <c r="AU765"/>
  <c r="AV765"/>
  <c r="AX765"/>
  <c r="H766"/>
  <c r="I766"/>
  <c r="J766"/>
  <c r="L766"/>
  <c r="P766" s="1"/>
  <c r="M766"/>
  <c r="N766"/>
  <c r="Q766"/>
  <c r="R766" s="1"/>
  <c r="Y766"/>
  <c r="Z766"/>
  <c r="AA766"/>
  <c r="AC766"/>
  <c r="AD766"/>
  <c r="AE766"/>
  <c r="AG766"/>
  <c r="AI766" s="1"/>
  <c r="AH766"/>
  <c r="AP766"/>
  <c r="AQ766"/>
  <c r="AR766"/>
  <c r="AT766"/>
  <c r="AU766"/>
  <c r="AV766"/>
  <c r="AY766" s="1"/>
  <c r="AX766"/>
  <c r="H767"/>
  <c r="I767"/>
  <c r="J767"/>
  <c r="L767"/>
  <c r="M767"/>
  <c r="P767" s="1"/>
  <c r="R767" s="1"/>
  <c r="N767"/>
  <c r="Q767" s="1"/>
  <c r="Y767"/>
  <c r="Z767"/>
  <c r="AA767"/>
  <c r="AC767"/>
  <c r="AD767"/>
  <c r="AE767"/>
  <c r="AH767" s="1"/>
  <c r="AP767"/>
  <c r="AQ767"/>
  <c r="AR767"/>
  <c r="AT767"/>
  <c r="AU767"/>
  <c r="AY767" s="1"/>
  <c r="AZ767" s="1"/>
  <c r="AV767"/>
  <c r="AX767"/>
  <c r="H768"/>
  <c r="I768"/>
  <c r="J768"/>
  <c r="L768"/>
  <c r="P768" s="1"/>
  <c r="M768"/>
  <c r="N768"/>
  <c r="Y768"/>
  <c r="Z768"/>
  <c r="AA768"/>
  <c r="AC768"/>
  <c r="AD768"/>
  <c r="AG768" s="1"/>
  <c r="AE768"/>
  <c r="AH768" s="1"/>
  <c r="AI768"/>
  <c r="AP768"/>
  <c r="AQ768"/>
  <c r="AR768"/>
  <c r="AT768"/>
  <c r="AU768"/>
  <c r="AV768"/>
  <c r="AY768" s="1"/>
  <c r="H769"/>
  <c r="I769"/>
  <c r="J769"/>
  <c r="L769"/>
  <c r="M769"/>
  <c r="N769"/>
  <c r="Y769"/>
  <c r="Z769"/>
  <c r="AA769"/>
  <c r="AC769"/>
  <c r="AD769"/>
  <c r="AE769"/>
  <c r="AG769"/>
  <c r="AP769"/>
  <c r="AQ769"/>
  <c r="AR769"/>
  <c r="AT769"/>
  <c r="AU769"/>
  <c r="AV769"/>
  <c r="AY769"/>
  <c r="H770"/>
  <c r="I770"/>
  <c r="J770"/>
  <c r="L770"/>
  <c r="P770" s="1"/>
  <c r="M770"/>
  <c r="N770"/>
  <c r="Q770"/>
  <c r="Y770"/>
  <c r="Z770"/>
  <c r="AA770"/>
  <c r="AC770"/>
  <c r="AD770"/>
  <c r="AE770"/>
  <c r="AH770" s="1"/>
  <c r="AG770"/>
  <c r="AI770" s="1"/>
  <c r="AP770"/>
  <c r="AQ770"/>
  <c r="AR770"/>
  <c r="AT770"/>
  <c r="AU770"/>
  <c r="AV770"/>
  <c r="AY770" s="1"/>
  <c r="H771"/>
  <c r="I771"/>
  <c r="J771"/>
  <c r="L771"/>
  <c r="P771" s="1"/>
  <c r="M771"/>
  <c r="N771"/>
  <c r="Q771" s="1"/>
  <c r="R771" s="1"/>
  <c r="Y771"/>
  <c r="Z771"/>
  <c r="AA771"/>
  <c r="AC771"/>
  <c r="AD771"/>
  <c r="AE771"/>
  <c r="AG771"/>
  <c r="AI771" s="1"/>
  <c r="AH771"/>
  <c r="AP771"/>
  <c r="AQ771"/>
  <c r="AR771"/>
  <c r="AT771"/>
  <c r="AU771"/>
  <c r="AV771"/>
  <c r="H772"/>
  <c r="I772"/>
  <c r="J772"/>
  <c r="L772"/>
  <c r="M772"/>
  <c r="P772" s="1"/>
  <c r="R772" s="1"/>
  <c r="N772"/>
  <c r="Q772" s="1"/>
  <c r="Y772"/>
  <c r="Z772"/>
  <c r="AA772"/>
  <c r="AC772"/>
  <c r="AD772"/>
  <c r="AE772"/>
  <c r="AP772"/>
  <c r="AQ772"/>
  <c r="AR772"/>
  <c r="AT772"/>
  <c r="AU772"/>
  <c r="AY772" s="1"/>
  <c r="AZ772" s="1"/>
  <c r="AV772"/>
  <c r="AX772"/>
  <c r="H773"/>
  <c r="I773"/>
  <c r="J773"/>
  <c r="L773"/>
  <c r="P773" s="1"/>
  <c r="M773"/>
  <c r="N773"/>
  <c r="Y773"/>
  <c r="Z773"/>
  <c r="AA773"/>
  <c r="AC773"/>
  <c r="AD773"/>
  <c r="AE773"/>
  <c r="AG773" s="1"/>
  <c r="AP773"/>
  <c r="AQ773"/>
  <c r="AR773"/>
  <c r="AT773"/>
  <c r="AU773"/>
  <c r="AV773"/>
  <c r="H774"/>
  <c r="I774"/>
  <c r="J774"/>
  <c r="L774"/>
  <c r="M774"/>
  <c r="N774"/>
  <c r="Y774"/>
  <c r="Z774"/>
  <c r="AA774"/>
  <c r="AC774"/>
  <c r="AG774" s="1"/>
  <c r="AD774"/>
  <c r="AE774"/>
  <c r="AH774"/>
  <c r="AP774"/>
  <c r="AQ774"/>
  <c r="AR774"/>
  <c r="AT774"/>
  <c r="AU774"/>
  <c r="AV774"/>
  <c r="AY774" s="1"/>
  <c r="AX774"/>
  <c r="AZ774"/>
  <c r="H775"/>
  <c r="I775"/>
  <c r="J775"/>
  <c r="L775"/>
  <c r="M775"/>
  <c r="N775"/>
  <c r="Y775"/>
  <c r="Z775"/>
  <c r="AA775"/>
  <c r="AC775"/>
  <c r="AG775" s="1"/>
  <c r="AD775"/>
  <c r="AE775"/>
  <c r="AH775"/>
  <c r="AP775"/>
  <c r="AQ775"/>
  <c r="AR775"/>
  <c r="AT775"/>
  <c r="AU775"/>
  <c r="AV775"/>
  <c r="AY775" s="1"/>
  <c r="AX775"/>
  <c r="AZ775" s="1"/>
  <c r="H776"/>
  <c r="I776"/>
  <c r="J776"/>
  <c r="L776"/>
  <c r="M776"/>
  <c r="N776"/>
  <c r="Q776" s="1"/>
  <c r="P776"/>
  <c r="Y776"/>
  <c r="Z776"/>
  <c r="AA776"/>
  <c r="AC776"/>
  <c r="AD776"/>
  <c r="AE776"/>
  <c r="AP776"/>
  <c r="AQ776"/>
  <c r="AR776"/>
  <c r="AT776"/>
  <c r="AU776"/>
  <c r="AV776"/>
  <c r="AX776"/>
  <c r="AZ776" s="1"/>
  <c r="AY776"/>
  <c r="H777"/>
  <c r="I777"/>
  <c r="J777"/>
  <c r="L777"/>
  <c r="M777"/>
  <c r="N777"/>
  <c r="Q777" s="1"/>
  <c r="P777"/>
  <c r="Y777"/>
  <c r="Z777"/>
  <c r="AA777"/>
  <c r="AC777"/>
  <c r="AD777"/>
  <c r="AE777"/>
  <c r="AP777"/>
  <c r="AQ777"/>
  <c r="AR777"/>
  <c r="AT777"/>
  <c r="AU777"/>
  <c r="AV777"/>
  <c r="AY777" s="1"/>
  <c r="H778"/>
  <c r="I778"/>
  <c r="J778"/>
  <c r="L778"/>
  <c r="M778"/>
  <c r="P778" s="1"/>
  <c r="N778"/>
  <c r="Q778"/>
  <c r="R778"/>
  <c r="Y778"/>
  <c r="Z778"/>
  <c r="AA778"/>
  <c r="AC778"/>
  <c r="AD778"/>
  <c r="AE778"/>
  <c r="AH778"/>
  <c r="AP778"/>
  <c r="AQ778"/>
  <c r="AR778"/>
  <c r="AT778"/>
  <c r="AU778"/>
  <c r="AX778" s="1"/>
  <c r="AZ778" s="1"/>
  <c r="AV778"/>
  <c r="AY778" s="1"/>
  <c r="H779"/>
  <c r="I779"/>
  <c r="J779"/>
  <c r="L779"/>
  <c r="M779"/>
  <c r="N779"/>
  <c r="Y779"/>
  <c r="Z779"/>
  <c r="AA779"/>
  <c r="AC779"/>
  <c r="AG779" s="1"/>
  <c r="AD779"/>
  <c r="AE779"/>
  <c r="AH779"/>
  <c r="AP779"/>
  <c r="AQ779"/>
  <c r="AR779"/>
  <c r="AT779"/>
  <c r="AY779" s="1"/>
  <c r="AU779"/>
  <c r="AV779"/>
  <c r="AX779"/>
  <c r="AZ779" s="1"/>
  <c r="H780"/>
  <c r="I780"/>
  <c r="J780"/>
  <c r="L780"/>
  <c r="M780"/>
  <c r="N780"/>
  <c r="Q780" s="1"/>
  <c r="P780"/>
  <c r="R780" s="1"/>
  <c r="Y780"/>
  <c r="Z780"/>
  <c r="AA780"/>
  <c r="AC780"/>
  <c r="AD780"/>
  <c r="AE780"/>
  <c r="AG780"/>
  <c r="AI780" s="1"/>
  <c r="AH780"/>
  <c r="AP780"/>
  <c r="AQ780"/>
  <c r="AR780"/>
  <c r="AT780"/>
  <c r="AU780"/>
  <c r="AV780"/>
  <c r="AY780" s="1"/>
  <c r="AX780"/>
  <c r="H781"/>
  <c r="I781"/>
  <c r="J781"/>
  <c r="L781"/>
  <c r="M781"/>
  <c r="P781" s="1"/>
  <c r="R781" s="1"/>
  <c r="N781"/>
  <c r="Q781" s="1"/>
  <c r="Y781"/>
  <c r="Z781"/>
  <c r="AA781"/>
  <c r="AC781"/>
  <c r="AD781"/>
  <c r="AE781"/>
  <c r="AP781"/>
  <c r="AQ781"/>
  <c r="AR781"/>
  <c r="AT781"/>
  <c r="AU781"/>
  <c r="AX781" s="1"/>
  <c r="AV781"/>
  <c r="AY781"/>
  <c r="AZ781"/>
  <c r="H782"/>
  <c r="I782"/>
  <c r="J782"/>
  <c r="L782"/>
  <c r="M782"/>
  <c r="N782"/>
  <c r="Y782"/>
  <c r="Z782"/>
  <c r="AA782"/>
  <c r="AC782"/>
  <c r="AD782"/>
  <c r="AE782"/>
  <c r="AP782"/>
  <c r="AQ782"/>
  <c r="AR782"/>
  <c r="AT782"/>
  <c r="AU782"/>
  <c r="AV782"/>
  <c r="H783"/>
  <c r="I783"/>
  <c r="J783"/>
  <c r="L783"/>
  <c r="P783" s="1"/>
  <c r="M783"/>
  <c r="N783"/>
  <c r="Q783"/>
  <c r="R783" s="1"/>
  <c r="Y783"/>
  <c r="Z783"/>
  <c r="AA783"/>
  <c r="AC783"/>
  <c r="AD783"/>
  <c r="AE783"/>
  <c r="AG783"/>
  <c r="AI783" s="1"/>
  <c r="AH783"/>
  <c r="AP783"/>
  <c r="AQ783"/>
  <c r="AR783"/>
  <c r="AT783"/>
  <c r="AU783"/>
  <c r="AV783"/>
  <c r="AY783" s="1"/>
  <c r="AX783"/>
  <c r="AZ783" s="1"/>
  <c r="H784"/>
  <c r="I784"/>
  <c r="J784"/>
  <c r="L784"/>
  <c r="P784" s="1"/>
  <c r="M784"/>
  <c r="N784"/>
  <c r="Q784"/>
  <c r="Y784"/>
  <c r="Z784"/>
  <c r="AA784"/>
  <c r="AC784"/>
  <c r="AD784"/>
  <c r="AE784"/>
  <c r="AG784"/>
  <c r="AI784" s="1"/>
  <c r="AH784"/>
  <c r="AP784"/>
  <c r="AQ784"/>
  <c r="AR784"/>
  <c r="AT784"/>
  <c r="AU784"/>
  <c r="AV784"/>
  <c r="AY784" s="1"/>
  <c r="AX784"/>
  <c r="AZ784" s="1"/>
  <c r="H785"/>
  <c r="I785"/>
  <c r="J785"/>
  <c r="L785"/>
  <c r="M785"/>
  <c r="N785"/>
  <c r="Q785" s="1"/>
  <c r="P785"/>
  <c r="R785" s="1"/>
  <c r="Y785"/>
  <c r="Z785"/>
  <c r="AA785"/>
  <c r="AC785"/>
  <c r="AD785"/>
  <c r="AH785" s="1"/>
  <c r="AI785" s="1"/>
  <c r="AE785"/>
  <c r="AG785"/>
  <c r="AP785"/>
  <c r="AQ785"/>
  <c r="AR785"/>
  <c r="AT785"/>
  <c r="AX785" s="1"/>
  <c r="AU785"/>
  <c r="AV785"/>
  <c r="H786"/>
  <c r="I786"/>
  <c r="J786"/>
  <c r="L786"/>
  <c r="M786"/>
  <c r="P786" s="1"/>
  <c r="N786"/>
  <c r="Q786" s="1"/>
  <c r="R786"/>
  <c r="Y786"/>
  <c r="Z786"/>
  <c r="AA786"/>
  <c r="AC786"/>
  <c r="AD786"/>
  <c r="AE786"/>
  <c r="AH786" s="1"/>
  <c r="AP786"/>
  <c r="AQ786"/>
  <c r="AR786"/>
  <c r="AT786"/>
  <c r="AU786"/>
  <c r="AV786"/>
  <c r="H787"/>
  <c r="I787"/>
  <c r="J787"/>
  <c r="L787"/>
  <c r="P787" s="1"/>
  <c r="M787"/>
  <c r="N787"/>
  <c r="Q787"/>
  <c r="Y787"/>
  <c r="Z787"/>
  <c r="AA787"/>
  <c r="AC787"/>
  <c r="AD787"/>
  <c r="AE787"/>
  <c r="AG787"/>
  <c r="AP787"/>
  <c r="AQ787"/>
  <c r="AR787"/>
  <c r="AT787"/>
  <c r="AU787"/>
  <c r="AV787"/>
  <c r="AY787"/>
  <c r="H788"/>
  <c r="I788"/>
  <c r="J788"/>
  <c r="L788"/>
  <c r="P788" s="1"/>
  <c r="M788"/>
  <c r="N788"/>
  <c r="Y788"/>
  <c r="Z788"/>
  <c r="AA788"/>
  <c r="AC788"/>
  <c r="AD788"/>
  <c r="AE788"/>
  <c r="AH788" s="1"/>
  <c r="AG788"/>
  <c r="AI788" s="1"/>
  <c r="AP788"/>
  <c r="AQ788"/>
  <c r="AR788"/>
  <c r="AT788"/>
  <c r="AU788"/>
  <c r="AV788"/>
  <c r="AX788"/>
  <c r="H789"/>
  <c r="I789"/>
  <c r="J789"/>
  <c r="L789"/>
  <c r="P789" s="1"/>
  <c r="M789"/>
  <c r="N789"/>
  <c r="Q789" s="1"/>
  <c r="R789" s="1"/>
  <c r="Y789"/>
  <c r="Z789"/>
  <c r="AA789"/>
  <c r="AC789"/>
  <c r="AD789"/>
  <c r="AE789"/>
  <c r="AG789"/>
  <c r="AI789" s="1"/>
  <c r="AH789"/>
  <c r="AP789"/>
  <c r="AQ789"/>
  <c r="AR789"/>
  <c r="AT789"/>
  <c r="AU789"/>
  <c r="AV789"/>
  <c r="AY789" s="1"/>
  <c r="AX789"/>
  <c r="H790"/>
  <c r="I790"/>
  <c r="J790"/>
  <c r="K790"/>
  <c r="L790"/>
  <c r="M790"/>
  <c r="N790"/>
  <c r="Y790"/>
  <c r="Z790"/>
  <c r="AA790"/>
  <c r="AC790"/>
  <c r="AG790" s="1"/>
  <c r="AD790"/>
  <c r="AH790" s="1"/>
  <c r="AE790"/>
  <c r="AI790"/>
  <c r="AP790"/>
  <c r="AQ790"/>
  <c r="AR790"/>
  <c r="AT790"/>
  <c r="AX790" s="1"/>
  <c r="AU790"/>
  <c r="AV790"/>
  <c r="AY790"/>
  <c r="H791"/>
  <c r="I791"/>
  <c r="J791"/>
  <c r="L791"/>
  <c r="M791"/>
  <c r="N791"/>
  <c r="Q791" s="1"/>
  <c r="P791"/>
  <c r="R791"/>
  <c r="Y791"/>
  <c r="Z791"/>
  <c r="AA791"/>
  <c r="AC791"/>
  <c r="AD791"/>
  <c r="AE791"/>
  <c r="AH791"/>
  <c r="AP791"/>
  <c r="AQ791"/>
  <c r="AR791"/>
  <c r="AT791"/>
  <c r="AX791" s="1"/>
  <c r="AZ791" s="1"/>
  <c r="AU791"/>
  <c r="AV791"/>
  <c r="AY791"/>
  <c r="H792"/>
  <c r="I792"/>
  <c r="J792"/>
  <c r="L792"/>
  <c r="M792"/>
  <c r="N792"/>
  <c r="Q792" s="1"/>
  <c r="P792"/>
  <c r="R792" s="1"/>
  <c r="Y792"/>
  <c r="Z792"/>
  <c r="AA792"/>
  <c r="AC792"/>
  <c r="AD792"/>
  <c r="AE792"/>
  <c r="AH792" s="1"/>
  <c r="AP792"/>
  <c r="AQ792"/>
  <c r="AR792"/>
  <c r="AT792"/>
  <c r="AU792"/>
  <c r="AV792"/>
  <c r="AY792" s="1"/>
  <c r="H793"/>
  <c r="I793"/>
  <c r="J793"/>
  <c r="L793"/>
  <c r="M793"/>
  <c r="N793"/>
  <c r="P793"/>
  <c r="R793" s="1"/>
  <c r="Q793"/>
  <c r="Y793"/>
  <c r="Z793"/>
  <c r="AA793"/>
  <c r="AC793"/>
  <c r="AD793"/>
  <c r="AE793"/>
  <c r="AP793"/>
  <c r="AQ793"/>
  <c r="AR793"/>
  <c r="AT793"/>
  <c r="AU793"/>
  <c r="AX793" s="1"/>
  <c r="AZ793" s="1"/>
  <c r="AV793"/>
  <c r="AY793" s="1"/>
  <c r="H794"/>
  <c r="I794"/>
  <c r="J794"/>
  <c r="L794"/>
  <c r="M794"/>
  <c r="N794"/>
  <c r="Q794" s="1"/>
  <c r="Y794"/>
  <c r="Z794"/>
  <c r="AA794"/>
  <c r="AC794"/>
  <c r="AD794"/>
  <c r="AH794" s="1"/>
  <c r="AI794" s="1"/>
  <c r="AE794"/>
  <c r="AG794"/>
  <c r="AP794"/>
  <c r="AQ794"/>
  <c r="AR794"/>
  <c r="AT794"/>
  <c r="AX794" s="1"/>
  <c r="AU794"/>
  <c r="AV794"/>
  <c r="H795"/>
  <c r="I795"/>
  <c r="J795"/>
  <c r="L795"/>
  <c r="M795"/>
  <c r="P795" s="1"/>
  <c r="N795"/>
  <c r="Q795" s="1"/>
  <c r="R795"/>
  <c r="Y795"/>
  <c r="Z795"/>
  <c r="AA795"/>
  <c r="AC795"/>
  <c r="AD795"/>
  <c r="AE795"/>
  <c r="AH795" s="1"/>
  <c r="AP795"/>
  <c r="AQ795"/>
  <c r="AR795"/>
  <c r="AT795"/>
  <c r="AU795"/>
  <c r="AV795"/>
  <c r="H796"/>
  <c r="I796"/>
  <c r="J796"/>
  <c r="L796"/>
  <c r="P796" s="1"/>
  <c r="M796"/>
  <c r="N796"/>
  <c r="Q796"/>
  <c r="Y796"/>
  <c r="Z796"/>
  <c r="AA796"/>
  <c r="AC796"/>
  <c r="AG796" s="1"/>
  <c r="AD796"/>
  <c r="AE796"/>
  <c r="AH796"/>
  <c r="AI796" s="1"/>
  <c r="AP796"/>
  <c r="AQ796"/>
  <c r="AR796"/>
  <c r="AT796"/>
  <c r="AU796"/>
  <c r="AV796"/>
  <c r="AX796"/>
  <c r="AZ796" s="1"/>
  <c r="AY796"/>
  <c r="H797"/>
  <c r="I797"/>
  <c r="J797"/>
  <c r="L797"/>
  <c r="M797"/>
  <c r="N797"/>
  <c r="Q797" s="1"/>
  <c r="P797"/>
  <c r="Y797"/>
  <c r="Z797"/>
  <c r="AA797"/>
  <c r="AC797"/>
  <c r="AD797"/>
  <c r="AG797" s="1"/>
  <c r="AE797"/>
  <c r="AH797" s="1"/>
  <c r="AP797"/>
  <c r="AQ797"/>
  <c r="AR797"/>
  <c r="AT797"/>
  <c r="AU797"/>
  <c r="AV797"/>
  <c r="H798"/>
  <c r="I798"/>
  <c r="J798"/>
  <c r="L798"/>
  <c r="M798"/>
  <c r="P798" s="1"/>
  <c r="R798" s="1"/>
  <c r="N798"/>
  <c r="Q798"/>
  <c r="Y798"/>
  <c r="Z798"/>
  <c r="AA798"/>
  <c r="AC798"/>
  <c r="AG798" s="1"/>
  <c r="AD798"/>
  <c r="AE798"/>
  <c r="AH798"/>
  <c r="AP798"/>
  <c r="AQ798"/>
  <c r="AR798"/>
  <c r="AT798"/>
  <c r="AU798"/>
  <c r="AV798"/>
  <c r="AX798" s="1"/>
  <c r="H799"/>
  <c r="I799"/>
  <c r="J799"/>
  <c r="L799"/>
  <c r="M799"/>
  <c r="N799"/>
  <c r="Y799"/>
  <c r="Z799"/>
  <c r="AA799"/>
  <c r="AC799"/>
  <c r="AH799" s="1"/>
  <c r="AD799"/>
  <c r="AE799"/>
  <c r="AP799"/>
  <c r="AQ799"/>
  <c r="AR799"/>
  <c r="AT799"/>
  <c r="AX799" s="1"/>
  <c r="AZ799" s="1"/>
  <c r="AU799"/>
  <c r="AV799"/>
  <c r="AY799"/>
  <c r="H800"/>
  <c r="I800"/>
  <c r="J800"/>
  <c r="L800"/>
  <c r="M800"/>
  <c r="N800"/>
  <c r="Q800" s="1"/>
  <c r="P800"/>
  <c r="R800"/>
  <c r="Y800"/>
  <c r="Z800"/>
  <c r="AA800"/>
  <c r="AC800"/>
  <c r="AG800" s="1"/>
  <c r="AD800"/>
  <c r="AE800"/>
  <c r="AP800"/>
  <c r="AQ800"/>
  <c r="AR800"/>
  <c r="AT800"/>
  <c r="AX800" s="1"/>
  <c r="AZ800" s="1"/>
  <c r="AU800"/>
  <c r="AV800"/>
  <c r="AY800"/>
  <c r="H801"/>
  <c r="I801"/>
  <c r="J801"/>
  <c r="L801"/>
  <c r="M801"/>
  <c r="N801"/>
  <c r="Q801" s="1"/>
  <c r="P801"/>
  <c r="Y801"/>
  <c r="Z801"/>
  <c r="AA801"/>
  <c r="AC801"/>
  <c r="AD801"/>
  <c r="AE801"/>
  <c r="AH801" s="1"/>
  <c r="AG801"/>
  <c r="AP801"/>
  <c r="AQ801"/>
  <c r="AR801"/>
  <c r="AT801"/>
  <c r="AU801"/>
  <c r="AV801"/>
  <c r="AX801" s="1"/>
  <c r="AY801"/>
  <c r="H802"/>
  <c r="I802"/>
  <c r="J802"/>
  <c r="L802"/>
  <c r="M802"/>
  <c r="N802"/>
  <c r="P802"/>
  <c r="R802" s="1"/>
  <c r="Q802"/>
  <c r="Y802"/>
  <c r="Z802"/>
  <c r="AA802"/>
  <c r="AC802"/>
  <c r="AD802"/>
  <c r="AE802"/>
  <c r="AH802" s="1"/>
  <c r="AG802"/>
  <c r="AP802"/>
  <c r="AQ802"/>
  <c r="AR802"/>
  <c r="AT802"/>
  <c r="AU802"/>
  <c r="AV802"/>
  <c r="H803"/>
  <c r="I803"/>
  <c r="J803"/>
  <c r="L803"/>
  <c r="M803"/>
  <c r="N803"/>
  <c r="Q803" s="1"/>
  <c r="X803"/>
  <c r="X813" s="1"/>
  <c r="X817" s="1"/>
  <c r="X831" s="1"/>
  <c r="X845" s="1"/>
  <c r="X848" s="1"/>
  <c r="X853" s="1"/>
  <c r="X860" s="1"/>
  <c r="X872" s="1"/>
  <c r="X883" s="1"/>
  <c r="X885" s="1"/>
  <c r="X887" s="1"/>
  <c r="X892" s="1"/>
  <c r="X912" s="1"/>
  <c r="X915" s="1"/>
  <c r="X923" s="1"/>
  <c r="X930" s="1"/>
  <c r="X939" s="1"/>
  <c r="X961" s="1"/>
  <c r="X972" s="1"/>
  <c r="X984" s="1"/>
  <c r="X991" s="1"/>
  <c r="Y803"/>
  <c r="Z803"/>
  <c r="AA803"/>
  <c r="AC803"/>
  <c r="AD803"/>
  <c r="AE803"/>
  <c r="AH803"/>
  <c r="AP803"/>
  <c r="AQ803"/>
  <c r="AR803"/>
  <c r="AT803"/>
  <c r="AU803"/>
  <c r="AV803"/>
  <c r="AX803" s="1"/>
  <c r="H804"/>
  <c r="I804"/>
  <c r="J804"/>
  <c r="L804"/>
  <c r="M804"/>
  <c r="N804"/>
  <c r="Y804"/>
  <c r="Z804"/>
  <c r="AA804"/>
  <c r="AC804"/>
  <c r="AG804" s="1"/>
  <c r="AI804" s="1"/>
  <c r="AD804"/>
  <c r="AE804"/>
  <c r="AH804"/>
  <c r="AP804"/>
  <c r="AQ804"/>
  <c r="AR804"/>
  <c r="AT804"/>
  <c r="AU804"/>
  <c r="AV804"/>
  <c r="AX804"/>
  <c r="AZ804" s="1"/>
  <c r="AY804"/>
  <c r="H805"/>
  <c r="I805"/>
  <c r="J805"/>
  <c r="L805"/>
  <c r="M805"/>
  <c r="N805"/>
  <c r="Q805" s="1"/>
  <c r="P805"/>
  <c r="R805" s="1"/>
  <c r="Y805"/>
  <c r="Z805"/>
  <c r="AA805"/>
  <c r="AC805"/>
  <c r="AD805"/>
  <c r="AE805"/>
  <c r="AH805"/>
  <c r="AP805"/>
  <c r="AQ805"/>
  <c r="AR805"/>
  <c r="AT805"/>
  <c r="AU805"/>
  <c r="AV805"/>
  <c r="AX805"/>
  <c r="AZ805" s="1"/>
  <c r="AY805"/>
  <c r="H806"/>
  <c r="I806"/>
  <c r="J806"/>
  <c r="L806"/>
  <c r="M806"/>
  <c r="N806"/>
  <c r="Q806" s="1"/>
  <c r="P806"/>
  <c r="R806" s="1"/>
  <c r="Y806"/>
  <c r="Z806"/>
  <c r="AA806"/>
  <c r="AC806"/>
  <c r="AD806"/>
  <c r="AE806"/>
  <c r="AH806" s="1"/>
  <c r="AG806"/>
  <c r="AI806" s="1"/>
  <c r="AP806"/>
  <c r="AQ806"/>
  <c r="AR806"/>
  <c r="AT806"/>
  <c r="AU806"/>
  <c r="AV806"/>
  <c r="AY806" s="1"/>
  <c r="H807"/>
  <c r="I807"/>
  <c r="J807"/>
  <c r="L807"/>
  <c r="M807"/>
  <c r="N807"/>
  <c r="P807"/>
  <c r="R807" s="1"/>
  <c r="Q807"/>
  <c r="Y807"/>
  <c r="Z807"/>
  <c r="AA807"/>
  <c r="AC807"/>
  <c r="AD807"/>
  <c r="AE807"/>
  <c r="AP807"/>
  <c r="AQ807"/>
  <c r="AR807"/>
  <c r="AT807"/>
  <c r="AU807"/>
  <c r="AV807"/>
  <c r="H808"/>
  <c r="I808"/>
  <c r="J808"/>
  <c r="L808"/>
  <c r="M808"/>
  <c r="N808"/>
  <c r="Q808" s="1"/>
  <c r="Y808"/>
  <c r="Z808"/>
  <c r="AA808"/>
  <c r="AC808"/>
  <c r="AD808"/>
  <c r="AH808" s="1"/>
  <c r="AE808"/>
  <c r="AG808"/>
  <c r="AI808"/>
  <c r="AP808"/>
  <c r="AQ808"/>
  <c r="AR808"/>
  <c r="AT808"/>
  <c r="AX808" s="1"/>
  <c r="AZ808" s="1"/>
  <c r="AU808"/>
  <c r="AV808"/>
  <c r="AY808"/>
  <c r="H809"/>
  <c r="I809"/>
  <c r="J809"/>
  <c r="L809"/>
  <c r="M809"/>
  <c r="P809" s="1"/>
  <c r="R809" s="1"/>
  <c r="N809"/>
  <c r="Q809" s="1"/>
  <c r="Y809"/>
  <c r="Z809"/>
  <c r="AA809"/>
  <c r="AC809"/>
  <c r="AD809"/>
  <c r="AE809"/>
  <c r="AH809" s="1"/>
  <c r="AP809"/>
  <c r="AQ809"/>
  <c r="AR809"/>
  <c r="AT809"/>
  <c r="AU809"/>
  <c r="AV809"/>
  <c r="AY809"/>
  <c r="H810"/>
  <c r="I810"/>
  <c r="J810"/>
  <c r="K810"/>
  <c r="L810"/>
  <c r="M810"/>
  <c r="N810"/>
  <c r="Q810" s="1"/>
  <c r="P810"/>
  <c r="Y810"/>
  <c r="Z810"/>
  <c r="AA810"/>
  <c r="AC810"/>
  <c r="AD810"/>
  <c r="AE810"/>
  <c r="AG810" s="1"/>
  <c r="AH810"/>
  <c r="AP810"/>
  <c r="AQ810"/>
  <c r="AR810"/>
  <c r="AT810"/>
  <c r="AU810"/>
  <c r="AV810"/>
  <c r="AX810"/>
  <c r="AZ810" s="1"/>
  <c r="AY810"/>
  <c r="H811"/>
  <c r="I811"/>
  <c r="J811"/>
  <c r="L811"/>
  <c r="M811"/>
  <c r="N811"/>
  <c r="Q811" s="1"/>
  <c r="P811"/>
  <c r="Y811"/>
  <c r="Z811"/>
  <c r="AA811"/>
  <c r="AC811"/>
  <c r="AD811"/>
  <c r="AE811"/>
  <c r="AP811"/>
  <c r="AQ811"/>
  <c r="AR811"/>
  <c r="AT811"/>
  <c r="AU811"/>
  <c r="AV811"/>
  <c r="H812"/>
  <c r="I812"/>
  <c r="J812"/>
  <c r="L812"/>
  <c r="M812"/>
  <c r="P812" s="1"/>
  <c r="R812" s="1"/>
  <c r="N812"/>
  <c r="Q812"/>
  <c r="Y812"/>
  <c r="Z812"/>
  <c r="AA812"/>
  <c r="AC812"/>
  <c r="AD812"/>
  <c r="AE812"/>
  <c r="AG812" s="1"/>
  <c r="AI812" s="1"/>
  <c r="AH812"/>
  <c r="AP812"/>
  <c r="AQ812"/>
  <c r="AR812"/>
  <c r="AT812"/>
  <c r="AU812"/>
  <c r="AV812"/>
  <c r="AX812" s="1"/>
  <c r="H813"/>
  <c r="I813"/>
  <c r="J813"/>
  <c r="L813"/>
  <c r="M813"/>
  <c r="N813"/>
  <c r="Y813"/>
  <c r="Z813"/>
  <c r="AA813"/>
  <c r="AC813"/>
  <c r="AD813"/>
  <c r="AE813"/>
  <c r="AG813"/>
  <c r="AI813" s="1"/>
  <c r="AH813"/>
  <c r="AP813"/>
  <c r="AQ813"/>
  <c r="AR813"/>
  <c r="AT813"/>
  <c r="AU813"/>
  <c r="AV813"/>
  <c r="AX813"/>
  <c r="H814"/>
  <c r="I814"/>
  <c r="J814"/>
  <c r="L814"/>
  <c r="P814" s="1"/>
  <c r="M814"/>
  <c r="N814"/>
  <c r="Q814"/>
  <c r="Y814"/>
  <c r="Z814"/>
  <c r="AA814"/>
  <c r="AC814"/>
  <c r="AD814"/>
  <c r="AE814"/>
  <c r="AG814"/>
  <c r="AI814" s="1"/>
  <c r="AH814"/>
  <c r="AP814"/>
  <c r="AQ814"/>
  <c r="AR814"/>
  <c r="AT814"/>
  <c r="AU814"/>
  <c r="AV814"/>
  <c r="AY814" s="1"/>
  <c r="AX814"/>
  <c r="AZ814" s="1"/>
  <c r="H815"/>
  <c r="I815"/>
  <c r="J815"/>
  <c r="L815"/>
  <c r="M815"/>
  <c r="N815"/>
  <c r="Q815" s="1"/>
  <c r="P815"/>
  <c r="R815" s="1"/>
  <c r="Y815"/>
  <c r="Z815"/>
  <c r="AA815"/>
  <c r="AC815"/>
  <c r="AD815"/>
  <c r="AE815"/>
  <c r="AG815" s="1"/>
  <c r="AP815"/>
  <c r="AQ815"/>
  <c r="AR815"/>
  <c r="AT815"/>
  <c r="AU815"/>
  <c r="AV815"/>
  <c r="AX815"/>
  <c r="AZ815" s="1"/>
  <c r="AY815"/>
  <c r="H816"/>
  <c r="I816"/>
  <c r="J816"/>
  <c r="L816"/>
  <c r="M816"/>
  <c r="N816"/>
  <c r="Q816" s="1"/>
  <c r="P816"/>
  <c r="Y816"/>
  <c r="Z816"/>
  <c r="AA816"/>
  <c r="AC816"/>
  <c r="AD816"/>
  <c r="AE816"/>
  <c r="AP816"/>
  <c r="AQ816"/>
  <c r="AR816"/>
  <c r="AT816"/>
  <c r="AU816"/>
  <c r="AV816"/>
  <c r="H817"/>
  <c r="I817"/>
  <c r="J817"/>
  <c r="L817"/>
  <c r="M817"/>
  <c r="P817" s="1"/>
  <c r="N817"/>
  <c r="Q817"/>
  <c r="R817"/>
  <c r="Y817"/>
  <c r="Z817"/>
  <c r="AA817"/>
  <c r="AC817"/>
  <c r="AD817"/>
  <c r="AE817"/>
  <c r="AP817"/>
  <c r="AQ817"/>
  <c r="AR817"/>
  <c r="AT817"/>
  <c r="AU817"/>
  <c r="AV817"/>
  <c r="H818"/>
  <c r="I818"/>
  <c r="J818"/>
  <c r="L818"/>
  <c r="Q818" s="1"/>
  <c r="M818"/>
  <c r="N818"/>
  <c r="Y818"/>
  <c r="Z818"/>
  <c r="AA818"/>
  <c r="AC818"/>
  <c r="AG818" s="1"/>
  <c r="AI818" s="1"/>
  <c r="AD818"/>
  <c r="AE818"/>
  <c r="AH818"/>
  <c r="AP818"/>
  <c r="AQ818"/>
  <c r="AR818"/>
  <c r="AT818"/>
  <c r="AU818"/>
  <c r="AY818" s="1"/>
  <c r="AV818"/>
  <c r="AX818"/>
  <c r="AZ818"/>
  <c r="H819"/>
  <c r="I819"/>
  <c r="J819"/>
  <c r="L819"/>
  <c r="P819" s="1"/>
  <c r="M819"/>
  <c r="N819"/>
  <c r="Y819"/>
  <c r="Z819"/>
  <c r="AA819"/>
  <c r="AC819"/>
  <c r="AG819" s="1"/>
  <c r="AI819" s="1"/>
  <c r="AD819"/>
  <c r="AE819"/>
  <c r="AH819"/>
  <c r="AP819"/>
  <c r="AQ819"/>
  <c r="AR819"/>
  <c r="AT819"/>
  <c r="AU819"/>
  <c r="AV819"/>
  <c r="AY819" s="1"/>
  <c r="AX819"/>
  <c r="H820"/>
  <c r="I820"/>
  <c r="J820"/>
  <c r="L820"/>
  <c r="M820"/>
  <c r="N820"/>
  <c r="Q820" s="1"/>
  <c r="P820"/>
  <c r="Y820"/>
  <c r="Z820"/>
  <c r="AA820"/>
  <c r="AC820"/>
  <c r="AD820"/>
  <c r="AE820"/>
  <c r="AH820"/>
  <c r="AP820"/>
  <c r="AQ820"/>
  <c r="AR820"/>
  <c r="AT820"/>
  <c r="AU820"/>
  <c r="AV820"/>
  <c r="AX820"/>
  <c r="AZ820" s="1"/>
  <c r="AY820"/>
  <c r="H821"/>
  <c r="I821"/>
  <c r="J821"/>
  <c r="L821"/>
  <c r="M821"/>
  <c r="N821"/>
  <c r="Q821" s="1"/>
  <c r="P821"/>
  <c r="Y821"/>
  <c r="Z821"/>
  <c r="AA821"/>
  <c r="AC821"/>
  <c r="AD821"/>
  <c r="AE821"/>
  <c r="AP821"/>
  <c r="AQ821"/>
  <c r="AR821"/>
  <c r="AT821"/>
  <c r="AU821"/>
  <c r="AV821"/>
  <c r="H822"/>
  <c r="I822"/>
  <c r="J822"/>
  <c r="L822"/>
  <c r="M822"/>
  <c r="P822" s="1"/>
  <c r="R822" s="1"/>
  <c r="N822"/>
  <c r="Q822"/>
  <c r="Y822"/>
  <c r="Z822"/>
  <c r="AA822"/>
  <c r="AC822"/>
  <c r="AG822" s="1"/>
  <c r="AI822" s="1"/>
  <c r="AD822"/>
  <c r="AE822"/>
  <c r="AH822"/>
  <c r="AP822"/>
  <c r="AQ822"/>
  <c r="AR822"/>
  <c r="AT822"/>
  <c r="AU822"/>
  <c r="AV822"/>
  <c r="H823"/>
  <c r="I823"/>
  <c r="J823"/>
  <c r="L823"/>
  <c r="M823"/>
  <c r="N823"/>
  <c r="Y823"/>
  <c r="Z823"/>
  <c r="AA823"/>
  <c r="AC823"/>
  <c r="AD823"/>
  <c r="AE823"/>
  <c r="AP823"/>
  <c r="AQ823"/>
  <c r="AR823"/>
  <c r="AT823"/>
  <c r="AX823" s="1"/>
  <c r="AZ823" s="1"/>
  <c r="AU823"/>
  <c r="AV823"/>
  <c r="AY823"/>
  <c r="H824"/>
  <c r="I824"/>
  <c r="J824"/>
  <c r="L824"/>
  <c r="M824"/>
  <c r="N824"/>
  <c r="Q824" s="1"/>
  <c r="P824"/>
  <c r="R824"/>
  <c r="Y824"/>
  <c r="Z824"/>
  <c r="AA824"/>
  <c r="AC824"/>
  <c r="AD824"/>
  <c r="AE824"/>
  <c r="AH824"/>
  <c r="AP824"/>
  <c r="AQ824"/>
  <c r="AR824"/>
  <c r="AT824"/>
  <c r="AX824" s="1"/>
  <c r="AU824"/>
  <c r="AV824"/>
  <c r="AY824"/>
  <c r="H825"/>
  <c r="I825"/>
  <c r="J825"/>
  <c r="L825"/>
  <c r="M825"/>
  <c r="N825"/>
  <c r="Q825" s="1"/>
  <c r="P825"/>
  <c r="R825" s="1"/>
  <c r="Y825"/>
  <c r="Z825"/>
  <c r="AA825"/>
  <c r="AC825"/>
  <c r="AD825"/>
  <c r="AE825"/>
  <c r="AG825"/>
  <c r="AP825"/>
  <c r="AQ825"/>
  <c r="AR825"/>
  <c r="AT825"/>
  <c r="AU825"/>
  <c r="AV825"/>
  <c r="AY825" s="1"/>
  <c r="H826"/>
  <c r="I826"/>
  <c r="J826"/>
  <c r="L826"/>
  <c r="M826"/>
  <c r="N826"/>
  <c r="P826"/>
  <c r="R826" s="1"/>
  <c r="Q826"/>
  <c r="Y826"/>
  <c r="Z826"/>
  <c r="AA826"/>
  <c r="AC826"/>
  <c r="AD826"/>
  <c r="AE826"/>
  <c r="AH826" s="1"/>
  <c r="AG826"/>
  <c r="AP826"/>
  <c r="AQ826"/>
  <c r="AR826"/>
  <c r="AT826"/>
  <c r="AU826"/>
  <c r="AV826"/>
  <c r="H827"/>
  <c r="I827"/>
  <c r="J827"/>
  <c r="L827"/>
  <c r="M827"/>
  <c r="N827"/>
  <c r="Q827" s="1"/>
  <c r="Y827"/>
  <c r="Z827"/>
  <c r="AA827"/>
  <c r="AC827"/>
  <c r="AD827"/>
  <c r="AE827"/>
  <c r="AP827"/>
  <c r="AQ827"/>
  <c r="AR827"/>
  <c r="AT827"/>
  <c r="AX827" s="1"/>
  <c r="AZ827" s="1"/>
  <c r="AU827"/>
  <c r="AV827"/>
  <c r="AY827"/>
  <c r="H828"/>
  <c r="I828"/>
  <c r="J828"/>
  <c r="L828"/>
  <c r="M828"/>
  <c r="P828" s="1"/>
  <c r="N828"/>
  <c r="Q828" s="1"/>
  <c r="R828"/>
  <c r="Y828"/>
  <c r="Z828"/>
  <c r="AA828"/>
  <c r="AC828"/>
  <c r="AD828"/>
  <c r="AE828"/>
  <c r="AP828"/>
  <c r="AQ828"/>
  <c r="AR828"/>
  <c r="AT828"/>
  <c r="AU828"/>
  <c r="AV828"/>
  <c r="H829"/>
  <c r="I829"/>
  <c r="J829"/>
  <c r="L829"/>
  <c r="P829" s="1"/>
  <c r="M829"/>
  <c r="N829"/>
  <c r="Q829"/>
  <c r="Y829"/>
  <c r="Z829"/>
  <c r="AA829"/>
  <c r="AC829"/>
  <c r="AD829"/>
  <c r="AH829" s="1"/>
  <c r="AE829"/>
  <c r="AG829"/>
  <c r="AI829"/>
  <c r="AP829"/>
  <c r="AQ829"/>
  <c r="AR829"/>
  <c r="AT829"/>
  <c r="AU829"/>
  <c r="AV829"/>
  <c r="H830"/>
  <c r="I830"/>
  <c r="J830"/>
  <c r="L830"/>
  <c r="P830" s="1"/>
  <c r="M830"/>
  <c r="N830"/>
  <c r="Q830"/>
  <c r="Y830"/>
  <c r="Z830"/>
  <c r="AA830"/>
  <c r="AC830"/>
  <c r="AD830"/>
  <c r="AE830"/>
  <c r="AH830" s="1"/>
  <c r="AG830"/>
  <c r="AI830" s="1"/>
  <c r="AP830"/>
  <c r="AQ830"/>
  <c r="AR830"/>
  <c r="AT830"/>
  <c r="AU830"/>
  <c r="AV830"/>
  <c r="AY830" s="1"/>
  <c r="AX830"/>
  <c r="H831"/>
  <c r="I831"/>
  <c r="J831"/>
  <c r="L831"/>
  <c r="P831" s="1"/>
  <c r="M831"/>
  <c r="N831"/>
  <c r="Q831" s="1"/>
  <c r="R831" s="1"/>
  <c r="Y831"/>
  <c r="Z831"/>
  <c r="AA831"/>
  <c r="AC831"/>
  <c r="AD831"/>
  <c r="AE831"/>
  <c r="AH831" s="1"/>
  <c r="AG831"/>
  <c r="AP831"/>
  <c r="AQ831"/>
  <c r="AR831"/>
  <c r="AT831"/>
  <c r="AU831"/>
  <c r="AX831" s="1"/>
  <c r="AZ831" s="1"/>
  <c r="AV831"/>
  <c r="AY831" s="1"/>
  <c r="H832"/>
  <c r="I832"/>
  <c r="J832"/>
  <c r="L832"/>
  <c r="M832"/>
  <c r="N832"/>
  <c r="Q832" s="1"/>
  <c r="Y832"/>
  <c r="Z832"/>
  <c r="AA832"/>
  <c r="AC832"/>
  <c r="AD832"/>
  <c r="AG832" s="1"/>
  <c r="AE832"/>
  <c r="AH832"/>
  <c r="AI832"/>
  <c r="AP832"/>
  <c r="AQ832"/>
  <c r="AR832"/>
  <c r="AT832"/>
  <c r="AU832"/>
  <c r="AV832"/>
  <c r="H833"/>
  <c r="I833"/>
  <c r="J833"/>
  <c r="L833"/>
  <c r="M833"/>
  <c r="P833" s="1"/>
  <c r="R833" s="1"/>
  <c r="N833"/>
  <c r="Q833" s="1"/>
  <c r="Y833"/>
  <c r="Z833"/>
  <c r="AA833"/>
  <c r="AC833"/>
  <c r="AD833"/>
  <c r="AE833"/>
  <c r="AP833"/>
  <c r="AQ833"/>
  <c r="AR833"/>
  <c r="AT833"/>
  <c r="AX833" s="1"/>
  <c r="AU833"/>
  <c r="AV833"/>
  <c r="AY833"/>
  <c r="AZ833" s="1"/>
  <c r="H834"/>
  <c r="I834"/>
  <c r="J834"/>
  <c r="L834"/>
  <c r="Q834" s="1"/>
  <c r="M834"/>
  <c r="N834"/>
  <c r="P834"/>
  <c r="Y834"/>
  <c r="Z834"/>
  <c r="AA834"/>
  <c r="AC834"/>
  <c r="AD834"/>
  <c r="AE834"/>
  <c r="AH834" s="1"/>
  <c r="AG834"/>
  <c r="AI834" s="1"/>
  <c r="AP834"/>
  <c r="AQ834"/>
  <c r="AR834"/>
  <c r="AT834"/>
  <c r="AX834" s="1"/>
  <c r="AU834"/>
  <c r="AV834"/>
  <c r="AY834"/>
  <c r="H835"/>
  <c r="I835"/>
  <c r="J835"/>
  <c r="L835"/>
  <c r="Q835" s="1"/>
  <c r="M835"/>
  <c r="N835"/>
  <c r="P835"/>
  <c r="R835" s="1"/>
  <c r="Y835"/>
  <c r="Z835"/>
  <c r="AA835"/>
  <c r="AC835"/>
  <c r="AD835"/>
  <c r="AE835"/>
  <c r="AH835" s="1"/>
  <c r="AG835"/>
  <c r="AI835" s="1"/>
  <c r="AP835"/>
  <c r="AQ835"/>
  <c r="AR835"/>
  <c r="AT835"/>
  <c r="AU835"/>
  <c r="AV835"/>
  <c r="AY835" s="1"/>
  <c r="AX835"/>
  <c r="AZ835" s="1"/>
  <c r="H836"/>
  <c r="I836"/>
  <c r="J836"/>
  <c r="L836"/>
  <c r="P836" s="1"/>
  <c r="M836"/>
  <c r="N836"/>
  <c r="Q836" s="1"/>
  <c r="R836" s="1"/>
  <c r="Y836"/>
  <c r="Z836"/>
  <c r="AA836"/>
  <c r="AC836"/>
  <c r="AD836"/>
  <c r="AE836"/>
  <c r="AG836"/>
  <c r="AI836" s="1"/>
  <c r="AH836"/>
  <c r="AP836"/>
  <c r="AQ836"/>
  <c r="AR836"/>
  <c r="AT836"/>
  <c r="AU836"/>
  <c r="AV836"/>
  <c r="H837"/>
  <c r="I837"/>
  <c r="J837"/>
  <c r="L837"/>
  <c r="M837"/>
  <c r="P837" s="1"/>
  <c r="R837" s="1"/>
  <c r="N837"/>
  <c r="Q837" s="1"/>
  <c r="Y837"/>
  <c r="Z837"/>
  <c r="AA837"/>
  <c r="AC837"/>
  <c r="AD837"/>
  <c r="AE837"/>
  <c r="AH837" s="1"/>
  <c r="AP837"/>
  <c r="AQ837"/>
  <c r="AR837"/>
  <c r="AT837"/>
  <c r="AU837"/>
  <c r="AY837" s="1"/>
  <c r="AV837"/>
  <c r="AX837"/>
  <c r="AZ837"/>
  <c r="H838"/>
  <c r="I838"/>
  <c r="J838"/>
  <c r="L838"/>
  <c r="M838"/>
  <c r="N838"/>
  <c r="Y838"/>
  <c r="Z838"/>
  <c r="AA838"/>
  <c r="AC838"/>
  <c r="AD838"/>
  <c r="AG838" s="1"/>
  <c r="AI838" s="1"/>
  <c r="AE838"/>
  <c r="AH838" s="1"/>
  <c r="AP838"/>
  <c r="AQ838"/>
  <c r="AR838"/>
  <c r="AT838"/>
  <c r="AU838"/>
  <c r="AV838"/>
  <c r="AY838" s="1"/>
  <c r="H839"/>
  <c r="I839"/>
  <c r="J839"/>
  <c r="L839"/>
  <c r="P839" s="1"/>
  <c r="R839" s="1"/>
  <c r="M839"/>
  <c r="N839"/>
  <c r="Q839"/>
  <c r="Y839"/>
  <c r="Z839"/>
  <c r="AA839"/>
  <c r="AC839"/>
  <c r="AD839"/>
  <c r="AE839"/>
  <c r="AG839"/>
  <c r="AI839" s="1"/>
  <c r="AH839"/>
  <c r="AP839"/>
  <c r="AQ839"/>
  <c r="AR839"/>
  <c r="AT839"/>
  <c r="AU839"/>
  <c r="AV839"/>
  <c r="AY839" s="1"/>
  <c r="AX839"/>
  <c r="AZ839" s="1"/>
  <c r="H840"/>
  <c r="I840"/>
  <c r="J840"/>
  <c r="L840"/>
  <c r="P840" s="1"/>
  <c r="M840"/>
  <c r="N840"/>
  <c r="Q840"/>
  <c r="R840" s="1"/>
  <c r="Y840"/>
  <c r="Z840"/>
  <c r="AA840"/>
  <c r="AC840"/>
  <c r="AD840"/>
  <c r="AE840"/>
  <c r="AG840"/>
  <c r="AI840" s="1"/>
  <c r="AH840"/>
  <c r="AP840"/>
  <c r="AQ840"/>
  <c r="AR840"/>
  <c r="AT840"/>
  <c r="AU840"/>
  <c r="AV840"/>
  <c r="AY840" s="1"/>
  <c r="AX840"/>
  <c r="AZ840" s="1"/>
  <c r="H841"/>
  <c r="I841"/>
  <c r="J841"/>
  <c r="L841"/>
  <c r="M841"/>
  <c r="N841"/>
  <c r="Q841" s="1"/>
  <c r="P841"/>
  <c r="R841" s="1"/>
  <c r="Y841"/>
  <c r="Z841"/>
  <c r="AA841"/>
  <c r="AC841"/>
  <c r="AG841" s="1"/>
  <c r="AD841"/>
  <c r="AE841"/>
  <c r="AH841" s="1"/>
  <c r="AI841" s="1"/>
  <c r="AP841"/>
  <c r="AQ841"/>
  <c r="AR841"/>
  <c r="AT841"/>
  <c r="AU841"/>
  <c r="AV841"/>
  <c r="AX841"/>
  <c r="AZ841" s="1"/>
  <c r="AY841"/>
  <c r="H842"/>
  <c r="I842"/>
  <c r="J842"/>
  <c r="L842"/>
  <c r="M842"/>
  <c r="N842"/>
  <c r="Q842" s="1"/>
  <c r="P842"/>
  <c r="Y842"/>
  <c r="Z842"/>
  <c r="AA842"/>
  <c r="AC842"/>
  <c r="AD842"/>
  <c r="AG842" s="1"/>
  <c r="AE842"/>
  <c r="AH842" s="1"/>
  <c r="AP842"/>
  <c r="AQ842"/>
  <c r="AR842"/>
  <c r="AT842"/>
  <c r="AU842"/>
  <c r="AV842"/>
  <c r="AY842" s="1"/>
  <c r="H843"/>
  <c r="I843"/>
  <c r="J843"/>
  <c r="L843"/>
  <c r="M843"/>
  <c r="P843" s="1"/>
  <c r="N843"/>
  <c r="Q843"/>
  <c r="R843"/>
  <c r="Y843"/>
  <c r="Z843"/>
  <c r="AA843"/>
  <c r="AC843"/>
  <c r="AG843" s="1"/>
  <c r="AD843"/>
  <c r="AE843"/>
  <c r="AH843"/>
  <c r="AP843"/>
  <c r="AQ843"/>
  <c r="AR843"/>
  <c r="AT843"/>
  <c r="AU843"/>
  <c r="AX843" s="1"/>
  <c r="AZ843" s="1"/>
  <c r="AV843"/>
  <c r="AY843" s="1"/>
  <c r="H844"/>
  <c r="I844"/>
  <c r="J844"/>
  <c r="L844"/>
  <c r="M844"/>
  <c r="N844"/>
  <c r="Y844"/>
  <c r="Z844"/>
  <c r="AA844"/>
  <c r="AC844"/>
  <c r="AD844"/>
  <c r="AE844"/>
  <c r="AH844"/>
  <c r="AP844"/>
  <c r="AQ844"/>
  <c r="AR844"/>
  <c r="AT844"/>
  <c r="AU844"/>
  <c r="AV844"/>
  <c r="AX844"/>
  <c r="AZ844" s="1"/>
  <c r="AY844"/>
  <c r="H845"/>
  <c r="I845"/>
  <c r="J845"/>
  <c r="L845"/>
  <c r="M845"/>
  <c r="N845"/>
  <c r="Q845" s="1"/>
  <c r="P845"/>
  <c r="R845" s="1"/>
  <c r="Y845"/>
  <c r="Z845"/>
  <c r="AA845"/>
  <c r="AC845"/>
  <c r="AD845"/>
  <c r="AE845"/>
  <c r="AG845"/>
  <c r="AI845" s="1"/>
  <c r="AH845"/>
  <c r="AP845"/>
  <c r="AQ845"/>
  <c r="AR845"/>
  <c r="AT845"/>
  <c r="AU845"/>
  <c r="AV845"/>
  <c r="AY845" s="1"/>
  <c r="AX845"/>
  <c r="H846"/>
  <c r="I846"/>
  <c r="J846"/>
  <c r="L846"/>
  <c r="M846"/>
  <c r="P846" s="1"/>
  <c r="N846"/>
  <c r="Q846" s="1"/>
  <c r="Y846"/>
  <c r="Z846"/>
  <c r="AA846"/>
  <c r="AC846"/>
  <c r="AD846"/>
  <c r="AE846"/>
  <c r="AP846"/>
  <c r="AQ846"/>
  <c r="AR846"/>
  <c r="AT846"/>
  <c r="AU846"/>
  <c r="AX846" s="1"/>
  <c r="AV846"/>
  <c r="AY846"/>
  <c r="AZ846"/>
  <c r="H847"/>
  <c r="I847"/>
  <c r="J847"/>
  <c r="L847"/>
  <c r="P847" s="1"/>
  <c r="M847"/>
  <c r="N847"/>
  <c r="Q847"/>
  <c r="Y847"/>
  <c r="Z847"/>
  <c r="AA847"/>
  <c r="AC847"/>
  <c r="AD847"/>
  <c r="AE847"/>
  <c r="AG847" s="1"/>
  <c r="AP847"/>
  <c r="AQ847"/>
  <c r="AR847"/>
  <c r="AT847"/>
  <c r="AU847"/>
  <c r="AV847"/>
  <c r="H848"/>
  <c r="I848"/>
  <c r="J848"/>
  <c r="L848"/>
  <c r="M848"/>
  <c r="N848"/>
  <c r="Q848"/>
  <c r="Y848"/>
  <c r="Z848"/>
  <c r="AA848"/>
  <c r="AC848"/>
  <c r="AD848"/>
  <c r="AH848" s="1"/>
  <c r="AE848"/>
  <c r="AG848"/>
  <c r="AI848" s="1"/>
  <c r="AP848"/>
  <c r="AQ848"/>
  <c r="AR848"/>
  <c r="AT848"/>
  <c r="AU848"/>
  <c r="AV848"/>
  <c r="AY848"/>
  <c r="H849"/>
  <c r="I849"/>
  <c r="J849"/>
  <c r="L849"/>
  <c r="M849"/>
  <c r="N849"/>
  <c r="P849"/>
  <c r="R849" s="1"/>
  <c r="Q849"/>
  <c r="Y849"/>
  <c r="Z849"/>
  <c r="AA849"/>
  <c r="AC849"/>
  <c r="AD849"/>
  <c r="AE849"/>
  <c r="AH849" s="1"/>
  <c r="AG849"/>
  <c r="AP849"/>
  <c r="AQ849"/>
  <c r="AR849"/>
  <c r="AT849"/>
  <c r="AU849"/>
  <c r="AV849"/>
  <c r="AX849"/>
  <c r="H850"/>
  <c r="I850"/>
  <c r="J850"/>
  <c r="L850"/>
  <c r="P850" s="1"/>
  <c r="M850"/>
  <c r="N850"/>
  <c r="Q850"/>
  <c r="R850" s="1"/>
  <c r="Y850"/>
  <c r="Z850"/>
  <c r="AA850"/>
  <c r="AC850"/>
  <c r="AD850"/>
  <c r="AE850"/>
  <c r="AG850"/>
  <c r="AI850" s="1"/>
  <c r="AH850"/>
  <c r="AP850"/>
  <c r="AQ850"/>
  <c r="AR850"/>
  <c r="AT850"/>
  <c r="AU850"/>
  <c r="AV850"/>
  <c r="AY850" s="1"/>
  <c r="AX850"/>
  <c r="H851"/>
  <c r="I851"/>
  <c r="J851"/>
  <c r="L851"/>
  <c r="M851"/>
  <c r="P851" s="1"/>
  <c r="N851"/>
  <c r="Q851" s="1"/>
  <c r="Y851"/>
  <c r="Z851"/>
  <c r="AA851"/>
  <c r="AC851"/>
  <c r="AD851"/>
  <c r="AE851"/>
  <c r="AP851"/>
  <c r="AQ851"/>
  <c r="AR851"/>
  <c r="AT851"/>
  <c r="AU851"/>
  <c r="AX851" s="1"/>
  <c r="AZ851" s="1"/>
  <c r="AV851"/>
  <c r="AY851"/>
  <c r="H852"/>
  <c r="I852"/>
  <c r="J852"/>
  <c r="L852"/>
  <c r="P852" s="1"/>
  <c r="M852"/>
  <c r="N852"/>
  <c r="Q852"/>
  <c r="Y852"/>
  <c r="Z852"/>
  <c r="AA852"/>
  <c r="AC852"/>
  <c r="AD852"/>
  <c r="AE852"/>
  <c r="AP852"/>
  <c r="AQ852"/>
  <c r="AR852"/>
  <c r="AT852"/>
  <c r="AU852"/>
  <c r="AV852"/>
  <c r="H853"/>
  <c r="I853"/>
  <c r="J853"/>
  <c r="L853"/>
  <c r="Q853" s="1"/>
  <c r="M853"/>
  <c r="N853"/>
  <c r="Y853"/>
  <c r="Z853"/>
  <c r="AA853"/>
  <c r="AC853"/>
  <c r="AD853"/>
  <c r="AE853"/>
  <c r="AG853"/>
  <c r="AP853"/>
  <c r="AQ853"/>
  <c r="AR853"/>
  <c r="AT853"/>
  <c r="AX853" s="1"/>
  <c r="AU853"/>
  <c r="AV853"/>
  <c r="H854"/>
  <c r="I854"/>
  <c r="J854"/>
  <c r="L854"/>
  <c r="P854" s="1"/>
  <c r="R854" s="1"/>
  <c r="M854"/>
  <c r="N854"/>
  <c r="Q854"/>
  <c r="Y854"/>
  <c r="Z854"/>
  <c r="AA854"/>
  <c r="AC854"/>
  <c r="AD854"/>
  <c r="AE854"/>
  <c r="AH854" s="1"/>
  <c r="AP854"/>
  <c r="AQ854"/>
  <c r="AR854"/>
  <c r="AT854"/>
  <c r="AU854"/>
  <c r="AV854"/>
  <c r="AY854" s="1"/>
  <c r="AX854"/>
  <c r="H855"/>
  <c r="I855"/>
  <c r="J855"/>
  <c r="L855"/>
  <c r="P855" s="1"/>
  <c r="M855"/>
  <c r="N855"/>
  <c r="Q855"/>
  <c r="R855" s="1"/>
  <c r="Y855"/>
  <c r="Z855"/>
  <c r="AA855"/>
  <c r="AC855"/>
  <c r="AD855"/>
  <c r="AE855"/>
  <c r="AG855"/>
  <c r="AI855" s="1"/>
  <c r="AH855"/>
  <c r="AP855"/>
  <c r="AQ855"/>
  <c r="AR855"/>
  <c r="AT855"/>
  <c r="AU855"/>
  <c r="AV855"/>
  <c r="AY855" s="1"/>
  <c r="AX855"/>
  <c r="H856"/>
  <c r="I856"/>
  <c r="J856"/>
  <c r="L856"/>
  <c r="M856"/>
  <c r="P856" s="1"/>
  <c r="R856" s="1"/>
  <c r="N856"/>
  <c r="Q856" s="1"/>
  <c r="Y856"/>
  <c r="Z856"/>
  <c r="AA856"/>
  <c r="AC856"/>
  <c r="AD856"/>
  <c r="AE856"/>
  <c r="AP856"/>
  <c r="AQ856"/>
  <c r="AR856"/>
  <c r="AT856"/>
  <c r="AU856"/>
  <c r="AX856" s="1"/>
  <c r="AZ856" s="1"/>
  <c r="AV856"/>
  <c r="AY856"/>
  <c r="H857"/>
  <c r="I857"/>
  <c r="J857"/>
  <c r="L857"/>
  <c r="P857" s="1"/>
  <c r="M857"/>
  <c r="N857"/>
  <c r="Y857"/>
  <c r="Z857"/>
  <c r="AA857"/>
  <c r="AC857"/>
  <c r="AD857"/>
  <c r="AE857"/>
  <c r="AG857" s="1"/>
  <c r="AP857"/>
  <c r="AQ857"/>
  <c r="AR857"/>
  <c r="AT857"/>
  <c r="AU857"/>
  <c r="AV857"/>
  <c r="H858"/>
  <c r="I858"/>
  <c r="J858"/>
  <c r="L858"/>
  <c r="M858"/>
  <c r="N858"/>
  <c r="Y858"/>
  <c r="Z858"/>
  <c r="AA858"/>
  <c r="AC858"/>
  <c r="AG858" s="1"/>
  <c r="AD858"/>
  <c r="AE858"/>
  <c r="AH858"/>
  <c r="AP858"/>
  <c r="AQ858"/>
  <c r="AR858"/>
  <c r="AT858"/>
  <c r="AU858"/>
  <c r="AV858"/>
  <c r="AY858" s="1"/>
  <c r="AX858"/>
  <c r="AZ858"/>
  <c r="H859"/>
  <c r="I859"/>
  <c r="J859"/>
  <c r="L859"/>
  <c r="M859"/>
  <c r="N859"/>
  <c r="Y859"/>
  <c r="Z859"/>
  <c r="AA859"/>
  <c r="AC859"/>
  <c r="AG859" s="1"/>
  <c r="AD859"/>
  <c r="AE859"/>
  <c r="AH859"/>
  <c r="AP859"/>
  <c r="AQ859"/>
  <c r="AR859"/>
  <c r="AT859"/>
  <c r="AU859"/>
  <c r="AV859"/>
  <c r="AY859" s="1"/>
  <c r="AX859"/>
  <c r="AZ859" s="1"/>
  <c r="H860"/>
  <c r="I860"/>
  <c r="J860"/>
  <c r="L860"/>
  <c r="M860"/>
  <c r="N860"/>
  <c r="Q860" s="1"/>
  <c r="P860"/>
  <c r="Y860"/>
  <c r="Z860"/>
  <c r="AA860"/>
  <c r="AC860"/>
  <c r="AD860"/>
  <c r="AH860" s="1"/>
  <c r="AI860" s="1"/>
  <c r="AE860"/>
  <c r="AG860"/>
  <c r="AP860"/>
  <c r="AQ860"/>
  <c r="AR860"/>
  <c r="AT860"/>
  <c r="AU860"/>
  <c r="AV860"/>
  <c r="AX860" s="1"/>
  <c r="AZ860" s="1"/>
  <c r="AY860"/>
  <c r="H861"/>
  <c r="I861"/>
  <c r="J861"/>
  <c r="L861"/>
  <c r="M861"/>
  <c r="P861" s="1"/>
  <c r="N861"/>
  <c r="Q861" s="1"/>
  <c r="R861"/>
  <c r="Y861"/>
  <c r="Z861"/>
  <c r="AA861"/>
  <c r="AC861"/>
  <c r="AD861"/>
  <c r="AE861"/>
  <c r="AP861"/>
  <c r="AQ861"/>
  <c r="AR861"/>
  <c r="AT861"/>
  <c r="AX861" s="1"/>
  <c r="AU861"/>
  <c r="AY861" s="1"/>
  <c r="AZ861" s="1"/>
  <c r="AV861"/>
  <c r="H862"/>
  <c r="I862"/>
  <c r="J862"/>
  <c r="L862"/>
  <c r="P862" s="1"/>
  <c r="R862" s="1"/>
  <c r="M862"/>
  <c r="N862"/>
  <c r="Q862"/>
  <c r="Y862"/>
  <c r="Z862"/>
  <c r="AA862"/>
  <c r="AC862"/>
  <c r="AD862"/>
  <c r="AE862"/>
  <c r="AG862"/>
  <c r="AP862"/>
  <c r="AQ862"/>
  <c r="AR862"/>
  <c r="AT862"/>
  <c r="AU862"/>
  <c r="AV862"/>
  <c r="AY862"/>
  <c r="H863"/>
  <c r="I863"/>
  <c r="J863"/>
  <c r="L863"/>
  <c r="P863" s="1"/>
  <c r="R863" s="1"/>
  <c r="M863"/>
  <c r="N863"/>
  <c r="Q863"/>
  <c r="Y863"/>
  <c r="Z863"/>
  <c r="AA863"/>
  <c r="AC863"/>
  <c r="AD863"/>
  <c r="AE863"/>
  <c r="AH863" s="1"/>
  <c r="AP863"/>
  <c r="AQ863"/>
  <c r="AR863"/>
  <c r="AT863"/>
  <c r="AU863"/>
  <c r="AV863"/>
  <c r="H864"/>
  <c r="I864"/>
  <c r="J864"/>
  <c r="L864"/>
  <c r="P864" s="1"/>
  <c r="M864"/>
  <c r="N864"/>
  <c r="Q864"/>
  <c r="R864" s="1"/>
  <c r="Y864"/>
  <c r="Z864"/>
  <c r="AA864"/>
  <c r="AC864"/>
  <c r="AD864"/>
  <c r="AE864"/>
  <c r="AG864"/>
  <c r="AI864" s="1"/>
  <c r="AH864"/>
  <c r="AP864"/>
  <c r="AQ864"/>
  <c r="AR864"/>
  <c r="AT864"/>
  <c r="AU864"/>
  <c r="AV864"/>
  <c r="H865"/>
  <c r="I865"/>
  <c r="J865"/>
  <c r="L865"/>
  <c r="M865"/>
  <c r="P865" s="1"/>
  <c r="N865"/>
  <c r="Q865" s="1"/>
  <c r="Y865"/>
  <c r="Z865"/>
  <c r="AA865"/>
  <c r="AC865"/>
  <c r="AD865"/>
  <c r="AE865"/>
  <c r="AP865"/>
  <c r="AQ865"/>
  <c r="AR865"/>
  <c r="AT865"/>
  <c r="AU865"/>
  <c r="AY865" s="1"/>
  <c r="AZ865" s="1"/>
  <c r="AV865"/>
  <c r="AX865"/>
  <c r="H866"/>
  <c r="I866"/>
  <c r="J866"/>
  <c r="L866"/>
  <c r="P866" s="1"/>
  <c r="M866"/>
  <c r="N866"/>
  <c r="Q866"/>
  <c r="Y866"/>
  <c r="Z866"/>
  <c r="AA866"/>
  <c r="AC866"/>
  <c r="AD866"/>
  <c r="AE866"/>
  <c r="AG866" s="1"/>
  <c r="AP866"/>
  <c r="AQ866"/>
  <c r="AR866"/>
  <c r="AT866"/>
  <c r="AU866"/>
  <c r="AV866"/>
  <c r="H867"/>
  <c r="I867"/>
  <c r="J867"/>
  <c r="L867"/>
  <c r="Q867" s="1"/>
  <c r="M867"/>
  <c r="N867"/>
  <c r="Y867"/>
  <c r="Z867"/>
  <c r="AA867"/>
  <c r="AC867"/>
  <c r="AG867" s="1"/>
  <c r="AI867" s="1"/>
  <c r="AD867"/>
  <c r="AE867"/>
  <c r="AH867"/>
  <c r="AP867"/>
  <c r="AQ867"/>
  <c r="AR867"/>
  <c r="AT867"/>
  <c r="AU867"/>
  <c r="AV867"/>
  <c r="AY867" s="1"/>
  <c r="AX867"/>
  <c r="AZ867"/>
  <c r="H868"/>
  <c r="I868"/>
  <c r="J868"/>
  <c r="L868"/>
  <c r="P868" s="1"/>
  <c r="M868"/>
  <c r="N868"/>
  <c r="Y868"/>
  <c r="Z868"/>
  <c r="AA868"/>
  <c r="AC868"/>
  <c r="AG868" s="1"/>
  <c r="AI868" s="1"/>
  <c r="AD868"/>
  <c r="AE868"/>
  <c r="AH868"/>
  <c r="AP868"/>
  <c r="AQ868"/>
  <c r="AR868"/>
  <c r="AT868"/>
  <c r="AU868"/>
  <c r="AV868"/>
  <c r="AY868" s="1"/>
  <c r="AX868"/>
  <c r="H869"/>
  <c r="I869"/>
  <c r="J869"/>
  <c r="L869"/>
  <c r="M869"/>
  <c r="N869"/>
  <c r="Q869" s="1"/>
  <c r="P869"/>
  <c r="Y869"/>
  <c r="Z869"/>
  <c r="AA869"/>
  <c r="AC869"/>
  <c r="AD869"/>
  <c r="AE869"/>
  <c r="AG869" s="1"/>
  <c r="AH869"/>
  <c r="AP869"/>
  <c r="AQ869"/>
  <c r="AR869"/>
  <c r="AT869"/>
  <c r="AU869"/>
  <c r="AV869"/>
  <c r="AX869"/>
  <c r="AZ869" s="1"/>
  <c r="AY869"/>
  <c r="H870"/>
  <c r="I870"/>
  <c r="J870"/>
  <c r="K870"/>
  <c r="L870"/>
  <c r="M870"/>
  <c r="P870" s="1"/>
  <c r="N870"/>
  <c r="Q870" s="1"/>
  <c r="R870"/>
  <c r="Y870"/>
  <c r="Z870"/>
  <c r="AA870"/>
  <c r="AC870"/>
  <c r="AD870"/>
  <c r="AE870"/>
  <c r="AP870"/>
  <c r="AQ870"/>
  <c r="AR870"/>
  <c r="AT870"/>
  <c r="AU870"/>
  <c r="AV870"/>
  <c r="H871"/>
  <c r="I871"/>
  <c r="J871"/>
  <c r="L871"/>
  <c r="P871" s="1"/>
  <c r="R871" s="1"/>
  <c r="M871"/>
  <c r="N871"/>
  <c r="Q871"/>
  <c r="Y871"/>
  <c r="Z871"/>
  <c r="AA871"/>
  <c r="AC871"/>
  <c r="AD871"/>
  <c r="AE871"/>
  <c r="AG871"/>
  <c r="AP871"/>
  <c r="AQ871"/>
  <c r="AR871"/>
  <c r="AT871"/>
  <c r="AU871"/>
  <c r="AV871"/>
  <c r="AY871"/>
  <c r="H872"/>
  <c r="I872"/>
  <c r="J872"/>
  <c r="L872"/>
  <c r="P872" s="1"/>
  <c r="R872" s="1"/>
  <c r="M872"/>
  <c r="N872"/>
  <c r="Q872"/>
  <c r="Y872"/>
  <c r="Z872"/>
  <c r="AA872"/>
  <c r="AC872"/>
  <c r="AD872"/>
  <c r="AE872"/>
  <c r="AH872" s="1"/>
  <c r="AP872"/>
  <c r="AQ872"/>
  <c r="AR872"/>
  <c r="AT872"/>
  <c r="AU872"/>
  <c r="AV872"/>
  <c r="AY872" s="1"/>
  <c r="H873"/>
  <c r="I873"/>
  <c r="J873"/>
  <c r="L873"/>
  <c r="M873"/>
  <c r="N873"/>
  <c r="P873"/>
  <c r="R873" s="1"/>
  <c r="Q873"/>
  <c r="Y873"/>
  <c r="Z873"/>
  <c r="AA873"/>
  <c r="AC873"/>
  <c r="AD873"/>
  <c r="AE873"/>
  <c r="AP873"/>
  <c r="AQ873"/>
  <c r="AR873"/>
  <c r="AT873"/>
  <c r="AU873"/>
  <c r="AV873"/>
  <c r="H874"/>
  <c r="I874"/>
  <c r="J874"/>
  <c r="L874"/>
  <c r="M874"/>
  <c r="N874"/>
  <c r="Q874" s="1"/>
  <c r="Y874"/>
  <c r="Z874"/>
  <c r="AA874"/>
  <c r="AC874"/>
  <c r="AD874"/>
  <c r="AH874" s="1"/>
  <c r="AI874" s="1"/>
  <c r="AE874"/>
  <c r="AG874"/>
  <c r="AP874"/>
  <c r="AQ874"/>
  <c r="AR874"/>
  <c r="AT874"/>
  <c r="AX874" s="1"/>
  <c r="AZ874" s="1"/>
  <c r="AU874"/>
  <c r="AV874"/>
  <c r="AY874"/>
  <c r="H875"/>
  <c r="I875"/>
  <c r="J875"/>
  <c r="L875"/>
  <c r="M875"/>
  <c r="P875" s="1"/>
  <c r="N875"/>
  <c r="Q875" s="1"/>
  <c r="R875"/>
  <c r="Y875"/>
  <c r="Z875"/>
  <c r="AA875"/>
  <c r="AC875"/>
  <c r="AD875"/>
  <c r="AE875"/>
  <c r="AH875" s="1"/>
  <c r="AP875"/>
  <c r="AQ875"/>
  <c r="AR875"/>
  <c r="AT875"/>
  <c r="AU875"/>
  <c r="AV875"/>
  <c r="H876"/>
  <c r="I876"/>
  <c r="J876"/>
  <c r="L876"/>
  <c r="P876" s="1"/>
  <c r="M876"/>
  <c r="N876"/>
  <c r="Q876"/>
  <c r="Y876"/>
  <c r="Z876"/>
  <c r="AA876"/>
  <c r="AC876"/>
  <c r="AD876"/>
  <c r="AE876"/>
  <c r="AG876"/>
  <c r="AP876"/>
  <c r="AQ876"/>
  <c r="AR876"/>
  <c r="AT876"/>
  <c r="AU876"/>
  <c r="AV876"/>
  <c r="AY876"/>
  <c r="H877"/>
  <c r="I877"/>
  <c r="J877"/>
  <c r="L877"/>
  <c r="P877" s="1"/>
  <c r="M877"/>
  <c r="N877"/>
  <c r="Y877"/>
  <c r="Z877"/>
  <c r="AA877"/>
  <c r="AC877"/>
  <c r="AD877"/>
  <c r="AE877"/>
  <c r="AH877" s="1"/>
  <c r="AG877"/>
  <c r="AI877" s="1"/>
  <c r="AP877"/>
  <c r="AQ877"/>
  <c r="AR877"/>
  <c r="AT877"/>
  <c r="AU877"/>
  <c r="AV877"/>
  <c r="AY877" s="1"/>
  <c r="H878"/>
  <c r="I878"/>
  <c r="J878"/>
  <c r="L878"/>
  <c r="P878" s="1"/>
  <c r="M878"/>
  <c r="N878"/>
  <c r="Q878" s="1"/>
  <c r="R878" s="1"/>
  <c r="Y878"/>
  <c r="Z878"/>
  <c r="AA878"/>
  <c r="AC878"/>
  <c r="AD878"/>
  <c r="AE878"/>
  <c r="AG878"/>
  <c r="AI878" s="1"/>
  <c r="AH878"/>
  <c r="AP878"/>
  <c r="AQ878"/>
  <c r="AR878"/>
  <c r="AT878"/>
  <c r="AU878"/>
  <c r="AV878"/>
  <c r="H879"/>
  <c r="I879"/>
  <c r="J879"/>
  <c r="L879"/>
  <c r="M879"/>
  <c r="P879" s="1"/>
  <c r="R879" s="1"/>
  <c r="N879"/>
  <c r="Q879" s="1"/>
  <c r="Y879"/>
  <c r="Z879"/>
  <c r="AA879"/>
  <c r="AC879"/>
  <c r="AD879"/>
  <c r="AE879"/>
  <c r="AP879"/>
  <c r="AQ879"/>
  <c r="AR879"/>
  <c r="AT879"/>
  <c r="AU879"/>
  <c r="AY879" s="1"/>
  <c r="AZ879" s="1"/>
  <c r="AV879"/>
  <c r="AX879"/>
  <c r="H880"/>
  <c r="I880"/>
  <c r="J880"/>
  <c r="L880"/>
  <c r="P880" s="1"/>
  <c r="M880"/>
  <c r="N880"/>
  <c r="Y880"/>
  <c r="Z880"/>
  <c r="AA880"/>
  <c r="AC880"/>
  <c r="AD880"/>
  <c r="AE880"/>
  <c r="AG880" s="1"/>
  <c r="AP880"/>
  <c r="AQ880"/>
  <c r="AR880"/>
  <c r="AT880"/>
  <c r="AU880"/>
  <c r="AV880"/>
  <c r="H881"/>
  <c r="I881"/>
  <c r="J881"/>
  <c r="L881"/>
  <c r="M881"/>
  <c r="N881"/>
  <c r="Y881"/>
  <c r="Z881"/>
  <c r="AA881"/>
  <c r="AC881"/>
  <c r="AG881" s="1"/>
  <c r="AD881"/>
  <c r="AE881"/>
  <c r="AH881"/>
  <c r="AP881"/>
  <c r="AQ881"/>
  <c r="AR881"/>
  <c r="AT881"/>
  <c r="AU881"/>
  <c r="AV881"/>
  <c r="AY881" s="1"/>
  <c r="AX881"/>
  <c r="AZ881"/>
  <c r="H882"/>
  <c r="I882"/>
  <c r="J882"/>
  <c r="L882"/>
  <c r="M882"/>
  <c r="N882"/>
  <c r="Y882"/>
  <c r="Z882"/>
  <c r="AA882"/>
  <c r="AC882"/>
  <c r="AG882" s="1"/>
  <c r="AD882"/>
  <c r="AE882"/>
  <c r="AH882"/>
  <c r="AP882"/>
  <c r="AQ882"/>
  <c r="AR882"/>
  <c r="AT882"/>
  <c r="AU882"/>
  <c r="AV882"/>
  <c r="AY882" s="1"/>
  <c r="AX882"/>
  <c r="AZ882" s="1"/>
  <c r="H883"/>
  <c r="I883"/>
  <c r="J883"/>
  <c r="L883"/>
  <c r="M883"/>
  <c r="N883"/>
  <c r="Q883" s="1"/>
  <c r="P883"/>
  <c r="Y883"/>
  <c r="Z883"/>
  <c r="AA883"/>
  <c r="AC883"/>
  <c r="AD883"/>
  <c r="AG883" s="1"/>
  <c r="AI883" s="1"/>
  <c r="AE883"/>
  <c r="AH883"/>
  <c r="AP883"/>
  <c r="AQ883"/>
  <c r="AR883"/>
  <c r="AT883"/>
  <c r="AX883" s="1"/>
  <c r="AU883"/>
  <c r="AV883"/>
  <c r="AY883"/>
  <c r="H884"/>
  <c r="I884"/>
  <c r="J884"/>
  <c r="L884"/>
  <c r="M884"/>
  <c r="P884" s="1"/>
  <c r="N884"/>
  <c r="Q884" s="1"/>
  <c r="R884"/>
  <c r="Y884"/>
  <c r="Z884"/>
  <c r="AA884"/>
  <c r="AC884"/>
  <c r="AD884"/>
  <c r="AE884"/>
  <c r="AP884"/>
  <c r="AQ884"/>
  <c r="AR884"/>
  <c r="AT884"/>
  <c r="AY884" s="1"/>
  <c r="AU884"/>
  <c r="AV884"/>
  <c r="H885"/>
  <c r="I885"/>
  <c r="J885"/>
  <c r="L885"/>
  <c r="P885" s="1"/>
  <c r="R885" s="1"/>
  <c r="M885"/>
  <c r="N885"/>
  <c r="Q885"/>
  <c r="Y885"/>
  <c r="Z885"/>
  <c r="AA885"/>
  <c r="AC885"/>
  <c r="AD885"/>
  <c r="AE885"/>
  <c r="AG885" s="1"/>
  <c r="AP885"/>
  <c r="AQ885"/>
  <c r="AR885"/>
  <c r="AT885"/>
  <c r="AU885"/>
  <c r="AV885"/>
  <c r="AX885"/>
  <c r="AZ885" s="1"/>
  <c r="AY885"/>
  <c r="H886"/>
  <c r="I886"/>
  <c r="J886"/>
  <c r="L886"/>
  <c r="M886"/>
  <c r="N886"/>
  <c r="Q886" s="1"/>
  <c r="P886"/>
  <c r="Y886"/>
  <c r="Z886"/>
  <c r="AA886"/>
  <c r="AC886"/>
  <c r="AD886"/>
  <c r="AE886"/>
  <c r="AP886"/>
  <c r="AQ886"/>
  <c r="AR886"/>
  <c r="AT886"/>
  <c r="AU886"/>
  <c r="AV886"/>
  <c r="AY886" s="1"/>
  <c r="H887"/>
  <c r="I887"/>
  <c r="J887"/>
  <c r="L887"/>
  <c r="M887"/>
  <c r="P887" s="1"/>
  <c r="N887"/>
  <c r="Q887"/>
  <c r="R887"/>
  <c r="Y887"/>
  <c r="Z887"/>
  <c r="AA887"/>
  <c r="AC887"/>
  <c r="AD887"/>
  <c r="AE887"/>
  <c r="AG887" s="1"/>
  <c r="AP887"/>
  <c r="AQ887"/>
  <c r="AR887"/>
  <c r="AT887"/>
  <c r="AU887"/>
  <c r="AV887"/>
  <c r="H888"/>
  <c r="I888"/>
  <c r="J888"/>
  <c r="L888"/>
  <c r="Q888" s="1"/>
  <c r="M888"/>
  <c r="N888"/>
  <c r="Y888"/>
  <c r="Z888"/>
  <c r="AA888"/>
  <c r="AC888"/>
  <c r="AG888" s="1"/>
  <c r="AI888" s="1"/>
  <c r="AD888"/>
  <c r="AE888"/>
  <c r="AH888"/>
  <c r="AP888"/>
  <c r="AQ888"/>
  <c r="AR888"/>
  <c r="AT888"/>
  <c r="AU888"/>
  <c r="AV888"/>
  <c r="AY888" s="1"/>
  <c r="AX888"/>
  <c r="AZ888"/>
  <c r="H889"/>
  <c r="I889"/>
  <c r="J889"/>
  <c r="L889"/>
  <c r="P889" s="1"/>
  <c r="M889"/>
  <c r="N889"/>
  <c r="Y889"/>
  <c r="Z889"/>
  <c r="AA889"/>
  <c r="AC889"/>
  <c r="AG889" s="1"/>
  <c r="AI889" s="1"/>
  <c r="AD889"/>
  <c r="AE889"/>
  <c r="AH889"/>
  <c r="AP889"/>
  <c r="AQ889"/>
  <c r="AR889"/>
  <c r="AT889"/>
  <c r="AU889"/>
  <c r="AV889"/>
  <c r="AY889" s="1"/>
  <c r="AX889"/>
  <c r="H890"/>
  <c r="I890"/>
  <c r="J890"/>
  <c r="L890"/>
  <c r="M890"/>
  <c r="N890"/>
  <c r="Q890" s="1"/>
  <c r="P890"/>
  <c r="Y890"/>
  <c r="Z890"/>
  <c r="AA890"/>
  <c r="AC890"/>
  <c r="AD890"/>
  <c r="AE890"/>
  <c r="AG890" s="1"/>
  <c r="AH890"/>
  <c r="AP890"/>
  <c r="AQ890"/>
  <c r="AR890"/>
  <c r="AT890"/>
  <c r="AU890"/>
  <c r="AV890"/>
  <c r="AX890"/>
  <c r="AZ890" s="1"/>
  <c r="AY890"/>
  <c r="H891"/>
  <c r="I891"/>
  <c r="J891"/>
  <c r="L891"/>
  <c r="M891"/>
  <c r="N891"/>
  <c r="Q891" s="1"/>
  <c r="P891"/>
  <c r="Y891"/>
  <c r="Z891"/>
  <c r="AA891"/>
  <c r="AC891"/>
  <c r="AD891"/>
  <c r="AE891"/>
  <c r="AP891"/>
  <c r="AQ891"/>
  <c r="AR891"/>
  <c r="AT891"/>
  <c r="AU891"/>
  <c r="AV891"/>
  <c r="AY891" s="1"/>
  <c r="H892"/>
  <c r="I892"/>
  <c r="J892"/>
  <c r="L892"/>
  <c r="M892"/>
  <c r="P892" s="1"/>
  <c r="R892" s="1"/>
  <c r="N892"/>
  <c r="Q892"/>
  <c r="Y892"/>
  <c r="Z892"/>
  <c r="AA892"/>
  <c r="AC892"/>
  <c r="AD892"/>
  <c r="AG892" s="1"/>
  <c r="AI892" s="1"/>
  <c r="AE892"/>
  <c r="AH892" s="1"/>
  <c r="AP892"/>
  <c r="AQ892"/>
  <c r="AR892"/>
  <c r="AT892"/>
  <c r="AU892"/>
  <c r="AV892"/>
  <c r="H893"/>
  <c r="I893"/>
  <c r="J893"/>
  <c r="L893"/>
  <c r="P893" s="1"/>
  <c r="M893"/>
  <c r="N893"/>
  <c r="Q893"/>
  <c r="R893" s="1"/>
  <c r="Y893"/>
  <c r="Z893"/>
  <c r="AA893"/>
  <c r="AC893"/>
  <c r="AD893"/>
  <c r="AE893"/>
  <c r="AG893"/>
  <c r="AI893" s="1"/>
  <c r="AH893"/>
  <c r="AP893"/>
  <c r="AQ893"/>
  <c r="AR893"/>
  <c r="AT893"/>
  <c r="AU893"/>
  <c r="AV893"/>
  <c r="AY893" s="1"/>
  <c r="AX893"/>
  <c r="AZ893" s="1"/>
  <c r="H894"/>
  <c r="I894"/>
  <c r="J894"/>
  <c r="L894"/>
  <c r="P894" s="1"/>
  <c r="M894"/>
  <c r="N894"/>
  <c r="Q894"/>
  <c r="Y894"/>
  <c r="Z894"/>
  <c r="AA894"/>
  <c r="AC894"/>
  <c r="AD894"/>
  <c r="AE894"/>
  <c r="AG894"/>
  <c r="AI894" s="1"/>
  <c r="AH894"/>
  <c r="AP894"/>
  <c r="AQ894"/>
  <c r="AR894"/>
  <c r="AT894"/>
  <c r="AU894"/>
  <c r="AV894"/>
  <c r="AY894" s="1"/>
  <c r="AX894"/>
  <c r="AZ894" s="1"/>
  <c r="H895"/>
  <c r="I895"/>
  <c r="J895"/>
  <c r="L895"/>
  <c r="M895"/>
  <c r="N895"/>
  <c r="Q895" s="1"/>
  <c r="P895"/>
  <c r="R895" s="1"/>
  <c r="Y895"/>
  <c r="Z895"/>
  <c r="AA895"/>
  <c r="AC895"/>
  <c r="AG895" s="1"/>
  <c r="AD895"/>
  <c r="AE895"/>
  <c r="AH895" s="1"/>
  <c r="AI895" s="1"/>
  <c r="AP895"/>
  <c r="AQ895"/>
  <c r="AR895"/>
  <c r="AT895"/>
  <c r="AU895"/>
  <c r="AV895"/>
  <c r="AX895"/>
  <c r="AZ895" s="1"/>
  <c r="AY895"/>
  <c r="H896"/>
  <c r="I896"/>
  <c r="J896"/>
  <c r="L896"/>
  <c r="M896"/>
  <c r="N896"/>
  <c r="Q896" s="1"/>
  <c r="P896"/>
  <c r="Y896"/>
  <c r="Z896"/>
  <c r="AA896"/>
  <c r="AC896"/>
  <c r="AD896"/>
  <c r="AG896" s="1"/>
  <c r="AE896"/>
  <c r="AH896" s="1"/>
  <c r="AP896"/>
  <c r="AQ896"/>
  <c r="AR896"/>
  <c r="AT896"/>
  <c r="AU896"/>
  <c r="AV896"/>
  <c r="AY896" s="1"/>
  <c r="H897"/>
  <c r="I897"/>
  <c r="J897"/>
  <c r="L897"/>
  <c r="M897"/>
  <c r="P897" s="1"/>
  <c r="N897"/>
  <c r="Q897"/>
  <c r="R897"/>
  <c r="Y897"/>
  <c r="Z897"/>
  <c r="AA897"/>
  <c r="AC897"/>
  <c r="AG897" s="1"/>
  <c r="AD897"/>
  <c r="AE897"/>
  <c r="AH897"/>
  <c r="AP897"/>
  <c r="AQ897"/>
  <c r="AR897"/>
  <c r="AT897"/>
  <c r="AU897"/>
  <c r="AX897" s="1"/>
  <c r="AZ897" s="1"/>
  <c r="AV897"/>
  <c r="AY897" s="1"/>
  <c r="H898"/>
  <c r="I898"/>
  <c r="J898"/>
  <c r="L898"/>
  <c r="M898"/>
  <c r="N898"/>
  <c r="Y898"/>
  <c r="Z898"/>
  <c r="AA898"/>
  <c r="AC898"/>
  <c r="AD898"/>
  <c r="AE898"/>
  <c r="AH898"/>
  <c r="AP898"/>
  <c r="AQ898"/>
  <c r="AR898"/>
  <c r="AT898"/>
  <c r="AU898"/>
  <c r="AV898"/>
  <c r="AX898"/>
  <c r="AZ898" s="1"/>
  <c r="AY898"/>
  <c r="H899"/>
  <c r="I899"/>
  <c r="J899"/>
  <c r="L899"/>
  <c r="M899"/>
  <c r="N899"/>
  <c r="Q899" s="1"/>
  <c r="P899"/>
  <c r="R899" s="1"/>
  <c r="Y899"/>
  <c r="Z899"/>
  <c r="AA899"/>
  <c r="AC899"/>
  <c r="AG899" s="1"/>
  <c r="AD899"/>
  <c r="AE899"/>
  <c r="AH899"/>
  <c r="AI899" s="1"/>
  <c r="AP899"/>
  <c r="AQ899"/>
  <c r="AR899"/>
  <c r="AT899"/>
  <c r="AU899"/>
  <c r="AV899"/>
  <c r="AX899"/>
  <c r="AZ899" s="1"/>
  <c r="AY899"/>
  <c r="H900"/>
  <c r="I900"/>
  <c r="J900"/>
  <c r="L900"/>
  <c r="M900"/>
  <c r="N900"/>
  <c r="Q900" s="1"/>
  <c r="P900"/>
  <c r="Y900"/>
  <c r="Z900"/>
  <c r="AA900"/>
  <c r="AC900"/>
  <c r="AD900"/>
  <c r="AE900"/>
  <c r="AH900" s="1"/>
  <c r="AG900"/>
  <c r="AI900" s="1"/>
  <c r="AP900"/>
  <c r="AQ900"/>
  <c r="AR900"/>
  <c r="AT900"/>
  <c r="AX900" s="1"/>
  <c r="AU900"/>
  <c r="AV900"/>
  <c r="AY900"/>
  <c r="AZ900" s="1"/>
  <c r="H901"/>
  <c r="I901"/>
  <c r="J901"/>
  <c r="L901"/>
  <c r="M901"/>
  <c r="N901"/>
  <c r="P901"/>
  <c r="R901" s="1"/>
  <c r="Q901"/>
  <c r="Y901"/>
  <c r="Z901"/>
  <c r="AA901"/>
  <c r="AC901"/>
  <c r="AD901"/>
  <c r="AE901"/>
  <c r="AH901" s="1"/>
  <c r="AG901"/>
  <c r="AP901"/>
  <c r="AQ901"/>
  <c r="AR901"/>
  <c r="AT901"/>
  <c r="AU901"/>
  <c r="AX901" s="1"/>
  <c r="AV901"/>
  <c r="AY901" s="1"/>
  <c r="H902"/>
  <c r="I902"/>
  <c r="J902"/>
  <c r="L902"/>
  <c r="M902"/>
  <c r="N902"/>
  <c r="Q902" s="1"/>
  <c r="Y902"/>
  <c r="Z902"/>
  <c r="AA902"/>
  <c r="AC902"/>
  <c r="AD902"/>
  <c r="AG902" s="1"/>
  <c r="AI902" s="1"/>
  <c r="AE902"/>
  <c r="AH902"/>
  <c r="AP902"/>
  <c r="AQ902"/>
  <c r="AR902"/>
  <c r="AT902"/>
  <c r="AX902" s="1"/>
  <c r="AU902"/>
  <c r="AV902"/>
  <c r="AY902"/>
  <c r="H903"/>
  <c r="I903"/>
  <c r="J903"/>
  <c r="L903"/>
  <c r="M903"/>
  <c r="P903" s="1"/>
  <c r="N903"/>
  <c r="Q903" s="1"/>
  <c r="R903"/>
  <c r="Y903"/>
  <c r="Z903"/>
  <c r="AA903"/>
  <c r="AC903"/>
  <c r="AD903"/>
  <c r="AE903"/>
  <c r="AP903"/>
  <c r="AQ903"/>
  <c r="AR903"/>
  <c r="AT903"/>
  <c r="AY903" s="1"/>
  <c r="AU903"/>
  <c r="AV903"/>
  <c r="H904"/>
  <c r="I904"/>
  <c r="J904"/>
  <c r="L904"/>
  <c r="P904" s="1"/>
  <c r="R904" s="1"/>
  <c r="M904"/>
  <c r="N904"/>
  <c r="Q904"/>
  <c r="Y904"/>
  <c r="Z904"/>
  <c r="AA904"/>
  <c r="AC904"/>
  <c r="AD904"/>
  <c r="AE904"/>
  <c r="AH904" s="1"/>
  <c r="AG904"/>
  <c r="AI904"/>
  <c r="AP904"/>
  <c r="AQ904"/>
  <c r="AR904"/>
  <c r="AT904"/>
  <c r="AX904" s="1"/>
  <c r="AU904"/>
  <c r="AV904"/>
  <c r="H905"/>
  <c r="I905"/>
  <c r="J905"/>
  <c r="L905"/>
  <c r="P905" s="1"/>
  <c r="R905" s="1"/>
  <c r="M905"/>
  <c r="N905"/>
  <c r="Q905"/>
  <c r="Y905"/>
  <c r="Z905"/>
  <c r="AA905"/>
  <c r="AC905"/>
  <c r="AD905"/>
  <c r="AE905"/>
  <c r="AH905" s="1"/>
  <c r="AG905"/>
  <c r="AP905"/>
  <c r="AQ905"/>
  <c r="AR905"/>
  <c r="AT905"/>
  <c r="AU905"/>
  <c r="AV905"/>
  <c r="AY905" s="1"/>
  <c r="AX905"/>
  <c r="H906"/>
  <c r="I906"/>
  <c r="J906"/>
  <c r="K906"/>
  <c r="L906"/>
  <c r="M906"/>
  <c r="P906" s="1"/>
  <c r="R906" s="1"/>
  <c r="N906"/>
  <c r="Q906"/>
  <c r="Y906"/>
  <c r="Z906"/>
  <c r="AA906"/>
  <c r="AC906"/>
  <c r="AG906" s="1"/>
  <c r="AD906"/>
  <c r="AE906"/>
  <c r="AH906"/>
  <c r="AP906"/>
  <c r="AQ906"/>
  <c r="AR906"/>
  <c r="AT906"/>
  <c r="AU906"/>
  <c r="AX906" s="1"/>
  <c r="AV906"/>
  <c r="AY906" s="1"/>
  <c r="AZ906"/>
  <c r="H907"/>
  <c r="I907"/>
  <c r="J907"/>
  <c r="L907"/>
  <c r="M907"/>
  <c r="N907"/>
  <c r="Y907"/>
  <c r="Z907"/>
  <c r="AA907"/>
  <c r="AC907"/>
  <c r="AH907" s="1"/>
  <c r="AD907"/>
  <c r="AE907"/>
  <c r="AP907"/>
  <c r="AQ907"/>
  <c r="AR907"/>
  <c r="AT907"/>
  <c r="AX907" s="1"/>
  <c r="AZ907" s="1"/>
  <c r="AU907"/>
  <c r="AV907"/>
  <c r="AY907"/>
  <c r="H908"/>
  <c r="I908"/>
  <c r="J908"/>
  <c r="L908"/>
  <c r="M908"/>
  <c r="N908"/>
  <c r="Q908" s="1"/>
  <c r="P908"/>
  <c r="R908"/>
  <c r="Y908"/>
  <c r="Z908"/>
  <c r="AA908"/>
  <c r="AC908"/>
  <c r="AG908" s="1"/>
  <c r="AD908"/>
  <c r="AE908"/>
  <c r="AP908"/>
  <c r="AQ908"/>
  <c r="AR908"/>
  <c r="AT908"/>
  <c r="AX908" s="1"/>
  <c r="AZ908" s="1"/>
  <c r="AU908"/>
  <c r="AV908"/>
  <c r="AY908"/>
  <c r="H909"/>
  <c r="I909"/>
  <c r="J909"/>
  <c r="L909"/>
  <c r="M909"/>
  <c r="N909"/>
  <c r="Q909" s="1"/>
  <c r="P909"/>
  <c r="Y909"/>
  <c r="Z909"/>
  <c r="AA909"/>
  <c r="AC909"/>
  <c r="AD909"/>
  <c r="AE909"/>
  <c r="AH909" s="1"/>
  <c r="AG909"/>
  <c r="AP909"/>
  <c r="AQ909"/>
  <c r="AR909"/>
  <c r="AT909"/>
  <c r="AU909"/>
  <c r="AV909"/>
  <c r="AY909"/>
  <c r="H910"/>
  <c r="I910"/>
  <c r="J910"/>
  <c r="L910"/>
  <c r="M910"/>
  <c r="N910"/>
  <c r="P910"/>
  <c r="R910" s="1"/>
  <c r="Q910"/>
  <c r="Y910"/>
  <c r="Z910"/>
  <c r="AA910"/>
  <c r="AC910"/>
  <c r="AD910"/>
  <c r="AE910"/>
  <c r="AH910" s="1"/>
  <c r="AG910"/>
  <c r="AP910"/>
  <c r="AQ910"/>
  <c r="AR910"/>
  <c r="AT910"/>
  <c r="AU910"/>
  <c r="AV910"/>
  <c r="H911"/>
  <c r="I911"/>
  <c r="J911"/>
  <c r="L911"/>
  <c r="M911"/>
  <c r="N911"/>
  <c r="Q911" s="1"/>
  <c r="Y911"/>
  <c r="Z911"/>
  <c r="AA911"/>
  <c r="AC911"/>
  <c r="AD911"/>
  <c r="AG911" s="1"/>
  <c r="AI911" s="1"/>
  <c r="AE911"/>
  <c r="AH911"/>
  <c r="AP911"/>
  <c r="AQ911"/>
  <c r="AR911"/>
  <c r="AT911"/>
  <c r="AX911" s="1"/>
  <c r="AZ911" s="1"/>
  <c r="AU911"/>
  <c r="AV911"/>
  <c r="AY911"/>
  <c r="H912"/>
  <c r="I912"/>
  <c r="J912"/>
  <c r="L912"/>
  <c r="M912"/>
  <c r="P912" s="1"/>
  <c r="N912"/>
  <c r="Q912" s="1"/>
  <c r="R912"/>
  <c r="Y912"/>
  <c r="Z912"/>
  <c r="AA912"/>
  <c r="AC912"/>
  <c r="AD912"/>
  <c r="AE912"/>
  <c r="AG912"/>
  <c r="AI912" s="1"/>
  <c r="AH912"/>
  <c r="AP912"/>
  <c r="AQ912"/>
  <c r="AR912"/>
  <c r="AT912"/>
  <c r="AU912"/>
  <c r="AV912"/>
  <c r="AY912" s="1"/>
  <c r="AX912"/>
  <c r="H913"/>
  <c r="I913"/>
  <c r="J913"/>
  <c r="L913"/>
  <c r="M913"/>
  <c r="N913"/>
  <c r="Q913" s="1"/>
  <c r="P913"/>
  <c r="R913" s="1"/>
  <c r="Y913"/>
  <c r="Z913"/>
  <c r="AA913"/>
  <c r="AC913"/>
  <c r="AD913"/>
  <c r="AE913"/>
  <c r="AH913"/>
  <c r="AP913"/>
  <c r="AQ913"/>
  <c r="AR913"/>
  <c r="AT913"/>
  <c r="AU913"/>
  <c r="AV913"/>
  <c r="AX913"/>
  <c r="AZ913" s="1"/>
  <c r="AY913"/>
  <c r="H914"/>
  <c r="I914"/>
  <c r="J914"/>
  <c r="L914"/>
  <c r="M914"/>
  <c r="N914"/>
  <c r="Q914" s="1"/>
  <c r="P914"/>
  <c r="Y914"/>
  <c r="Z914"/>
  <c r="AA914"/>
  <c r="AC914"/>
  <c r="AD914"/>
  <c r="AE914"/>
  <c r="AP914"/>
  <c r="AQ914"/>
  <c r="AR914"/>
  <c r="AT914"/>
  <c r="AU914"/>
  <c r="AV914"/>
  <c r="H915"/>
  <c r="I915"/>
  <c r="J915"/>
  <c r="L915"/>
  <c r="M915"/>
  <c r="P915" s="1"/>
  <c r="R915" s="1"/>
  <c r="N915"/>
  <c r="Q915"/>
  <c r="Y915"/>
  <c r="Z915"/>
  <c r="AA915"/>
  <c r="AC915"/>
  <c r="AD915"/>
  <c r="AE915"/>
  <c r="AG915" s="1"/>
  <c r="AP915"/>
  <c r="AQ915"/>
  <c r="AR915"/>
  <c r="AT915"/>
  <c r="AU915"/>
  <c r="AV915"/>
  <c r="H916"/>
  <c r="I916"/>
  <c r="J916"/>
  <c r="L916"/>
  <c r="M916"/>
  <c r="N916"/>
  <c r="Y916"/>
  <c r="Z916"/>
  <c r="AA916"/>
  <c r="AC916"/>
  <c r="AG916" s="1"/>
  <c r="AI916" s="1"/>
  <c r="AD916"/>
  <c r="AE916"/>
  <c r="AH916"/>
  <c r="AP916"/>
  <c r="AQ916"/>
  <c r="AR916"/>
  <c r="AT916"/>
  <c r="AU916"/>
  <c r="AY916" s="1"/>
  <c r="AV916"/>
  <c r="AX916"/>
  <c r="AZ916"/>
  <c r="H917"/>
  <c r="I917"/>
  <c r="J917"/>
  <c r="L917"/>
  <c r="M917"/>
  <c r="N917"/>
  <c r="Y917"/>
  <c r="Z917"/>
  <c r="AA917"/>
  <c r="AC917"/>
  <c r="AG917" s="1"/>
  <c r="AD917"/>
  <c r="AE917"/>
  <c r="AH917"/>
  <c r="AP917"/>
  <c r="AQ917"/>
  <c r="AR917"/>
  <c r="AT917"/>
  <c r="AU917"/>
  <c r="AV917"/>
  <c r="AY917" s="1"/>
  <c r="AX917"/>
  <c r="AZ917" s="1"/>
  <c r="H918"/>
  <c r="I918"/>
  <c r="J918"/>
  <c r="L918"/>
  <c r="M918"/>
  <c r="N918"/>
  <c r="Q918" s="1"/>
  <c r="P918"/>
  <c r="Y918"/>
  <c r="Z918"/>
  <c r="AA918"/>
  <c r="AC918"/>
  <c r="AD918"/>
  <c r="AE918"/>
  <c r="AP918"/>
  <c r="AQ918"/>
  <c r="AR918"/>
  <c r="AT918"/>
  <c r="AU918"/>
  <c r="AV918"/>
  <c r="AX918"/>
  <c r="AZ918" s="1"/>
  <c r="AY918"/>
  <c r="H919"/>
  <c r="I919"/>
  <c r="J919"/>
  <c r="L919"/>
  <c r="M919"/>
  <c r="N919"/>
  <c r="Q919" s="1"/>
  <c r="P919"/>
  <c r="Y919"/>
  <c r="Z919"/>
  <c r="AA919"/>
  <c r="AC919"/>
  <c r="AD919"/>
  <c r="AE919"/>
  <c r="AP919"/>
  <c r="AQ919"/>
  <c r="AR919"/>
  <c r="AT919"/>
  <c r="AU919"/>
  <c r="AV919"/>
  <c r="H920"/>
  <c r="I920"/>
  <c r="J920"/>
  <c r="L920"/>
  <c r="M920"/>
  <c r="P920" s="1"/>
  <c r="N920"/>
  <c r="Q920"/>
  <c r="R920"/>
  <c r="Y920"/>
  <c r="Z920"/>
  <c r="AA920"/>
  <c r="AC920"/>
  <c r="AD920"/>
  <c r="AH920" s="1"/>
  <c r="AE920"/>
  <c r="AP920"/>
  <c r="AQ920"/>
  <c r="AR920"/>
  <c r="AT920"/>
  <c r="AX920" s="1"/>
  <c r="AU920"/>
  <c r="AV920"/>
  <c r="AY920"/>
  <c r="H921"/>
  <c r="I921"/>
  <c r="J921"/>
  <c r="L921"/>
  <c r="M921"/>
  <c r="N921"/>
  <c r="Q921" s="1"/>
  <c r="P921"/>
  <c r="R921" s="1"/>
  <c r="Y921"/>
  <c r="Z921"/>
  <c r="AA921"/>
  <c r="AC921"/>
  <c r="AD921"/>
  <c r="AE921"/>
  <c r="AP921"/>
  <c r="AQ921"/>
  <c r="AR921"/>
  <c r="AT921"/>
  <c r="AU921"/>
  <c r="AX921" s="1"/>
  <c r="AZ921" s="1"/>
  <c r="AV921"/>
  <c r="AY921"/>
  <c r="H922"/>
  <c r="I922"/>
  <c r="J922"/>
  <c r="L922"/>
  <c r="M922"/>
  <c r="N922"/>
  <c r="P922"/>
  <c r="R922" s="1"/>
  <c r="Q922"/>
  <c r="Y922"/>
  <c r="Z922"/>
  <c r="AA922"/>
  <c r="AC922"/>
  <c r="AD922"/>
  <c r="AE922"/>
  <c r="AP922"/>
  <c r="AQ922"/>
  <c r="AR922"/>
  <c r="AT922"/>
  <c r="AU922"/>
  <c r="AV922"/>
  <c r="H923"/>
  <c r="I923"/>
  <c r="J923"/>
  <c r="L923"/>
  <c r="M923"/>
  <c r="N923"/>
  <c r="Y923"/>
  <c r="Z923"/>
  <c r="AA923"/>
  <c r="AC923"/>
  <c r="AD923"/>
  <c r="AE923"/>
  <c r="AH923" s="1"/>
  <c r="AG923"/>
  <c r="AI923" s="1"/>
  <c r="AP923"/>
  <c r="AQ923"/>
  <c r="AR923"/>
  <c r="AT923"/>
  <c r="AU923"/>
  <c r="AV923"/>
  <c r="H924"/>
  <c r="I924"/>
  <c r="J924"/>
  <c r="L924"/>
  <c r="M924"/>
  <c r="N924"/>
  <c r="Q924"/>
  <c r="Y924"/>
  <c r="Z924"/>
  <c r="AA924"/>
  <c r="AC924"/>
  <c r="AD924"/>
  <c r="AE924"/>
  <c r="AG924"/>
  <c r="AI924" s="1"/>
  <c r="AH924"/>
  <c r="AP924"/>
  <c r="AQ924"/>
  <c r="AR924"/>
  <c r="AT924"/>
  <c r="AU924"/>
  <c r="AV924"/>
  <c r="AY924" s="1"/>
  <c r="AX924"/>
  <c r="H925"/>
  <c r="I925"/>
  <c r="J925"/>
  <c r="L925"/>
  <c r="M925"/>
  <c r="P925" s="1"/>
  <c r="N925"/>
  <c r="Q925" s="1"/>
  <c r="R925"/>
  <c r="Y925"/>
  <c r="Z925"/>
  <c r="AA925"/>
  <c r="AC925"/>
  <c r="AD925"/>
  <c r="AH925" s="1"/>
  <c r="AE925"/>
  <c r="AP925"/>
  <c r="AQ925"/>
  <c r="AR925"/>
  <c r="AT925"/>
  <c r="AX925" s="1"/>
  <c r="AU925"/>
  <c r="AV925"/>
  <c r="AY925"/>
  <c r="H926"/>
  <c r="I926"/>
  <c r="J926"/>
  <c r="L926"/>
  <c r="M926"/>
  <c r="N926"/>
  <c r="Q926" s="1"/>
  <c r="P926"/>
  <c r="R926" s="1"/>
  <c r="Y926"/>
  <c r="Z926"/>
  <c r="AA926"/>
  <c r="AC926"/>
  <c r="AD926"/>
  <c r="AE926"/>
  <c r="AP926"/>
  <c r="AQ926"/>
  <c r="AR926"/>
  <c r="AT926"/>
  <c r="AU926"/>
  <c r="AV926"/>
  <c r="AY926"/>
  <c r="H927"/>
  <c r="I927"/>
  <c r="J927"/>
  <c r="L927"/>
  <c r="M927"/>
  <c r="N927"/>
  <c r="P927"/>
  <c r="R927" s="1"/>
  <c r="Q927"/>
  <c r="Y927"/>
  <c r="Z927"/>
  <c r="AA927"/>
  <c r="AC927"/>
  <c r="AD927"/>
  <c r="AE927"/>
  <c r="AP927"/>
  <c r="AQ927"/>
  <c r="AR927"/>
  <c r="AT927"/>
  <c r="AU927"/>
  <c r="AX927" s="1"/>
  <c r="AV927"/>
  <c r="AY927" s="1"/>
  <c r="AZ927"/>
  <c r="H928"/>
  <c r="I928"/>
  <c r="J928"/>
  <c r="L928"/>
  <c r="M928"/>
  <c r="N928"/>
  <c r="Y928"/>
  <c r="Z928"/>
  <c r="AA928"/>
  <c r="AC928"/>
  <c r="AG928" s="1"/>
  <c r="AD928"/>
  <c r="AE928"/>
  <c r="AH928"/>
  <c r="AP928"/>
  <c r="AQ928"/>
  <c r="AR928"/>
  <c r="AT928"/>
  <c r="AU928"/>
  <c r="AV928"/>
  <c r="AY928" s="1"/>
  <c r="AX928"/>
  <c r="AZ928" s="1"/>
  <c r="H929"/>
  <c r="I929"/>
  <c r="J929"/>
  <c r="L929"/>
  <c r="M929"/>
  <c r="P929" s="1"/>
  <c r="R929" s="1"/>
  <c r="N929"/>
  <c r="Q929" s="1"/>
  <c r="Y929"/>
  <c r="Z929"/>
  <c r="AA929"/>
  <c r="AC929"/>
  <c r="AD929"/>
  <c r="AE929"/>
  <c r="AG929" s="1"/>
  <c r="AI929" s="1"/>
  <c r="AH929"/>
  <c r="AP929"/>
  <c r="AQ929"/>
  <c r="AR929"/>
  <c r="AT929"/>
  <c r="AU929"/>
  <c r="AV929"/>
  <c r="AX929"/>
  <c r="AZ929" s="1"/>
  <c r="AY929"/>
  <c r="H930"/>
  <c r="I930"/>
  <c r="J930"/>
  <c r="L930"/>
  <c r="M930"/>
  <c r="N930"/>
  <c r="Q930" s="1"/>
  <c r="P930"/>
  <c r="Y930"/>
  <c r="Z930"/>
  <c r="AA930"/>
  <c r="AC930"/>
  <c r="AD930"/>
  <c r="AE930"/>
  <c r="AH930"/>
  <c r="AP930"/>
  <c r="AQ930"/>
  <c r="AR930"/>
  <c r="AT930"/>
  <c r="AU930"/>
  <c r="AV930"/>
  <c r="AX930"/>
  <c r="AZ930" s="1"/>
  <c r="AY930"/>
  <c r="H931"/>
  <c r="I931"/>
  <c r="J931"/>
  <c r="L931"/>
  <c r="M931"/>
  <c r="N931"/>
  <c r="Q931" s="1"/>
  <c r="P931"/>
  <c r="Y931"/>
  <c r="Z931"/>
  <c r="AA931"/>
  <c r="AC931"/>
  <c r="AD931"/>
  <c r="AG931" s="1"/>
  <c r="AE931"/>
  <c r="AH931" s="1"/>
  <c r="AI931"/>
  <c r="AP931"/>
  <c r="AQ931"/>
  <c r="AR931"/>
  <c r="AT931"/>
  <c r="AU931"/>
  <c r="AV931"/>
  <c r="H932"/>
  <c r="I932"/>
  <c r="J932"/>
  <c r="L932"/>
  <c r="P932" s="1"/>
  <c r="M932"/>
  <c r="N932"/>
  <c r="Y932"/>
  <c r="Z932"/>
  <c r="AA932"/>
  <c r="AC932"/>
  <c r="AD932"/>
  <c r="AE932"/>
  <c r="AH932" s="1"/>
  <c r="AG932"/>
  <c r="AI932" s="1"/>
  <c r="AP932"/>
  <c r="AQ932"/>
  <c r="AR932"/>
  <c r="AT932"/>
  <c r="AU932"/>
  <c r="AX932" s="1"/>
  <c r="AZ932" s="1"/>
  <c r="AV932"/>
  <c r="AY932" s="1"/>
  <c r="H933"/>
  <c r="I933"/>
  <c r="J933"/>
  <c r="L933"/>
  <c r="M933"/>
  <c r="N933"/>
  <c r="Q933"/>
  <c r="Y933"/>
  <c r="Z933"/>
  <c r="AA933"/>
  <c r="AC933"/>
  <c r="AD933"/>
  <c r="AE933"/>
  <c r="AG933"/>
  <c r="AI933" s="1"/>
  <c r="AH933"/>
  <c r="AP933"/>
  <c r="AQ933"/>
  <c r="AR933"/>
  <c r="AT933"/>
  <c r="AU933"/>
  <c r="AV933"/>
  <c r="AY933" s="1"/>
  <c r="AX933"/>
  <c r="H934"/>
  <c r="I934"/>
  <c r="J934"/>
  <c r="L934"/>
  <c r="M934"/>
  <c r="P934" s="1"/>
  <c r="N934"/>
  <c r="Q934" s="1"/>
  <c r="R934"/>
  <c r="Y934"/>
  <c r="Z934"/>
  <c r="AA934"/>
  <c r="AC934"/>
  <c r="AD934"/>
  <c r="AE934"/>
  <c r="AP934"/>
  <c r="AQ934"/>
  <c r="AR934"/>
  <c r="AT934"/>
  <c r="AX934" s="1"/>
  <c r="AU934"/>
  <c r="AV934"/>
  <c r="H935"/>
  <c r="I935"/>
  <c r="J935"/>
  <c r="L935"/>
  <c r="M935"/>
  <c r="N935"/>
  <c r="Q935" s="1"/>
  <c r="P935"/>
  <c r="R935" s="1"/>
  <c r="Y935"/>
  <c r="Z935"/>
  <c r="AA935"/>
  <c r="AC935"/>
  <c r="AD935"/>
  <c r="AG935" s="1"/>
  <c r="AI935" s="1"/>
  <c r="AE935"/>
  <c r="AH935" s="1"/>
  <c r="AP935"/>
  <c r="AQ935"/>
  <c r="AR935"/>
  <c r="AT935"/>
  <c r="AU935"/>
  <c r="AV935"/>
  <c r="AY935"/>
  <c r="H936"/>
  <c r="I936"/>
  <c r="J936"/>
  <c r="L936"/>
  <c r="M936"/>
  <c r="N936"/>
  <c r="P936"/>
  <c r="R936" s="1"/>
  <c r="Q936"/>
  <c r="Y936"/>
  <c r="Z936"/>
  <c r="AA936"/>
  <c r="AC936"/>
  <c r="AD936"/>
  <c r="AE936"/>
  <c r="AH936" s="1"/>
  <c r="AG936"/>
  <c r="AP936"/>
  <c r="AQ936"/>
  <c r="AR936"/>
  <c r="AT936"/>
  <c r="AU936"/>
  <c r="AX936" s="1"/>
  <c r="AV936"/>
  <c r="AY936" s="1"/>
  <c r="AZ936"/>
  <c r="H937"/>
  <c r="I937"/>
  <c r="J937"/>
  <c r="L937"/>
  <c r="M937"/>
  <c r="N937"/>
  <c r="Y937"/>
  <c r="Z937"/>
  <c r="AA937"/>
  <c r="AC937"/>
  <c r="AG937" s="1"/>
  <c r="AD937"/>
  <c r="AE937"/>
  <c r="AP937"/>
  <c r="AQ937"/>
  <c r="AR937"/>
  <c r="AT937"/>
  <c r="AU937"/>
  <c r="AV937"/>
  <c r="AY937" s="1"/>
  <c r="AX937"/>
  <c r="AZ937" s="1"/>
  <c r="H938"/>
  <c r="I938"/>
  <c r="J938"/>
  <c r="L938"/>
  <c r="M938"/>
  <c r="P938" s="1"/>
  <c r="R938" s="1"/>
  <c r="N938"/>
  <c r="Q938" s="1"/>
  <c r="Y938"/>
  <c r="Z938"/>
  <c r="AA938"/>
  <c r="AC938"/>
  <c r="AD938"/>
  <c r="AE938"/>
  <c r="AH938"/>
  <c r="AP938"/>
  <c r="AQ938"/>
  <c r="AR938"/>
  <c r="AT938"/>
  <c r="AU938"/>
  <c r="AV938"/>
  <c r="AX938"/>
  <c r="AZ938" s="1"/>
  <c r="AY938"/>
  <c r="H939"/>
  <c r="I939"/>
  <c r="J939"/>
  <c r="L939"/>
  <c r="M939"/>
  <c r="N939"/>
  <c r="Q939" s="1"/>
  <c r="P939"/>
  <c r="Y939"/>
  <c r="Z939"/>
  <c r="AA939"/>
  <c r="AC939"/>
  <c r="AD939"/>
  <c r="AE939"/>
  <c r="AG939" s="1"/>
  <c r="AI939" s="1"/>
  <c r="AH939"/>
  <c r="AP939"/>
  <c r="AQ939"/>
  <c r="AR939"/>
  <c r="AT939"/>
  <c r="AU939"/>
  <c r="AV939"/>
  <c r="AX939"/>
  <c r="AZ939" s="1"/>
  <c r="AY939"/>
  <c r="H940"/>
  <c r="I940"/>
  <c r="J940"/>
  <c r="L940"/>
  <c r="M940"/>
  <c r="N940"/>
  <c r="Q940" s="1"/>
  <c r="P940"/>
  <c r="Y940"/>
  <c r="Z940"/>
  <c r="AA940"/>
  <c r="AC940"/>
  <c r="AD940"/>
  <c r="AE940"/>
  <c r="AP940"/>
  <c r="AQ940"/>
  <c r="AR940"/>
  <c r="AT940"/>
  <c r="AU940"/>
  <c r="AV940"/>
  <c r="H941"/>
  <c r="I941"/>
  <c r="J941"/>
  <c r="L941"/>
  <c r="P941" s="1"/>
  <c r="M941"/>
  <c r="N941"/>
  <c r="Q941"/>
  <c r="Y941"/>
  <c r="Z941"/>
  <c r="AA941"/>
  <c r="AC941"/>
  <c r="AD941"/>
  <c r="AE941"/>
  <c r="AH941" s="1"/>
  <c r="AG941"/>
  <c r="AI941" s="1"/>
  <c r="AP941"/>
  <c r="AQ941"/>
  <c r="AR941"/>
  <c r="AT941"/>
  <c r="AU941"/>
  <c r="AX941" s="1"/>
  <c r="AZ941" s="1"/>
  <c r="AV941"/>
  <c r="AY941" s="1"/>
  <c r="H942"/>
  <c r="I942"/>
  <c r="J942"/>
  <c r="L942"/>
  <c r="M942"/>
  <c r="N942"/>
  <c r="Q942"/>
  <c r="Y942"/>
  <c r="Z942"/>
  <c r="AA942"/>
  <c r="AC942"/>
  <c r="AD942"/>
  <c r="AE942"/>
  <c r="AG942"/>
  <c r="AI942" s="1"/>
  <c r="AH942"/>
  <c r="AP942"/>
  <c r="AQ942"/>
  <c r="AR942"/>
  <c r="AT942"/>
  <c r="AU942"/>
  <c r="AV942"/>
  <c r="AY942" s="1"/>
  <c r="AX942"/>
  <c r="H943"/>
  <c r="I943"/>
  <c r="J943"/>
  <c r="L943"/>
  <c r="M943"/>
  <c r="P943" s="1"/>
  <c r="N943"/>
  <c r="Q943" s="1"/>
  <c r="R943"/>
  <c r="Y943"/>
  <c r="Z943"/>
  <c r="AA943"/>
  <c r="AC943"/>
  <c r="AD943"/>
  <c r="AH943" s="1"/>
  <c r="AE943"/>
  <c r="AP943"/>
  <c r="AQ943"/>
  <c r="AR943"/>
  <c r="AT943"/>
  <c r="AX943" s="1"/>
  <c r="AU943"/>
  <c r="AV943"/>
  <c r="AY943"/>
  <c r="H944"/>
  <c r="I944"/>
  <c r="J944"/>
  <c r="L944"/>
  <c r="M944"/>
  <c r="N944"/>
  <c r="Q944" s="1"/>
  <c r="P944"/>
  <c r="R944" s="1"/>
  <c r="Y944"/>
  <c r="Z944"/>
  <c r="AA944"/>
  <c r="AC944"/>
  <c r="AD944"/>
  <c r="AE944"/>
  <c r="AP944"/>
  <c r="AQ944"/>
  <c r="AR944"/>
  <c r="AT944"/>
  <c r="AU944"/>
  <c r="AV944"/>
  <c r="AX944" s="1"/>
  <c r="AZ944" s="1"/>
  <c r="AY944"/>
  <c r="H945"/>
  <c r="I945"/>
  <c r="J945"/>
  <c r="L945"/>
  <c r="M945"/>
  <c r="N945"/>
  <c r="P945"/>
  <c r="R945" s="1"/>
  <c r="Q945"/>
  <c r="Y945"/>
  <c r="Z945"/>
  <c r="AA945"/>
  <c r="AC945"/>
  <c r="AD945"/>
  <c r="AE945"/>
  <c r="AP945"/>
  <c r="AQ945"/>
  <c r="AR945"/>
  <c r="AT945"/>
  <c r="AU945"/>
  <c r="AV945"/>
  <c r="H946"/>
  <c r="I946"/>
  <c r="J946"/>
  <c r="L946"/>
  <c r="M946"/>
  <c r="N946"/>
  <c r="Y946"/>
  <c r="Z946"/>
  <c r="AA946"/>
  <c r="AC946"/>
  <c r="AG946" s="1"/>
  <c r="AD946"/>
  <c r="AE946"/>
  <c r="AH946"/>
  <c r="AP946"/>
  <c r="AQ946"/>
  <c r="AR946"/>
  <c r="AT946"/>
  <c r="AU946"/>
  <c r="AV946"/>
  <c r="AY946" s="1"/>
  <c r="AX946"/>
  <c r="AZ946" s="1"/>
  <c r="H947"/>
  <c r="I947"/>
  <c r="J947"/>
  <c r="L947"/>
  <c r="M947"/>
  <c r="P947" s="1"/>
  <c r="R947" s="1"/>
  <c r="N947"/>
  <c r="Q947" s="1"/>
  <c r="Y947"/>
  <c r="Z947"/>
  <c r="AA947"/>
  <c r="AC947"/>
  <c r="AD947"/>
  <c r="AE947"/>
  <c r="AG947" s="1"/>
  <c r="AI947" s="1"/>
  <c r="AH947"/>
  <c r="AP947"/>
  <c r="AQ947"/>
  <c r="AR947"/>
  <c r="AT947"/>
  <c r="AU947"/>
  <c r="AV947"/>
  <c r="AX947"/>
  <c r="AZ947" s="1"/>
  <c r="AY947"/>
  <c r="H948"/>
  <c r="I948"/>
  <c r="J948"/>
  <c r="L948"/>
  <c r="M948"/>
  <c r="N948"/>
  <c r="Q948" s="1"/>
  <c r="P948"/>
  <c r="Y948"/>
  <c r="Z948"/>
  <c r="AA948"/>
  <c r="AC948"/>
  <c r="AD948"/>
  <c r="AE948"/>
  <c r="AP948"/>
  <c r="AQ948"/>
  <c r="AR948"/>
  <c r="AT948"/>
  <c r="AU948"/>
  <c r="AY948" s="1"/>
  <c r="AV948"/>
  <c r="H949"/>
  <c r="I949"/>
  <c r="J949"/>
  <c r="L949"/>
  <c r="P949" s="1"/>
  <c r="M949"/>
  <c r="N949"/>
  <c r="Q949"/>
  <c r="Y949"/>
  <c r="Z949"/>
  <c r="AA949"/>
  <c r="AC949"/>
  <c r="AD949"/>
  <c r="AE949"/>
  <c r="AH949" s="1"/>
  <c r="AG949"/>
  <c r="AI949" s="1"/>
  <c r="AP949"/>
  <c r="AQ949"/>
  <c r="AR949"/>
  <c r="AT949"/>
  <c r="AU949"/>
  <c r="AV949"/>
  <c r="H950"/>
  <c r="I950"/>
  <c r="J950"/>
  <c r="L950"/>
  <c r="M950"/>
  <c r="N950"/>
  <c r="Q950"/>
  <c r="Y950"/>
  <c r="Z950"/>
  <c r="AA950"/>
  <c r="AC950"/>
  <c r="AD950"/>
  <c r="AE950"/>
  <c r="AG950"/>
  <c r="AI950" s="1"/>
  <c r="AH950"/>
  <c r="AP950"/>
  <c r="AQ950"/>
  <c r="AR950"/>
  <c r="AT950"/>
  <c r="AU950"/>
  <c r="AV950"/>
  <c r="H951"/>
  <c r="I951"/>
  <c r="J951"/>
  <c r="L951"/>
  <c r="M951"/>
  <c r="P951" s="1"/>
  <c r="N951"/>
  <c r="Q951" s="1"/>
  <c r="R951"/>
  <c r="Y951"/>
  <c r="Z951"/>
  <c r="AA951"/>
  <c r="AC951"/>
  <c r="AD951"/>
  <c r="AH951" s="1"/>
  <c r="AE951"/>
  <c r="AP951"/>
  <c r="AQ951"/>
  <c r="AR951"/>
  <c r="AT951"/>
  <c r="AX951" s="1"/>
  <c r="AZ951" s="1"/>
  <c r="AU951"/>
  <c r="AV951"/>
  <c r="AY951"/>
  <c r="H952"/>
  <c r="I952"/>
  <c r="J952"/>
  <c r="L952"/>
  <c r="M952"/>
  <c r="N952"/>
  <c r="Q952" s="1"/>
  <c r="P952"/>
  <c r="R952" s="1"/>
  <c r="Y952"/>
  <c r="Z952"/>
  <c r="AA952"/>
  <c r="AC952"/>
  <c r="AD952"/>
  <c r="AE952"/>
  <c r="AP952"/>
  <c r="AQ952"/>
  <c r="AR952"/>
  <c r="AT952"/>
  <c r="AU952"/>
  <c r="AV952"/>
  <c r="AX952" s="1"/>
  <c r="AZ952" s="1"/>
  <c r="AY952"/>
  <c r="H953"/>
  <c r="I953"/>
  <c r="J953"/>
  <c r="L953"/>
  <c r="M953"/>
  <c r="N953"/>
  <c r="P953"/>
  <c r="R953" s="1"/>
  <c r="Q953"/>
  <c r="Y953"/>
  <c r="Z953"/>
  <c r="AA953"/>
  <c r="AC953"/>
  <c r="AD953"/>
  <c r="AE953"/>
  <c r="AP953"/>
  <c r="AQ953"/>
  <c r="AR953"/>
  <c r="AT953"/>
  <c r="AU953"/>
  <c r="AV953"/>
  <c r="H954"/>
  <c r="I954"/>
  <c r="J954"/>
  <c r="L954"/>
  <c r="M954"/>
  <c r="N954"/>
  <c r="Y954"/>
  <c r="Z954"/>
  <c r="AA954"/>
  <c r="AC954"/>
  <c r="AG954" s="1"/>
  <c r="AD954"/>
  <c r="AE954"/>
  <c r="AH954"/>
  <c r="AP954"/>
  <c r="AQ954"/>
  <c r="AR954"/>
  <c r="AT954"/>
  <c r="AU954"/>
  <c r="AV954"/>
  <c r="AY954" s="1"/>
  <c r="AX954"/>
  <c r="AZ954" s="1"/>
  <c r="H955"/>
  <c r="I955"/>
  <c r="J955"/>
  <c r="L955"/>
  <c r="M955"/>
  <c r="P955" s="1"/>
  <c r="R955" s="1"/>
  <c r="N955"/>
  <c r="Q955" s="1"/>
  <c r="Y955"/>
  <c r="Z955"/>
  <c r="AA955"/>
  <c r="AC955"/>
  <c r="AD955"/>
  <c r="AE955"/>
  <c r="AG955" s="1"/>
  <c r="AI955" s="1"/>
  <c r="AH955"/>
  <c r="AP955"/>
  <c r="AQ955"/>
  <c r="AR955"/>
  <c r="AT955"/>
  <c r="AU955"/>
  <c r="AV955"/>
  <c r="AX955"/>
  <c r="AZ955" s="1"/>
  <c r="AY955"/>
  <c r="H956"/>
  <c r="I956"/>
  <c r="J956"/>
  <c r="L956"/>
  <c r="M956"/>
  <c r="N956"/>
  <c r="Q956" s="1"/>
  <c r="P956"/>
  <c r="Y956"/>
  <c r="Z956"/>
  <c r="AA956"/>
  <c r="AC956"/>
  <c r="AD956"/>
  <c r="AE956"/>
  <c r="AP956"/>
  <c r="AQ956"/>
  <c r="AR956"/>
  <c r="AT956"/>
  <c r="AU956"/>
  <c r="AY956" s="1"/>
  <c r="AV956"/>
  <c r="H957"/>
  <c r="I957"/>
  <c r="J957"/>
  <c r="L957"/>
  <c r="P957" s="1"/>
  <c r="M957"/>
  <c r="N957"/>
  <c r="Q957"/>
  <c r="Y957"/>
  <c r="Z957"/>
  <c r="AA957"/>
  <c r="AC957"/>
  <c r="AD957"/>
  <c r="AE957"/>
  <c r="AH957" s="1"/>
  <c r="AG957"/>
  <c r="AI957" s="1"/>
  <c r="AP957"/>
  <c r="AQ957"/>
  <c r="AR957"/>
  <c r="AT957"/>
  <c r="AU957"/>
  <c r="AV957"/>
  <c r="H958"/>
  <c r="I958"/>
  <c r="J958"/>
  <c r="L958"/>
  <c r="M958"/>
  <c r="N958"/>
  <c r="Q958"/>
  <c r="Y958"/>
  <c r="Z958"/>
  <c r="AA958"/>
  <c r="AC958"/>
  <c r="AD958"/>
  <c r="AE958"/>
  <c r="AG958"/>
  <c r="AI958" s="1"/>
  <c r="AH958"/>
  <c r="AP958"/>
  <c r="AQ958"/>
  <c r="AR958"/>
  <c r="AT958"/>
  <c r="AU958"/>
  <c r="AV958"/>
  <c r="H959"/>
  <c r="I959"/>
  <c r="J959"/>
  <c r="L959"/>
  <c r="M959"/>
  <c r="P959" s="1"/>
  <c r="N959"/>
  <c r="Q959" s="1"/>
  <c r="R959"/>
  <c r="Y959"/>
  <c r="Z959"/>
  <c r="AA959"/>
  <c r="AC959"/>
  <c r="AD959"/>
  <c r="AH959" s="1"/>
  <c r="AE959"/>
  <c r="AP959"/>
  <c r="AQ959"/>
  <c r="AR959"/>
  <c r="AT959"/>
  <c r="AX959" s="1"/>
  <c r="AU959"/>
  <c r="AV959"/>
  <c r="AY959"/>
  <c r="H960"/>
  <c r="I960"/>
  <c r="J960"/>
  <c r="L960"/>
  <c r="M960"/>
  <c r="N960"/>
  <c r="Q960" s="1"/>
  <c r="P960"/>
  <c r="R960" s="1"/>
  <c r="Y960"/>
  <c r="Z960"/>
  <c r="AA960"/>
  <c r="AC960"/>
  <c r="AD960"/>
  <c r="AE960"/>
  <c r="AP960"/>
  <c r="AQ960"/>
  <c r="AR960"/>
  <c r="AT960"/>
  <c r="AU960"/>
  <c r="AV960"/>
  <c r="AX960" s="1"/>
  <c r="AZ960" s="1"/>
  <c r="AY960"/>
  <c r="H961"/>
  <c r="I961"/>
  <c r="J961"/>
  <c r="L961"/>
  <c r="M961"/>
  <c r="N961"/>
  <c r="P961"/>
  <c r="R961" s="1"/>
  <c r="Q961"/>
  <c r="Y961"/>
  <c r="Z961"/>
  <c r="AA961"/>
  <c r="AC961"/>
  <c r="AD961"/>
  <c r="AE961"/>
  <c r="AP961"/>
  <c r="AQ961"/>
  <c r="AR961"/>
  <c r="AT961"/>
  <c r="AU961"/>
  <c r="AV961"/>
  <c r="AY961"/>
  <c r="H962"/>
  <c r="I962"/>
  <c r="J962"/>
  <c r="L962"/>
  <c r="M962"/>
  <c r="N962"/>
  <c r="P962"/>
  <c r="R962" s="1"/>
  <c r="Q962"/>
  <c r="Y962"/>
  <c r="Z962"/>
  <c r="AA962"/>
  <c r="AC962"/>
  <c r="AD962"/>
  <c r="AE962"/>
  <c r="AH962" s="1"/>
  <c r="AG962"/>
  <c r="AI962" s="1"/>
  <c r="AP962"/>
  <c r="AQ962"/>
  <c r="AR962"/>
  <c r="AT962"/>
  <c r="AU962"/>
  <c r="AV962"/>
  <c r="H963"/>
  <c r="I963"/>
  <c r="J963"/>
  <c r="L963"/>
  <c r="Q963" s="1"/>
  <c r="M963"/>
  <c r="N963"/>
  <c r="Y963"/>
  <c r="Z963"/>
  <c r="AA963"/>
  <c r="AC963"/>
  <c r="AG963" s="1"/>
  <c r="AI963" s="1"/>
  <c r="AD963"/>
  <c r="AE963"/>
  <c r="AH963"/>
  <c r="AP963"/>
  <c r="AQ963"/>
  <c r="AR963"/>
  <c r="AT963"/>
  <c r="AU963"/>
  <c r="AV963"/>
  <c r="AY963" s="1"/>
  <c r="H964"/>
  <c r="I964"/>
  <c r="J964"/>
  <c r="L964"/>
  <c r="M964"/>
  <c r="P964" s="1"/>
  <c r="N964"/>
  <c r="Q964" s="1"/>
  <c r="R964" s="1"/>
  <c r="Y964"/>
  <c r="Z964"/>
  <c r="AA964"/>
  <c r="AC964"/>
  <c r="AD964"/>
  <c r="AE964"/>
  <c r="AH964"/>
  <c r="AP964"/>
  <c r="AQ964"/>
  <c r="AR964"/>
  <c r="AT964"/>
  <c r="AU964"/>
  <c r="AV964"/>
  <c r="AX964"/>
  <c r="AZ964" s="1"/>
  <c r="AY964"/>
  <c r="H965"/>
  <c r="I965"/>
  <c r="J965"/>
  <c r="L965"/>
  <c r="M965"/>
  <c r="N965"/>
  <c r="Q965" s="1"/>
  <c r="P965"/>
  <c r="R965" s="1"/>
  <c r="Y965"/>
  <c r="Z965"/>
  <c r="AA965"/>
  <c r="AC965"/>
  <c r="AD965"/>
  <c r="AE965"/>
  <c r="AP965"/>
  <c r="AQ965"/>
  <c r="AR965"/>
  <c r="AT965"/>
  <c r="AU965"/>
  <c r="AY965" s="1"/>
  <c r="AV965"/>
  <c r="AX965" s="1"/>
  <c r="H966"/>
  <c r="I966"/>
  <c r="J966"/>
  <c r="L966"/>
  <c r="P966" s="1"/>
  <c r="R966" s="1"/>
  <c r="M966"/>
  <c r="N966"/>
  <c r="Q966"/>
  <c r="Y966"/>
  <c r="Z966"/>
  <c r="AA966"/>
  <c r="AC966"/>
  <c r="AD966"/>
  <c r="AE966"/>
  <c r="AH966" s="1"/>
  <c r="AP966"/>
  <c r="AQ966"/>
  <c r="AR966"/>
  <c r="AT966"/>
  <c r="AU966"/>
  <c r="AV966"/>
  <c r="H967"/>
  <c r="I967"/>
  <c r="J967"/>
  <c r="L967"/>
  <c r="P967" s="1"/>
  <c r="M967"/>
  <c r="N967"/>
  <c r="Q967"/>
  <c r="Y967"/>
  <c r="Z967"/>
  <c r="AA967"/>
  <c r="AC967"/>
  <c r="AD967"/>
  <c r="AE967"/>
  <c r="AG967"/>
  <c r="AI967" s="1"/>
  <c r="AH967"/>
  <c r="AP967"/>
  <c r="AQ967"/>
  <c r="AR967"/>
  <c r="AT967"/>
  <c r="AU967"/>
  <c r="AV967"/>
  <c r="AY967" s="1"/>
  <c r="AX967"/>
  <c r="AZ967" s="1"/>
  <c r="H968"/>
  <c r="I968"/>
  <c r="J968"/>
  <c r="L968"/>
  <c r="M968"/>
  <c r="P968" s="1"/>
  <c r="R968" s="1"/>
  <c r="N968"/>
  <c r="Q968" s="1"/>
  <c r="Y968"/>
  <c r="Z968"/>
  <c r="AA968"/>
  <c r="AC968"/>
  <c r="AD968"/>
  <c r="AH968" s="1"/>
  <c r="AE968"/>
  <c r="AG968" s="1"/>
  <c r="AP968"/>
  <c r="AQ968"/>
  <c r="AR968"/>
  <c r="AT968"/>
  <c r="AX968" s="1"/>
  <c r="AZ968" s="1"/>
  <c r="AU968"/>
  <c r="AV968"/>
  <c r="AY968"/>
  <c r="H969"/>
  <c r="I969"/>
  <c r="J969"/>
  <c r="L969"/>
  <c r="M969"/>
  <c r="N969"/>
  <c r="Q969" s="1"/>
  <c r="P969"/>
  <c r="Y969"/>
  <c r="Z969"/>
  <c r="AA969"/>
  <c r="AC969"/>
  <c r="AD969"/>
  <c r="AE969"/>
  <c r="AP969"/>
  <c r="AQ969"/>
  <c r="AR969"/>
  <c r="AT969"/>
  <c r="AU969"/>
  <c r="AV969"/>
  <c r="AY969"/>
  <c r="H970"/>
  <c r="I970"/>
  <c r="J970"/>
  <c r="L970"/>
  <c r="Q970" s="1"/>
  <c r="M970"/>
  <c r="N970"/>
  <c r="P970"/>
  <c r="R970" s="1"/>
  <c r="Y970"/>
  <c r="Z970"/>
  <c r="AA970"/>
  <c r="AC970"/>
  <c r="AD970"/>
  <c r="AE970"/>
  <c r="AH970" s="1"/>
  <c r="AG970"/>
  <c r="AI970" s="1"/>
  <c r="AP970"/>
  <c r="AQ970"/>
  <c r="AR970"/>
  <c r="AT970"/>
  <c r="AU970"/>
  <c r="AV970"/>
  <c r="H971"/>
  <c r="I971"/>
  <c r="J971"/>
  <c r="L971"/>
  <c r="Q971" s="1"/>
  <c r="M971"/>
  <c r="N971"/>
  <c r="Y971"/>
  <c r="Z971"/>
  <c r="AA971"/>
  <c r="AC971"/>
  <c r="AG971" s="1"/>
  <c r="AI971" s="1"/>
  <c r="AD971"/>
  <c r="AE971"/>
  <c r="AH971"/>
  <c r="AP971"/>
  <c r="AQ971"/>
  <c r="AR971"/>
  <c r="AT971"/>
  <c r="AU971"/>
  <c r="AV971"/>
  <c r="AY971" s="1"/>
  <c r="AX971"/>
  <c r="H972"/>
  <c r="I972"/>
  <c r="J972"/>
  <c r="L972"/>
  <c r="M972"/>
  <c r="P972" s="1"/>
  <c r="N972"/>
  <c r="Q972" s="1"/>
  <c r="R972" s="1"/>
  <c r="Y972"/>
  <c r="Z972"/>
  <c r="AA972"/>
  <c r="AC972"/>
  <c r="AD972"/>
  <c r="AE972"/>
  <c r="AG972"/>
  <c r="AI972" s="1"/>
  <c r="AH972"/>
  <c r="AP972"/>
  <c r="AQ972"/>
  <c r="AR972"/>
  <c r="AT972"/>
  <c r="AU972"/>
  <c r="AV972"/>
  <c r="AY972" s="1"/>
  <c r="AX972"/>
  <c r="H973"/>
  <c r="I973"/>
  <c r="J973"/>
  <c r="L973"/>
  <c r="M973"/>
  <c r="P973" s="1"/>
  <c r="N973"/>
  <c r="Q973" s="1"/>
  <c r="R973"/>
  <c r="Y973"/>
  <c r="Z973"/>
  <c r="AA973"/>
  <c r="AC973"/>
  <c r="AD973"/>
  <c r="AE973"/>
  <c r="AP973"/>
  <c r="AQ973"/>
  <c r="AR973"/>
  <c r="AT973"/>
  <c r="AX973" s="1"/>
  <c r="AU973"/>
  <c r="AV973"/>
  <c r="AY973"/>
  <c r="H974"/>
  <c r="I974"/>
  <c r="J974"/>
  <c r="L974"/>
  <c r="M974"/>
  <c r="N974"/>
  <c r="Q974" s="1"/>
  <c r="P974"/>
  <c r="R974" s="1"/>
  <c r="Y974"/>
  <c r="Z974"/>
  <c r="AA974"/>
  <c r="AC974"/>
  <c r="AD974"/>
  <c r="AG974" s="1"/>
  <c r="AI974" s="1"/>
  <c r="AE974"/>
  <c r="AH974" s="1"/>
  <c r="AP974"/>
  <c r="AQ974"/>
  <c r="AR974"/>
  <c r="AT974"/>
  <c r="AU974"/>
  <c r="AX974" s="1"/>
  <c r="AZ974" s="1"/>
  <c r="AV974"/>
  <c r="AY974"/>
  <c r="H975"/>
  <c r="I975"/>
  <c r="J975"/>
  <c r="L975"/>
  <c r="M975"/>
  <c r="N975"/>
  <c r="P975"/>
  <c r="R975" s="1"/>
  <c r="Q975"/>
  <c r="Y975"/>
  <c r="Z975"/>
  <c r="AA975"/>
  <c r="AC975"/>
  <c r="AD975"/>
  <c r="AE975"/>
  <c r="AH975" s="1"/>
  <c r="AG975"/>
  <c r="AP975"/>
  <c r="AQ975"/>
  <c r="AR975"/>
  <c r="AT975"/>
  <c r="AU975"/>
  <c r="AV975"/>
  <c r="H976"/>
  <c r="I976"/>
  <c r="J976"/>
  <c r="L976"/>
  <c r="M976"/>
  <c r="N976"/>
  <c r="Y976"/>
  <c r="Z976"/>
  <c r="AA976"/>
  <c r="AC976"/>
  <c r="AG976" s="1"/>
  <c r="AD976"/>
  <c r="AE976"/>
  <c r="AH976"/>
  <c r="AP976"/>
  <c r="AQ976"/>
  <c r="AR976"/>
  <c r="AT976"/>
  <c r="AU976"/>
  <c r="AV976"/>
  <c r="AY976" s="1"/>
  <c r="AX976"/>
  <c r="AZ976" s="1"/>
  <c r="H977"/>
  <c r="I977"/>
  <c r="J977"/>
  <c r="L977"/>
  <c r="M977"/>
  <c r="P977" s="1"/>
  <c r="R977" s="1"/>
  <c r="N977"/>
  <c r="Q977" s="1"/>
  <c r="Y977"/>
  <c r="Z977"/>
  <c r="AA977"/>
  <c r="AC977"/>
  <c r="AD977"/>
  <c r="AE977"/>
  <c r="AH977"/>
  <c r="AP977"/>
  <c r="AQ977"/>
  <c r="AR977"/>
  <c r="AT977"/>
  <c r="AU977"/>
  <c r="AV977"/>
  <c r="AX977"/>
  <c r="AZ977" s="1"/>
  <c r="AY977"/>
  <c r="H978"/>
  <c r="I978"/>
  <c r="J978"/>
  <c r="L978"/>
  <c r="M978"/>
  <c r="N978"/>
  <c r="Q978" s="1"/>
  <c r="P978"/>
  <c r="Y978"/>
  <c r="Z978"/>
  <c r="AA978"/>
  <c r="AC978"/>
  <c r="AD978"/>
  <c r="AG978" s="1"/>
  <c r="AE978"/>
  <c r="AH978" s="1"/>
  <c r="AI978"/>
  <c r="AP978"/>
  <c r="AQ978"/>
  <c r="AR978"/>
  <c r="AT978"/>
  <c r="AU978"/>
  <c r="AV978"/>
  <c r="H979"/>
  <c r="I979"/>
  <c r="J979"/>
  <c r="L979"/>
  <c r="P979" s="1"/>
  <c r="M979"/>
  <c r="N979"/>
  <c r="Q979"/>
  <c r="Y979"/>
  <c r="Z979"/>
  <c r="AA979"/>
  <c r="AC979"/>
  <c r="AD979"/>
  <c r="AE979"/>
  <c r="AH979" s="1"/>
  <c r="AG979"/>
  <c r="AI979" s="1"/>
  <c r="AP979"/>
  <c r="AQ979"/>
  <c r="AR979"/>
  <c r="AT979"/>
  <c r="AU979"/>
  <c r="AV979"/>
  <c r="H980"/>
  <c r="I980"/>
  <c r="J980"/>
  <c r="L980"/>
  <c r="M980"/>
  <c r="N980"/>
  <c r="Q980"/>
  <c r="Y980"/>
  <c r="Z980"/>
  <c r="AA980"/>
  <c r="AC980"/>
  <c r="AD980"/>
  <c r="AE980"/>
  <c r="AG980"/>
  <c r="AI980" s="1"/>
  <c r="AH980"/>
  <c r="AP980"/>
  <c r="AQ980"/>
  <c r="AR980"/>
  <c r="AT980"/>
  <c r="AU980"/>
  <c r="AV980"/>
  <c r="AY980" s="1"/>
  <c r="AX980"/>
  <c r="H981"/>
  <c r="I981"/>
  <c r="J981"/>
  <c r="L981"/>
  <c r="M981"/>
  <c r="P981" s="1"/>
  <c r="N981"/>
  <c r="Q981" s="1"/>
  <c r="R981"/>
  <c r="Y981"/>
  <c r="Z981"/>
  <c r="AA981"/>
  <c r="AC981"/>
  <c r="AD981"/>
  <c r="AE981"/>
  <c r="AP981"/>
  <c r="AQ981"/>
  <c r="AR981"/>
  <c r="AT981"/>
  <c r="AX981" s="1"/>
  <c r="AU981"/>
  <c r="AV981"/>
  <c r="AY981"/>
  <c r="H982"/>
  <c r="I982"/>
  <c r="J982"/>
  <c r="L982"/>
  <c r="M982"/>
  <c r="N982"/>
  <c r="Q982" s="1"/>
  <c r="P982"/>
  <c r="R982" s="1"/>
  <c r="Y982"/>
  <c r="Z982"/>
  <c r="AA982"/>
  <c r="AC982"/>
  <c r="AD982"/>
  <c r="AG982" s="1"/>
  <c r="AI982" s="1"/>
  <c r="AE982"/>
  <c r="AH982" s="1"/>
  <c r="AP982"/>
  <c r="AQ982"/>
  <c r="AR982"/>
  <c r="AT982"/>
  <c r="AU982"/>
  <c r="AX982" s="1"/>
  <c r="AZ982" s="1"/>
  <c r="AV982"/>
  <c r="AY982"/>
  <c r="H983"/>
  <c r="I983"/>
  <c r="J983"/>
  <c r="L983"/>
  <c r="M983"/>
  <c r="N983"/>
  <c r="P983"/>
  <c r="R983" s="1"/>
  <c r="Q983"/>
  <c r="Y983"/>
  <c r="Z983"/>
  <c r="AA983"/>
  <c r="AC983"/>
  <c r="AD983"/>
  <c r="AE983"/>
  <c r="AH983" s="1"/>
  <c r="AG983"/>
  <c r="AP983"/>
  <c r="AQ983"/>
  <c r="AR983"/>
  <c r="AT983"/>
  <c r="AU983"/>
  <c r="AV983"/>
  <c r="H984"/>
  <c r="I984"/>
  <c r="J984"/>
  <c r="L984"/>
  <c r="M984"/>
  <c r="N984"/>
  <c r="Y984"/>
  <c r="Z984"/>
  <c r="AA984"/>
  <c r="AC984"/>
  <c r="AD984"/>
  <c r="AE984"/>
  <c r="AH984" s="1"/>
  <c r="AG984"/>
  <c r="AI984" s="1"/>
  <c r="AP984"/>
  <c r="AQ984"/>
  <c r="AR984"/>
  <c r="AT984"/>
  <c r="AU984"/>
  <c r="AV984"/>
  <c r="H985"/>
  <c r="I985"/>
  <c r="J985"/>
  <c r="L985"/>
  <c r="M985"/>
  <c r="N985"/>
  <c r="Q985"/>
  <c r="Y985"/>
  <c r="Z985"/>
  <c r="AA985"/>
  <c r="AC985"/>
  <c r="AD985"/>
  <c r="AE985"/>
  <c r="AG985"/>
  <c r="AI985" s="1"/>
  <c r="AH985"/>
  <c r="AP985"/>
  <c r="AQ985"/>
  <c r="AR985"/>
  <c r="AT985"/>
  <c r="AU985"/>
  <c r="AV985"/>
  <c r="AY985" s="1"/>
  <c r="AX985"/>
  <c r="H986"/>
  <c r="I986"/>
  <c r="J986"/>
  <c r="L986"/>
  <c r="M986"/>
  <c r="P986" s="1"/>
  <c r="N986"/>
  <c r="Q986" s="1"/>
  <c r="R986"/>
  <c r="Y986"/>
  <c r="Z986"/>
  <c r="AA986"/>
  <c r="AC986"/>
  <c r="AD986"/>
  <c r="AH986" s="1"/>
  <c r="AE986"/>
  <c r="AP986"/>
  <c r="AQ986"/>
  <c r="AR986"/>
  <c r="AT986"/>
  <c r="AX986" s="1"/>
  <c r="AU986"/>
  <c r="AV986"/>
  <c r="AY986"/>
  <c r="H987"/>
  <c r="I987"/>
  <c r="J987"/>
  <c r="L987"/>
  <c r="M987"/>
  <c r="N987"/>
  <c r="Q987" s="1"/>
  <c r="P987"/>
  <c r="R987" s="1"/>
  <c r="Y987"/>
  <c r="Z987"/>
  <c r="AA987"/>
  <c r="AC987"/>
  <c r="AD987"/>
  <c r="AE987"/>
  <c r="AP987"/>
  <c r="AQ987"/>
  <c r="AR987"/>
  <c r="AT987"/>
  <c r="AU987"/>
  <c r="AV987"/>
  <c r="AY987"/>
  <c r="H988"/>
  <c r="I988"/>
  <c r="J988"/>
  <c r="L988"/>
  <c r="M988"/>
  <c r="N988"/>
  <c r="P988"/>
  <c r="R988" s="1"/>
  <c r="Q988"/>
  <c r="Y988"/>
  <c r="Z988"/>
  <c r="AA988"/>
  <c r="AC988"/>
  <c r="AD988"/>
  <c r="AE988"/>
  <c r="AP988"/>
  <c r="AQ988"/>
  <c r="AR988"/>
  <c r="AT988"/>
  <c r="AU988"/>
  <c r="AV988"/>
  <c r="H989"/>
  <c r="I989"/>
  <c r="J989"/>
  <c r="L989"/>
  <c r="M989"/>
  <c r="N989"/>
  <c r="Y989"/>
  <c r="Z989"/>
  <c r="AA989"/>
  <c r="AC989"/>
  <c r="AG989" s="1"/>
  <c r="AD989"/>
  <c r="AE989"/>
  <c r="AH989"/>
  <c r="AP989"/>
  <c r="AQ989"/>
  <c r="AR989"/>
  <c r="AT989"/>
  <c r="AU989"/>
  <c r="AV989"/>
  <c r="AY989" s="1"/>
  <c r="AX989"/>
  <c r="AZ989" s="1"/>
  <c r="H990"/>
  <c r="I990"/>
  <c r="J990"/>
  <c r="L990"/>
  <c r="M990"/>
  <c r="P990" s="1"/>
  <c r="R990" s="1"/>
  <c r="N990"/>
  <c r="Q990" s="1"/>
  <c r="Y990"/>
  <c r="Z990"/>
  <c r="AA990"/>
  <c r="AC990"/>
  <c r="AD990"/>
  <c r="AE990"/>
  <c r="AG990" s="1"/>
  <c r="AI990" s="1"/>
  <c r="AH990"/>
  <c r="AP990"/>
  <c r="AQ990"/>
  <c r="AR990"/>
  <c r="AT990"/>
  <c r="AU990"/>
  <c r="AV990"/>
  <c r="AX990"/>
  <c r="AZ990" s="1"/>
  <c r="AY990"/>
  <c r="H991"/>
  <c r="I991"/>
  <c r="J991"/>
  <c r="L991"/>
  <c r="M991"/>
  <c r="N991"/>
  <c r="Q991" s="1"/>
  <c r="P991"/>
  <c r="Y991"/>
  <c r="Z991"/>
  <c r="AA991"/>
  <c r="AC991"/>
  <c r="AD991"/>
  <c r="AG991" s="1"/>
  <c r="AI991" s="1"/>
  <c r="AE991"/>
  <c r="AH991"/>
  <c r="AP991"/>
  <c r="AQ991"/>
  <c r="AR991"/>
  <c r="AT991"/>
  <c r="AU991"/>
  <c r="AV991"/>
  <c r="AX991"/>
  <c r="AZ991" s="1"/>
  <c r="AY991"/>
  <c r="H992"/>
  <c r="I992"/>
  <c r="J992"/>
  <c r="L992"/>
  <c r="M992"/>
  <c r="N992"/>
  <c r="Q992" s="1"/>
  <c r="P992"/>
  <c r="Y992"/>
  <c r="Z992"/>
  <c r="AA992"/>
  <c r="AC992"/>
  <c r="AD992"/>
  <c r="AE992"/>
  <c r="AP992"/>
  <c r="AQ992"/>
  <c r="AR992"/>
  <c r="AT992"/>
  <c r="AU992"/>
  <c r="AV992"/>
  <c r="H993"/>
  <c r="I993"/>
  <c r="J993"/>
  <c r="L993"/>
  <c r="P993" s="1"/>
  <c r="M993"/>
  <c r="N993"/>
  <c r="Q993"/>
  <c r="Y993"/>
  <c r="Z993"/>
  <c r="AA993"/>
  <c r="AC993"/>
  <c r="AD993"/>
  <c r="AE993"/>
  <c r="AH993" s="1"/>
  <c r="AG993"/>
  <c r="AI993" s="1"/>
  <c r="AP993"/>
  <c r="AQ993"/>
  <c r="AR993"/>
  <c r="AT993"/>
  <c r="AU993"/>
  <c r="AV993"/>
  <c r="H994"/>
  <c r="I994"/>
  <c r="J994"/>
  <c r="L994"/>
  <c r="M994"/>
  <c r="N994"/>
  <c r="Q994"/>
  <c r="Y994"/>
  <c r="Z994"/>
  <c r="AA994"/>
  <c r="AC994"/>
  <c r="AD994"/>
  <c r="AE994"/>
  <c r="AG994"/>
  <c r="AI994" s="1"/>
  <c r="AH994"/>
  <c r="AP994"/>
  <c r="AQ994"/>
  <c r="AR994"/>
  <c r="AT994"/>
  <c r="AU994"/>
  <c r="AV994"/>
  <c r="AY994" s="1"/>
  <c r="AX994"/>
  <c r="H995"/>
  <c r="I995"/>
  <c r="J995"/>
  <c r="L995"/>
  <c r="M995"/>
  <c r="P995" s="1"/>
  <c r="N995"/>
  <c r="Q995" s="1"/>
  <c r="R995"/>
  <c r="Y995"/>
  <c r="Z995"/>
  <c r="AA995"/>
  <c r="AC995"/>
  <c r="AD995"/>
  <c r="AE995"/>
  <c r="AP995"/>
  <c r="AQ995"/>
  <c r="AR995"/>
  <c r="AT995"/>
  <c r="AX995" s="1"/>
  <c r="AU995"/>
  <c r="AV995"/>
  <c r="AY995"/>
  <c r="H996"/>
  <c r="I996"/>
  <c r="J996"/>
  <c r="L996"/>
  <c r="M996"/>
  <c r="N996"/>
  <c r="Q996" s="1"/>
  <c r="P996"/>
  <c r="R996" s="1"/>
  <c r="Y996"/>
  <c r="Z996"/>
  <c r="AA996"/>
  <c r="AC996"/>
  <c r="AD996"/>
  <c r="AE996"/>
  <c r="AP996"/>
  <c r="AQ996"/>
  <c r="AR996"/>
  <c r="AT996"/>
  <c r="AU996"/>
  <c r="AX996" s="1"/>
  <c r="AZ996" s="1"/>
  <c r="AV996"/>
  <c r="AY996"/>
  <c r="H997"/>
  <c r="I997"/>
  <c r="J997"/>
  <c r="K997"/>
  <c r="L997"/>
  <c r="M997"/>
  <c r="N997"/>
  <c r="Q997" s="1"/>
  <c r="P997"/>
  <c r="Y997"/>
  <c r="Z997"/>
  <c r="AA997"/>
  <c r="AC997"/>
  <c r="AD997"/>
  <c r="AE997"/>
  <c r="AP997"/>
  <c r="AQ997"/>
  <c r="AR997"/>
  <c r="AT997"/>
  <c r="AU997"/>
  <c r="AV997"/>
  <c r="AY997"/>
  <c r="H998"/>
  <c r="I998"/>
  <c r="J998"/>
  <c r="L998"/>
  <c r="M998"/>
  <c r="N998"/>
  <c r="P998"/>
  <c r="R998" s="1"/>
  <c r="Q998"/>
  <c r="Y998"/>
  <c r="Z998"/>
  <c r="AA998"/>
  <c r="AC998"/>
  <c r="AD998"/>
  <c r="AE998"/>
  <c r="AH998" s="1"/>
  <c r="AG998"/>
  <c r="AI998" s="1"/>
  <c r="AP998"/>
  <c r="AQ998"/>
  <c r="AR998"/>
  <c r="AT998"/>
  <c r="AU998"/>
  <c r="AV998"/>
  <c r="H999"/>
  <c r="I999"/>
  <c r="J999"/>
  <c r="L999"/>
  <c r="Q999" s="1"/>
  <c r="M999"/>
  <c r="N999"/>
  <c r="Y999"/>
  <c r="Z999"/>
  <c r="AA999"/>
  <c r="AC999"/>
  <c r="AG999" s="1"/>
  <c r="AI999" s="1"/>
  <c r="AD999"/>
  <c r="AE999"/>
  <c r="AH999"/>
  <c r="AP999"/>
  <c r="AQ999"/>
  <c r="AR999"/>
  <c r="AT999"/>
  <c r="AU999"/>
  <c r="AV999"/>
  <c r="AY999" s="1"/>
  <c r="AX999"/>
  <c r="H1000"/>
  <c r="I1000"/>
  <c r="J1000"/>
  <c r="L1000"/>
  <c r="M1000"/>
  <c r="P1000" s="1"/>
  <c r="N1000"/>
  <c r="Q1000" s="1"/>
  <c r="R1000" s="1"/>
  <c r="Y1000"/>
  <c r="Z1000"/>
  <c r="AA1000"/>
  <c r="AC1000"/>
  <c r="AD1000"/>
  <c r="AE1000"/>
  <c r="AH1000"/>
  <c r="AP1000"/>
  <c r="AQ1000"/>
  <c r="AR1000"/>
  <c r="AT1000"/>
  <c r="AU1000"/>
  <c r="AV1000"/>
  <c r="AX1000"/>
  <c r="AZ1000" s="1"/>
  <c r="AY1000"/>
  <c r="H1001"/>
  <c r="I1001"/>
  <c r="J1001"/>
  <c r="L1001"/>
  <c r="M1001"/>
  <c r="N1001"/>
  <c r="Q1001" s="1"/>
  <c r="P1001"/>
  <c r="R1001" s="1"/>
  <c r="Y1001"/>
  <c r="Z1001"/>
  <c r="AA1001"/>
  <c r="AC1001"/>
  <c r="AD1001"/>
  <c r="AE1001"/>
  <c r="AP1001"/>
  <c r="AQ1001"/>
  <c r="AR1001"/>
  <c r="AT1001"/>
  <c r="AU1001"/>
  <c r="AV1001"/>
  <c r="H1002"/>
  <c r="I1002"/>
  <c r="J1002"/>
  <c r="L1002"/>
  <c r="P1002" s="1"/>
  <c r="R1002" s="1"/>
  <c r="M1002"/>
  <c r="N1002"/>
  <c r="Q1002"/>
  <c r="Y1002"/>
  <c r="Z1002"/>
  <c r="AA1002"/>
  <c r="AC1002"/>
  <c r="AD1002"/>
  <c r="AE1002"/>
  <c r="AH1002" s="1"/>
  <c r="AP1002"/>
  <c r="AQ1002"/>
  <c r="AR1002"/>
  <c r="AT1002"/>
  <c r="AU1002"/>
  <c r="AV1002"/>
  <c r="H1003"/>
  <c r="I1003"/>
  <c r="J1003"/>
  <c r="L1003"/>
  <c r="P1003" s="1"/>
  <c r="M1003"/>
  <c r="N1003"/>
  <c r="Q1003"/>
  <c r="R1003" s="1"/>
  <c r="Y1003"/>
  <c r="Z1003"/>
  <c r="AA1003"/>
  <c r="AC1003"/>
  <c r="AD1003"/>
  <c r="AE1003"/>
  <c r="AG1003"/>
  <c r="AI1003" s="1"/>
  <c r="AH1003"/>
  <c r="AP1003"/>
  <c r="AQ1003"/>
  <c r="AR1003"/>
  <c r="AT1003"/>
  <c r="AU1003"/>
  <c r="AV1003"/>
  <c r="AY1003" s="1"/>
  <c r="AX1003"/>
  <c r="AZ1003" s="1"/>
  <c r="H1004"/>
  <c r="I1004"/>
  <c r="J1004"/>
  <c r="L1004"/>
  <c r="M1004"/>
  <c r="P1004" s="1"/>
  <c r="R1004" s="1"/>
  <c r="N1004"/>
  <c r="Q1004" s="1"/>
  <c r="Y1004"/>
  <c r="Z1004"/>
  <c r="AA1004"/>
  <c r="AC1004"/>
  <c r="AD1004"/>
  <c r="AH1004" s="1"/>
  <c r="AE1004"/>
  <c r="AG1004" s="1"/>
  <c r="AP1004"/>
  <c r="AQ1004"/>
  <c r="AR1004"/>
  <c r="AT1004"/>
  <c r="AX1004" s="1"/>
  <c r="AZ1004" s="1"/>
  <c r="AU1004"/>
  <c r="AV1004"/>
  <c r="AY1004"/>
  <c r="H1005"/>
  <c r="I1005"/>
  <c r="J1005"/>
  <c r="L1005"/>
  <c r="M1005"/>
  <c r="N1005"/>
  <c r="Q1005" s="1"/>
  <c r="P1005"/>
  <c r="Y1005"/>
  <c r="Z1005"/>
  <c r="AA1005"/>
  <c r="AC1005"/>
  <c r="AD1005"/>
  <c r="AE1005"/>
  <c r="AP1005"/>
  <c r="AQ1005"/>
  <c r="AR1005"/>
  <c r="AT1005"/>
  <c r="AU1005"/>
  <c r="AV1005"/>
  <c r="AY1005"/>
  <c r="H1006"/>
  <c r="I1006"/>
  <c r="J1006"/>
  <c r="L1006"/>
  <c r="Q1006" s="1"/>
  <c r="M1006"/>
  <c r="N1006"/>
  <c r="P1006"/>
  <c r="Y1006"/>
  <c r="Z1006"/>
  <c r="AA1006"/>
  <c r="AC1006"/>
  <c r="AD1006"/>
  <c r="AE1006"/>
  <c r="AH1006" s="1"/>
  <c r="AG1006"/>
  <c r="AI1006" s="1"/>
  <c r="AP1006"/>
  <c r="AQ1006"/>
  <c r="AR1006"/>
  <c r="AT1006"/>
  <c r="AU1006"/>
  <c r="AV1006"/>
  <c r="H1007"/>
  <c r="I1007"/>
  <c r="J1007"/>
  <c r="L1007"/>
  <c r="Q1007" s="1"/>
  <c r="M1007"/>
  <c r="N1007"/>
  <c r="Y1007"/>
  <c r="Z1007"/>
  <c r="AA1007"/>
  <c r="AC1007"/>
  <c r="AG1007" s="1"/>
  <c r="AI1007" s="1"/>
  <c r="AD1007"/>
  <c r="AE1007"/>
  <c r="AH1007"/>
  <c r="AP1007"/>
  <c r="AQ1007"/>
  <c r="AR1007"/>
  <c r="AT1007"/>
  <c r="AU1007"/>
  <c r="AV1007"/>
  <c r="AY1007" s="1"/>
  <c r="AX1007"/>
  <c r="H1008"/>
  <c r="I1008"/>
  <c r="J1008"/>
  <c r="L1008"/>
  <c r="M1008"/>
  <c r="P1008" s="1"/>
  <c r="N1008"/>
  <c r="Q1008" s="1"/>
  <c r="R1008" s="1"/>
  <c r="Y1008"/>
  <c r="Z1008"/>
  <c r="AA1008"/>
  <c r="AC1008"/>
  <c r="AD1008"/>
  <c r="AE1008"/>
  <c r="AH1008"/>
  <c r="AP1008"/>
  <c r="AQ1008"/>
  <c r="AR1008"/>
  <c r="AT1008"/>
  <c r="AU1008"/>
  <c r="AV1008"/>
  <c r="AX1008"/>
  <c r="AZ1008" s="1"/>
  <c r="AY1008"/>
  <c r="H1009"/>
  <c r="I1009"/>
  <c r="J1009"/>
  <c r="L1009"/>
  <c r="M1009"/>
  <c r="N1009"/>
  <c r="Q1009" s="1"/>
  <c r="P1009"/>
  <c r="R1009" s="1"/>
  <c r="Y1009"/>
  <c r="Z1009"/>
  <c r="AA1009"/>
  <c r="AC1009"/>
  <c r="AD1009"/>
  <c r="AE1009"/>
  <c r="AP1009"/>
  <c r="AQ1009"/>
  <c r="AR1009"/>
  <c r="AT1009"/>
  <c r="AU1009"/>
  <c r="AV1009"/>
  <c r="H1010"/>
  <c r="I1010"/>
  <c r="J1010"/>
  <c r="L1010"/>
  <c r="P1010" s="1"/>
  <c r="R1010" s="1"/>
  <c r="M1010"/>
  <c r="N1010"/>
  <c r="Q1010"/>
  <c r="Y1010"/>
  <c r="Z1010"/>
  <c r="AA1010"/>
  <c r="AC1010"/>
  <c r="AD1010"/>
  <c r="AE1010"/>
  <c r="AH1010" s="1"/>
  <c r="AP1010"/>
  <c r="AQ1010"/>
  <c r="AR1010"/>
  <c r="AT1010"/>
  <c r="AU1010"/>
  <c r="AV1010"/>
  <c r="H1011"/>
  <c r="I1011"/>
  <c r="J1011"/>
  <c r="L1011"/>
  <c r="P1011" s="1"/>
  <c r="M1011"/>
  <c r="N1011"/>
  <c r="Q1011"/>
  <c r="X1011"/>
  <c r="Y1011"/>
  <c r="Z1011"/>
  <c r="AA1011"/>
  <c r="AC1011"/>
  <c r="AD1011"/>
  <c r="AE1011"/>
  <c r="AH1011" s="1"/>
  <c r="AG1011"/>
  <c r="AP1011"/>
  <c r="AQ1011"/>
  <c r="AR1011"/>
  <c r="AT1011"/>
  <c r="AU1011"/>
  <c r="AV1011"/>
  <c r="H1012"/>
  <c r="I1012"/>
  <c r="J1012"/>
  <c r="L1012"/>
  <c r="M1012"/>
  <c r="N1012"/>
  <c r="Y1012"/>
  <c r="Z1012"/>
  <c r="AA1012"/>
  <c r="AC1012"/>
  <c r="AG1012" s="1"/>
  <c r="AI1012" s="1"/>
  <c r="AD1012"/>
  <c r="AE1012"/>
  <c r="AH1012"/>
  <c r="AP1012"/>
  <c r="AQ1012"/>
  <c r="AR1012"/>
  <c r="AT1012"/>
  <c r="AU1012"/>
  <c r="AV1012"/>
  <c r="AY1012" s="1"/>
  <c r="AX1012"/>
  <c r="AZ1012" s="1"/>
  <c r="H1013"/>
  <c r="I1013"/>
  <c r="J1013"/>
  <c r="L1013"/>
  <c r="M1013"/>
  <c r="P1013" s="1"/>
  <c r="R1013" s="1"/>
  <c r="N1013"/>
  <c r="Q1013" s="1"/>
  <c r="Y1013"/>
  <c r="Z1013"/>
  <c r="AA1013"/>
  <c r="AC1013"/>
  <c r="AD1013"/>
  <c r="AG1013" s="1"/>
  <c r="AI1013" s="1"/>
  <c r="AE1013"/>
  <c r="AH1013"/>
  <c r="AP1013"/>
  <c r="AQ1013"/>
  <c r="AR1013"/>
  <c r="AT1013"/>
  <c r="AU1013"/>
  <c r="AV1013"/>
  <c r="AX1013"/>
  <c r="AZ1013" s="1"/>
  <c r="AY1013"/>
  <c r="H1014"/>
  <c r="I1014"/>
  <c r="J1014"/>
  <c r="L1014"/>
  <c r="M1014"/>
  <c r="N1014"/>
  <c r="Q1014" s="1"/>
  <c r="P1014"/>
  <c r="Y1014"/>
  <c r="Z1014"/>
  <c r="AA1014"/>
  <c r="AC1014"/>
  <c r="AD1014"/>
  <c r="AE1014"/>
  <c r="AP1014"/>
  <c r="AQ1014"/>
  <c r="AR1014"/>
  <c r="AT1014"/>
  <c r="AU1014"/>
  <c r="AV1014"/>
  <c r="H1015"/>
  <c r="I1015"/>
  <c r="J1015"/>
  <c r="L1015"/>
  <c r="P1015" s="1"/>
  <c r="M1015"/>
  <c r="N1015"/>
  <c r="Y1015"/>
  <c r="Z1015"/>
  <c r="AA1015"/>
  <c r="AC1015"/>
  <c r="AD1015"/>
  <c r="AE1015"/>
  <c r="AH1015" s="1"/>
  <c r="AG1015"/>
  <c r="AI1015" s="1"/>
  <c r="AP1015"/>
  <c r="AQ1015"/>
  <c r="AR1015"/>
  <c r="AT1015"/>
  <c r="AU1015"/>
  <c r="AV1015"/>
  <c r="H1016"/>
  <c r="I1016"/>
  <c r="J1016"/>
  <c r="L1016"/>
  <c r="M1016"/>
  <c r="N1016"/>
  <c r="Q1016"/>
  <c r="Y1016"/>
  <c r="Z1016"/>
  <c r="AA1016"/>
  <c r="AC1016"/>
  <c r="AD1016"/>
  <c r="AE1016"/>
  <c r="AG1016"/>
  <c r="AI1016" s="1"/>
  <c r="AH1016"/>
  <c r="AP1016"/>
  <c r="AQ1016"/>
  <c r="AR1016"/>
  <c r="AT1016"/>
  <c r="AU1016"/>
  <c r="AV1016"/>
  <c r="AY1016" s="1"/>
  <c r="AX1016"/>
  <c r="H1017"/>
  <c r="I1017"/>
  <c r="J1017"/>
  <c r="L1017"/>
  <c r="M1017"/>
  <c r="P1017" s="1"/>
  <c r="N1017"/>
  <c r="Q1017" s="1"/>
  <c r="R1017"/>
  <c r="Y1017"/>
  <c r="Z1017"/>
  <c r="AA1017"/>
  <c r="AC1017"/>
  <c r="AD1017"/>
  <c r="AE1017"/>
  <c r="AP1017"/>
  <c r="AQ1017"/>
  <c r="AR1017"/>
  <c r="AT1017"/>
  <c r="AX1017" s="1"/>
  <c r="AZ1017" s="1"/>
  <c r="AU1017"/>
  <c r="AV1017"/>
  <c r="AY1017"/>
  <c r="H1018"/>
  <c r="I1018"/>
  <c r="J1018"/>
  <c r="L1018"/>
  <c r="M1018"/>
  <c r="N1018"/>
  <c r="Q1018" s="1"/>
  <c r="P1018"/>
  <c r="R1018" s="1"/>
  <c r="Y1018"/>
  <c r="Z1018"/>
  <c r="AA1018"/>
  <c r="AC1018"/>
  <c r="AD1018"/>
  <c r="AE1018"/>
  <c r="AP1018"/>
  <c r="AQ1018"/>
  <c r="AR1018"/>
  <c r="AT1018"/>
  <c r="AU1018"/>
  <c r="AX1018" s="1"/>
  <c r="AZ1018" s="1"/>
  <c r="AV1018"/>
  <c r="AY1018"/>
  <c r="H1019"/>
  <c r="I1019"/>
  <c r="J1019"/>
  <c r="L1019"/>
  <c r="M1019"/>
  <c r="N1019"/>
  <c r="P1019"/>
  <c r="R1019" s="1"/>
  <c r="Q1019"/>
  <c r="Y1019"/>
  <c r="Z1019"/>
  <c r="AA1019"/>
  <c r="AC1019"/>
  <c r="AD1019"/>
  <c r="AE1019"/>
  <c r="AH1019" s="1"/>
  <c r="AG1019"/>
  <c r="AP1019"/>
  <c r="AQ1019"/>
  <c r="AR1019"/>
  <c r="AT1019"/>
  <c r="AU1019"/>
  <c r="AV1019"/>
  <c r="H1020"/>
  <c r="I1020"/>
  <c r="J1020"/>
  <c r="L1020"/>
  <c r="M1020"/>
  <c r="N1020"/>
  <c r="Y1020"/>
  <c r="Z1020"/>
  <c r="AA1020"/>
  <c r="AC1020"/>
  <c r="AG1020" s="1"/>
  <c r="AI1020" s="1"/>
  <c r="AD1020"/>
  <c r="AE1020"/>
  <c r="AH1020"/>
  <c r="AP1020"/>
  <c r="AQ1020"/>
  <c r="AR1020"/>
  <c r="AT1020"/>
  <c r="AU1020"/>
  <c r="AV1020"/>
  <c r="AY1020" s="1"/>
  <c r="AX1020"/>
  <c r="AZ1020" s="1"/>
  <c r="H1021"/>
  <c r="I1021"/>
  <c r="J1021"/>
  <c r="L1021"/>
  <c r="M1021"/>
  <c r="P1021" s="1"/>
  <c r="R1021" s="1"/>
  <c r="N1021"/>
  <c r="Q1021" s="1"/>
  <c r="Y1021"/>
  <c r="Z1021"/>
  <c r="AA1021"/>
  <c r="AC1021"/>
  <c r="AD1021"/>
  <c r="AG1021" s="1"/>
  <c r="AI1021" s="1"/>
  <c r="AE1021"/>
  <c r="AH1021"/>
  <c r="AP1021"/>
  <c r="AQ1021"/>
  <c r="AR1021"/>
  <c r="AT1021"/>
  <c r="AU1021"/>
  <c r="AV1021"/>
  <c r="AX1021"/>
  <c r="AZ1021" s="1"/>
  <c r="AY1021"/>
  <c r="H1022"/>
  <c r="I1022"/>
  <c r="J1022"/>
  <c r="L1022"/>
  <c r="M1022"/>
  <c r="N1022"/>
  <c r="Q1022" s="1"/>
  <c r="P1022"/>
  <c r="Y1022"/>
  <c r="Z1022"/>
  <c r="AA1022"/>
  <c r="AC1022"/>
  <c r="AD1022"/>
  <c r="AE1022"/>
  <c r="AP1022"/>
  <c r="AQ1022"/>
  <c r="AR1022"/>
  <c r="AT1022"/>
  <c r="AU1022"/>
  <c r="AV1022"/>
  <c r="H1023"/>
  <c r="I1023"/>
  <c r="J1023"/>
  <c r="L1023"/>
  <c r="P1023" s="1"/>
  <c r="M1023"/>
  <c r="N1023"/>
  <c r="Y1023"/>
  <c r="Z1023"/>
  <c r="AA1023"/>
  <c r="AC1023"/>
  <c r="AD1023"/>
  <c r="AE1023"/>
  <c r="AH1023" s="1"/>
  <c r="AG1023"/>
  <c r="AI1023" s="1"/>
  <c r="AP1023"/>
  <c r="AQ1023"/>
  <c r="AR1023"/>
  <c r="AT1023"/>
  <c r="AU1023"/>
  <c r="AV1023"/>
  <c r="H1024"/>
  <c r="I1024"/>
  <c r="J1024"/>
  <c r="L1024"/>
  <c r="M1024"/>
  <c r="N1024"/>
  <c r="Q1024"/>
  <c r="Y1024"/>
  <c r="Z1024"/>
  <c r="AA1024"/>
  <c r="AC1024"/>
  <c r="AD1024"/>
  <c r="AE1024"/>
  <c r="AG1024"/>
  <c r="AI1024" s="1"/>
  <c r="AH1024"/>
  <c r="AP1024"/>
  <c r="AQ1024"/>
  <c r="AR1024"/>
  <c r="AT1024"/>
  <c r="AU1024"/>
  <c r="AV1024"/>
  <c r="AY1024" s="1"/>
  <c r="AX1024"/>
  <c r="H1025"/>
  <c r="I1025"/>
  <c r="J1025"/>
  <c r="L1025"/>
  <c r="M1025"/>
  <c r="P1025" s="1"/>
  <c r="N1025"/>
  <c r="Q1025" s="1"/>
  <c r="R1025"/>
  <c r="Y1025"/>
  <c r="Z1025"/>
  <c r="AA1025"/>
  <c r="AC1025"/>
  <c r="AD1025"/>
  <c r="AE1025"/>
  <c r="AP1025"/>
  <c r="AQ1025"/>
  <c r="AR1025"/>
  <c r="AT1025"/>
  <c r="AX1025" s="1"/>
  <c r="AZ1025" s="1"/>
  <c r="AU1025"/>
  <c r="AV1025"/>
  <c r="AY1025"/>
  <c r="H1026"/>
  <c r="I1026"/>
  <c r="J1026"/>
  <c r="L1026"/>
  <c r="M1026"/>
  <c r="N1026"/>
  <c r="Q1026" s="1"/>
  <c r="P1026"/>
  <c r="R1026" s="1"/>
  <c r="Y1026"/>
  <c r="Z1026"/>
  <c r="AA1026"/>
  <c r="AC1026"/>
  <c r="AD1026"/>
  <c r="AE1026"/>
  <c r="AP1026"/>
  <c r="AQ1026"/>
  <c r="AR1026"/>
  <c r="AT1026"/>
  <c r="AU1026"/>
  <c r="AV1026"/>
  <c r="AX1026" s="1"/>
  <c r="AZ1026" s="1"/>
  <c r="AY1026"/>
  <c r="H1027"/>
  <c r="I1027"/>
  <c r="J1027"/>
  <c r="L1027"/>
  <c r="M1027"/>
  <c r="N1027"/>
  <c r="P1027"/>
  <c r="R1027" s="1"/>
  <c r="Q1027"/>
  <c r="Y1027"/>
  <c r="Z1027"/>
  <c r="AA1027"/>
  <c r="AC1027"/>
  <c r="AD1027"/>
  <c r="AE1027"/>
  <c r="AH1027" s="1"/>
  <c r="AG1027"/>
  <c r="AP1027"/>
  <c r="AQ1027"/>
  <c r="AR1027"/>
  <c r="AT1027"/>
  <c r="AU1027"/>
  <c r="AV1027"/>
  <c r="H1028"/>
  <c r="I1028"/>
  <c r="J1028"/>
  <c r="L1028"/>
  <c r="M1028"/>
  <c r="N1028"/>
  <c r="Y1028"/>
  <c r="Z1028"/>
  <c r="AA1028"/>
  <c r="AC1028"/>
  <c r="AG1028" s="1"/>
  <c r="AI1028" s="1"/>
  <c r="AD1028"/>
  <c r="AE1028"/>
  <c r="AH1028"/>
  <c r="AP1028"/>
  <c r="AQ1028"/>
  <c r="AR1028"/>
  <c r="AT1028"/>
  <c r="AU1028"/>
  <c r="AV1028"/>
  <c r="AY1028" s="1"/>
  <c r="AX1028"/>
  <c r="AZ1028" s="1"/>
  <c r="H1029"/>
  <c r="I1029"/>
  <c r="J1029"/>
  <c r="L1029"/>
  <c r="M1029"/>
  <c r="P1029" s="1"/>
  <c r="R1029" s="1"/>
  <c r="N1029"/>
  <c r="Q1029" s="1"/>
  <c r="X1029"/>
  <c r="Y1029"/>
  <c r="Z1029"/>
  <c r="AA1029"/>
  <c r="AC1029"/>
  <c r="AG1029" s="1"/>
  <c r="AI1029" s="1"/>
  <c r="AD1029"/>
  <c r="AE1029"/>
  <c r="AH1029"/>
  <c r="AP1029"/>
  <c r="AQ1029"/>
  <c r="AR1029"/>
  <c r="AT1029"/>
  <c r="AU1029"/>
  <c r="AV1029"/>
  <c r="AY1029" s="1"/>
  <c r="H1030"/>
  <c r="I1030"/>
  <c r="J1030"/>
  <c r="L1030"/>
  <c r="M1030"/>
  <c r="P1030" s="1"/>
  <c r="N1030"/>
  <c r="Q1030" s="1"/>
  <c r="R1030" s="1"/>
  <c r="Y1030"/>
  <c r="Z1030"/>
  <c r="AA1030"/>
  <c r="AC1030"/>
  <c r="AD1030"/>
  <c r="AE1030"/>
  <c r="AH1030"/>
  <c r="AP1030"/>
  <c r="AQ1030"/>
  <c r="AR1030"/>
  <c r="AT1030"/>
  <c r="AU1030"/>
  <c r="AV1030"/>
  <c r="AX1030"/>
  <c r="AZ1030" s="1"/>
  <c r="AY1030"/>
  <c r="H1031"/>
  <c r="I1031"/>
  <c r="J1031"/>
  <c r="L1031"/>
  <c r="M1031"/>
  <c r="N1031"/>
  <c r="Q1031" s="1"/>
  <c r="P1031"/>
  <c r="R1031" s="1"/>
  <c r="Y1031"/>
  <c r="Z1031"/>
  <c r="AA1031"/>
  <c r="AC1031"/>
  <c r="AD1031"/>
  <c r="AE1031"/>
  <c r="AP1031"/>
  <c r="AQ1031"/>
  <c r="AR1031"/>
  <c r="AT1031"/>
  <c r="AU1031"/>
  <c r="AY1031" s="1"/>
  <c r="AV1031"/>
  <c r="AX1031" s="1"/>
  <c r="H1032"/>
  <c r="I1032"/>
  <c r="J1032"/>
  <c r="L1032"/>
  <c r="P1032" s="1"/>
  <c r="R1032" s="1"/>
  <c r="M1032"/>
  <c r="N1032"/>
  <c r="Q1032"/>
  <c r="Y1032"/>
  <c r="Z1032"/>
  <c r="AA1032"/>
  <c r="AC1032"/>
  <c r="AD1032"/>
  <c r="AE1032"/>
  <c r="AH1032" s="1"/>
  <c r="AG1032"/>
  <c r="AP1032"/>
  <c r="AQ1032"/>
  <c r="AR1032"/>
  <c r="AT1032"/>
  <c r="AU1032"/>
  <c r="AV1032"/>
  <c r="H1033"/>
  <c r="I1033"/>
  <c r="J1033"/>
  <c r="L1033"/>
  <c r="P1033" s="1"/>
  <c r="M1033"/>
  <c r="N1033"/>
  <c r="Q1033"/>
  <c r="Y1033"/>
  <c r="Z1033"/>
  <c r="AA1033"/>
  <c r="AC1033"/>
  <c r="AD1033"/>
  <c r="AE1033"/>
  <c r="AG1033"/>
  <c r="AI1033" s="1"/>
  <c r="AH1033"/>
  <c r="AP1033"/>
  <c r="AQ1033"/>
  <c r="AR1033"/>
  <c r="AT1033"/>
  <c r="AU1033"/>
  <c r="AV1033"/>
  <c r="AY1033" s="1"/>
  <c r="AX1033"/>
  <c r="AZ1033" s="1"/>
  <c r="H1034"/>
  <c r="I1034"/>
  <c r="J1034"/>
  <c r="L1034"/>
  <c r="M1034"/>
  <c r="P1034" s="1"/>
  <c r="R1034" s="1"/>
  <c r="N1034"/>
  <c r="Q1034" s="1"/>
  <c r="Y1034"/>
  <c r="Z1034"/>
  <c r="AA1034"/>
  <c r="AC1034"/>
  <c r="AD1034"/>
  <c r="AE1034"/>
  <c r="AP1034"/>
  <c r="AQ1034"/>
  <c r="AR1034"/>
  <c r="AT1034"/>
  <c r="AX1034" s="1"/>
  <c r="AZ1034" s="1"/>
  <c r="AU1034"/>
  <c r="AV1034"/>
  <c r="AY1034"/>
  <c r="H1035"/>
  <c r="I1035"/>
  <c r="J1035"/>
  <c r="L1035"/>
  <c r="M1035"/>
  <c r="N1035"/>
  <c r="Q1035" s="1"/>
  <c r="P1035"/>
  <c r="X1035"/>
  <c r="Y1035"/>
  <c r="Z1035"/>
  <c r="AA1035"/>
  <c r="AC1035"/>
  <c r="AH1035" s="1"/>
  <c r="AD1035"/>
  <c r="AE1035"/>
  <c r="AP1035"/>
  <c r="AQ1035"/>
  <c r="AR1035"/>
  <c r="AT1035"/>
  <c r="AX1035" s="1"/>
  <c r="AZ1035" s="1"/>
  <c r="AU1035"/>
  <c r="AV1035"/>
  <c r="AY1035"/>
  <c r="H1036"/>
  <c r="I1036"/>
  <c r="J1036"/>
  <c r="L1036"/>
  <c r="M1036"/>
  <c r="N1036"/>
  <c r="Q1036" s="1"/>
  <c r="P1036"/>
  <c r="Y1036"/>
  <c r="Z1036"/>
  <c r="AA1036"/>
  <c r="AC1036"/>
  <c r="AD1036"/>
  <c r="AG1036" s="1"/>
  <c r="AE1036"/>
  <c r="AH1036" s="1"/>
  <c r="AI1036" s="1"/>
  <c r="AP1036"/>
  <c r="AQ1036"/>
  <c r="AR1036"/>
  <c r="AT1036"/>
  <c r="AU1036"/>
  <c r="AV1036"/>
  <c r="AY1036"/>
  <c r="H1037"/>
  <c r="I1037"/>
  <c r="J1037"/>
  <c r="L1037"/>
  <c r="Q1037" s="1"/>
  <c r="M1037"/>
  <c r="N1037"/>
  <c r="P1037"/>
  <c r="Y1037"/>
  <c r="Z1037"/>
  <c r="AA1037"/>
  <c r="AC1037"/>
  <c r="AD1037"/>
  <c r="AE1037"/>
  <c r="AH1037" s="1"/>
  <c r="AG1037"/>
  <c r="AI1037" s="1"/>
  <c r="AP1037"/>
  <c r="AQ1037"/>
  <c r="AR1037"/>
  <c r="AT1037"/>
  <c r="AU1037"/>
  <c r="AV1037"/>
  <c r="H1038"/>
  <c r="I1038"/>
  <c r="J1038"/>
  <c r="L1038"/>
  <c r="Q1038" s="1"/>
  <c r="M1038"/>
  <c r="N1038"/>
  <c r="Y1038"/>
  <c r="Z1038"/>
  <c r="AA1038"/>
  <c r="AC1038"/>
  <c r="AG1038" s="1"/>
  <c r="AI1038" s="1"/>
  <c r="AD1038"/>
  <c r="AE1038"/>
  <c r="AH1038"/>
  <c r="AP1038"/>
  <c r="AQ1038"/>
  <c r="AR1038"/>
  <c r="AT1038"/>
  <c r="AU1038"/>
  <c r="AV1038"/>
  <c r="AY1038" s="1"/>
  <c r="AX1038"/>
  <c r="H1039"/>
  <c r="I1039"/>
  <c r="J1039"/>
  <c r="L1039"/>
  <c r="M1039"/>
  <c r="P1039" s="1"/>
  <c r="N1039"/>
  <c r="Q1039" s="1"/>
  <c r="R1039" s="1"/>
  <c r="Y1039"/>
  <c r="Z1039"/>
  <c r="AA1039"/>
  <c r="AC1039"/>
  <c r="AG1039" s="1"/>
  <c r="AD1039"/>
  <c r="AE1039"/>
  <c r="AH1039"/>
  <c r="AI1039" s="1"/>
  <c r="AP1039"/>
  <c r="AQ1039"/>
  <c r="AR1039"/>
  <c r="AT1039"/>
  <c r="AU1039"/>
  <c r="AV1039"/>
  <c r="AX1039"/>
  <c r="AZ1039" s="1"/>
  <c r="AY1039"/>
  <c r="H1040"/>
  <c r="I1040"/>
  <c r="J1040"/>
  <c r="L1040"/>
  <c r="M1040"/>
  <c r="N1040"/>
  <c r="Q1040" s="1"/>
  <c r="P1040"/>
  <c r="R1040" s="1"/>
  <c r="Y1040"/>
  <c r="Z1040"/>
  <c r="AA1040"/>
  <c r="AC1040"/>
  <c r="AD1040"/>
  <c r="AG1040" s="1"/>
  <c r="AI1040" s="1"/>
  <c r="AE1040"/>
  <c r="AH1040" s="1"/>
  <c r="AP1040"/>
  <c r="AQ1040"/>
  <c r="AR1040"/>
  <c r="AT1040"/>
  <c r="AY1040" s="1"/>
  <c r="AU1040"/>
  <c r="AV1040"/>
  <c r="H1041"/>
  <c r="I1041"/>
  <c r="J1041"/>
  <c r="L1041"/>
  <c r="P1041" s="1"/>
  <c r="R1041" s="1"/>
  <c r="M1041"/>
  <c r="N1041"/>
  <c r="Q1041"/>
  <c r="Y1041"/>
  <c r="Z1041"/>
  <c r="AA1041"/>
  <c r="AC1041"/>
  <c r="AD1041"/>
  <c r="AE1041"/>
  <c r="AH1041" s="1"/>
  <c r="AG1041"/>
  <c r="AP1041"/>
  <c r="AQ1041"/>
  <c r="AR1041"/>
  <c r="AT1041"/>
  <c r="AU1041"/>
  <c r="AX1041" s="1"/>
  <c r="AV1041"/>
  <c r="AY1041" s="1"/>
  <c r="AZ1041" s="1"/>
  <c r="H1042"/>
  <c r="I1042"/>
  <c r="J1042"/>
  <c r="L1042"/>
  <c r="P1042" s="1"/>
  <c r="M1042"/>
  <c r="N1042"/>
  <c r="Q1042"/>
  <c r="R1042" s="1"/>
  <c r="Y1042"/>
  <c r="Z1042"/>
  <c r="AA1042"/>
  <c r="AC1042"/>
  <c r="AD1042"/>
  <c r="AE1042"/>
  <c r="AG1042"/>
  <c r="AI1042" s="1"/>
  <c r="AH1042"/>
  <c r="AP1042"/>
  <c r="AQ1042"/>
  <c r="AR1042"/>
  <c r="AT1042"/>
  <c r="AU1042"/>
  <c r="AV1042"/>
  <c r="AY1042" s="1"/>
  <c r="AX1042"/>
  <c r="AZ1042" s="1"/>
  <c r="H1043"/>
  <c r="I1043"/>
  <c r="J1043"/>
  <c r="L1043"/>
  <c r="M1043"/>
  <c r="P1043" s="1"/>
  <c r="R1043" s="1"/>
  <c r="N1043"/>
  <c r="Q1043" s="1"/>
  <c r="Y1043"/>
  <c r="Z1043"/>
  <c r="AA1043"/>
  <c r="AC1043"/>
  <c r="AH1043" s="1"/>
  <c r="AD1043"/>
  <c r="AE1043"/>
  <c r="AP1043"/>
  <c r="AQ1043"/>
  <c r="AR1043"/>
  <c r="AT1043"/>
  <c r="AX1043" s="1"/>
  <c r="AZ1043" s="1"/>
  <c r="AU1043"/>
  <c r="AV1043"/>
  <c r="AY1043"/>
  <c r="H1044"/>
  <c r="I1044"/>
  <c r="J1044"/>
  <c r="L1044"/>
  <c r="M1044"/>
  <c r="N1044"/>
  <c r="Q1044" s="1"/>
  <c r="P1044"/>
  <c r="X1044"/>
  <c r="Y1044"/>
  <c r="Z1044"/>
  <c r="AA1044"/>
  <c r="AC1044"/>
  <c r="AD1044"/>
  <c r="AH1044" s="1"/>
  <c r="AE1044"/>
  <c r="AG1044" s="1"/>
  <c r="AP1044"/>
  <c r="AQ1044"/>
  <c r="AR1044"/>
  <c r="AT1044"/>
  <c r="AX1044" s="1"/>
  <c r="AZ1044" s="1"/>
  <c r="AU1044"/>
  <c r="AV1044"/>
  <c r="AY1044"/>
  <c r="H1045"/>
  <c r="I1045"/>
  <c r="J1045"/>
  <c r="L1045"/>
  <c r="M1045"/>
  <c r="N1045"/>
  <c r="Q1045" s="1"/>
  <c r="P1045"/>
  <c r="Y1045"/>
  <c r="Z1045"/>
  <c r="AA1045"/>
  <c r="AC1045"/>
  <c r="AD1045"/>
  <c r="AE1045"/>
  <c r="AP1045"/>
  <c r="AQ1045"/>
  <c r="AR1045"/>
  <c r="AT1045"/>
  <c r="AX1045" s="1"/>
  <c r="AU1045"/>
  <c r="AV1045"/>
  <c r="AY1045"/>
  <c r="AZ1045" s="1"/>
  <c r="H1046"/>
  <c r="I1046"/>
  <c r="J1046"/>
  <c r="L1046"/>
  <c r="M1046"/>
  <c r="N1046"/>
  <c r="P1046"/>
  <c r="R1046" s="1"/>
  <c r="Q1046"/>
  <c r="Y1046"/>
  <c r="Z1046"/>
  <c r="AA1046"/>
  <c r="AC1046"/>
  <c r="AD1046"/>
  <c r="AE1046"/>
  <c r="AH1046" s="1"/>
  <c r="AG1046"/>
  <c r="AI1046" s="1"/>
  <c r="AP1046"/>
  <c r="AQ1046"/>
  <c r="AR1046"/>
  <c r="AT1046"/>
  <c r="AU1046"/>
  <c r="AX1046" s="1"/>
  <c r="AZ1046" s="1"/>
  <c r="AV1046"/>
  <c r="AY1046" s="1"/>
  <c r="H1047"/>
  <c r="I1047"/>
  <c r="J1047"/>
  <c r="L1047"/>
  <c r="Q1047" s="1"/>
  <c r="M1047"/>
  <c r="N1047"/>
  <c r="Y1047"/>
  <c r="Z1047"/>
  <c r="AA1047"/>
  <c r="AC1047"/>
  <c r="AG1047" s="1"/>
  <c r="AI1047" s="1"/>
  <c r="AD1047"/>
  <c r="AE1047"/>
  <c r="AH1047"/>
  <c r="AP1047"/>
  <c r="AQ1047"/>
  <c r="AR1047"/>
  <c r="AT1047"/>
  <c r="AU1047"/>
  <c r="AV1047"/>
  <c r="AY1047" s="1"/>
  <c r="AX1047"/>
  <c r="H1048"/>
  <c r="I1048"/>
  <c r="J1048"/>
  <c r="L1048"/>
  <c r="M1048"/>
  <c r="P1048" s="1"/>
  <c r="N1048"/>
  <c r="Q1048" s="1"/>
  <c r="R1048" s="1"/>
  <c r="Y1048"/>
  <c r="Z1048"/>
  <c r="AA1048"/>
  <c r="AC1048"/>
  <c r="AD1048"/>
  <c r="AE1048"/>
  <c r="AH1048"/>
  <c r="AP1048"/>
  <c r="AQ1048"/>
  <c r="AR1048"/>
  <c r="AT1048"/>
  <c r="AU1048"/>
  <c r="AV1048"/>
  <c r="AX1048"/>
  <c r="AZ1048" s="1"/>
  <c r="AY1048"/>
  <c r="H1049"/>
  <c r="I1049"/>
  <c r="J1049"/>
  <c r="L1049"/>
  <c r="M1049"/>
  <c r="N1049"/>
  <c r="P1049"/>
  <c r="R1049" s="1"/>
  <c r="Q1049"/>
  <c r="Y1049"/>
  <c r="Z1049"/>
  <c r="AA1049"/>
  <c r="AC1049"/>
  <c r="AD1049"/>
  <c r="AE1049"/>
  <c r="AH1049" s="1"/>
  <c r="AG1049"/>
  <c r="AI1049" s="1"/>
  <c r="AP1049"/>
  <c r="AQ1049"/>
  <c r="AR1049"/>
  <c r="AT1049"/>
  <c r="AU1049"/>
  <c r="AV1049"/>
  <c r="AY1049"/>
  <c r="H1050"/>
  <c r="I1050"/>
  <c r="J1050"/>
  <c r="L1050"/>
  <c r="Q1050" s="1"/>
  <c r="M1050"/>
  <c r="N1050"/>
  <c r="P1050"/>
  <c r="R1050" s="1"/>
  <c r="Y1050"/>
  <c r="Z1050"/>
  <c r="AA1050"/>
  <c r="AC1050"/>
  <c r="AD1050"/>
  <c r="AE1050"/>
  <c r="AP1050"/>
  <c r="AQ1050"/>
  <c r="AR1050"/>
  <c r="AT1050"/>
  <c r="AU1050"/>
  <c r="AV1050"/>
  <c r="AX1050"/>
  <c r="H1051"/>
  <c r="I1051"/>
  <c r="J1051"/>
  <c r="L1051"/>
  <c r="M1051"/>
  <c r="N1051"/>
  <c r="Q1051" s="1"/>
  <c r="X1051"/>
  <c r="Y1051"/>
  <c r="Z1051"/>
  <c r="AA1051"/>
  <c r="AC1051"/>
  <c r="AG1051" s="1"/>
  <c r="AI1051" s="1"/>
  <c r="AD1051"/>
  <c r="AE1051"/>
  <c r="AH1051" s="1"/>
  <c r="AP1051"/>
  <c r="AQ1051"/>
  <c r="AR1051"/>
  <c r="AT1051"/>
  <c r="AU1051"/>
  <c r="AV1051"/>
  <c r="H1052"/>
  <c r="I1052"/>
  <c r="J1052"/>
  <c r="L1052"/>
  <c r="Q1052" s="1"/>
  <c r="M1052"/>
  <c r="N1052"/>
  <c r="Y1052"/>
  <c r="Z1052"/>
  <c r="AA1052"/>
  <c r="AC1052"/>
  <c r="AD1052"/>
  <c r="AE1052"/>
  <c r="AH1052"/>
  <c r="AP1052"/>
  <c r="AQ1052"/>
  <c r="AR1052"/>
  <c r="AT1052"/>
  <c r="AX1052" s="1"/>
  <c r="AU1052"/>
  <c r="AV1052"/>
  <c r="AY1052"/>
  <c r="H1053"/>
  <c r="I1053"/>
  <c r="J1053"/>
  <c r="L1053"/>
  <c r="M1053"/>
  <c r="P1053" s="1"/>
  <c r="N1053"/>
  <c r="Q1053" s="1"/>
  <c r="R1053"/>
  <c r="Y1053"/>
  <c r="Z1053"/>
  <c r="AA1053"/>
  <c r="AC1053"/>
  <c r="AD1053"/>
  <c r="AE1053"/>
  <c r="AP1053"/>
  <c r="AQ1053"/>
  <c r="AR1053"/>
  <c r="AT1053"/>
  <c r="AU1053"/>
  <c r="AV1053"/>
  <c r="AY1053"/>
  <c r="H1054"/>
  <c r="I1054"/>
  <c r="J1054"/>
  <c r="L1054"/>
  <c r="M1054"/>
  <c r="N1054"/>
  <c r="P1054"/>
  <c r="R1054" s="1"/>
  <c r="Q1054"/>
  <c r="Y1054"/>
  <c r="Z1054"/>
  <c r="AA1054"/>
  <c r="AC1054"/>
  <c r="AD1054"/>
  <c r="AE1054"/>
  <c r="AH1054" s="1"/>
  <c r="AG1054"/>
  <c r="AI1054" s="1"/>
  <c r="AP1054"/>
  <c r="AQ1054"/>
  <c r="AR1054"/>
  <c r="AT1054"/>
  <c r="AU1054"/>
  <c r="AV1054"/>
  <c r="AY1054"/>
  <c r="H1055"/>
  <c r="I1055"/>
  <c r="J1055"/>
  <c r="L1055"/>
  <c r="M1055"/>
  <c r="N1055"/>
  <c r="P1055"/>
  <c r="R1055" s="1"/>
  <c r="Q1055"/>
  <c r="Y1055"/>
  <c r="Z1055"/>
  <c r="AA1055"/>
  <c r="AC1055"/>
  <c r="AD1055"/>
  <c r="AE1055"/>
  <c r="AH1055" s="1"/>
  <c r="AG1055"/>
  <c r="AP1055"/>
  <c r="AQ1055"/>
  <c r="AR1055"/>
  <c r="AT1055"/>
  <c r="AU1055"/>
  <c r="AV1055"/>
  <c r="AX1055"/>
  <c r="H1056"/>
  <c r="I1056"/>
  <c r="J1056"/>
  <c r="L1056"/>
  <c r="M1056"/>
  <c r="N1056"/>
  <c r="Q1056" s="1"/>
  <c r="Y1056"/>
  <c r="Z1056"/>
  <c r="AA1056"/>
  <c r="AC1056"/>
  <c r="AD1056"/>
  <c r="AE1056"/>
  <c r="AG1056"/>
  <c r="AI1056" s="1"/>
  <c r="AH1056"/>
  <c r="AP1056"/>
  <c r="AQ1056"/>
  <c r="AR1056"/>
  <c r="AT1056"/>
  <c r="AX1056" s="1"/>
  <c r="AZ1056" s="1"/>
  <c r="AU1056"/>
  <c r="AV1056"/>
  <c r="AY1056" s="1"/>
  <c r="H1057"/>
  <c r="I1057"/>
  <c r="J1057"/>
  <c r="L1057"/>
  <c r="M1057"/>
  <c r="P1057" s="1"/>
  <c r="R1057" s="1"/>
  <c r="N1057"/>
  <c r="Q1057" s="1"/>
  <c r="X1057"/>
  <c r="X1067" s="1"/>
  <c r="Y1057"/>
  <c r="Z1057"/>
  <c r="AA1057"/>
  <c r="AC1057"/>
  <c r="AG1057" s="1"/>
  <c r="AD1057"/>
  <c r="AE1057"/>
  <c r="AH1057"/>
  <c r="AP1057"/>
  <c r="AQ1057"/>
  <c r="AR1057"/>
  <c r="AT1057"/>
  <c r="AU1057"/>
  <c r="AV1057"/>
  <c r="AX1057"/>
  <c r="AZ1057" s="1"/>
  <c r="AY1057"/>
  <c r="H1058"/>
  <c r="I1058"/>
  <c r="J1058"/>
  <c r="L1058"/>
  <c r="M1058"/>
  <c r="N1058"/>
  <c r="Q1058" s="1"/>
  <c r="P1058"/>
  <c r="R1058" s="1"/>
  <c r="Y1058"/>
  <c r="Z1058"/>
  <c r="AA1058"/>
  <c r="AC1058"/>
  <c r="AD1058"/>
  <c r="AE1058"/>
  <c r="AH1058"/>
  <c r="AP1058"/>
  <c r="AQ1058"/>
  <c r="AR1058"/>
  <c r="AT1058"/>
  <c r="AU1058"/>
  <c r="AV1058"/>
  <c r="AX1058"/>
  <c r="AZ1058" s="1"/>
  <c r="AY1058"/>
  <c r="H1059"/>
  <c r="I1059"/>
  <c r="J1059"/>
  <c r="L1059"/>
  <c r="M1059"/>
  <c r="N1059"/>
  <c r="Q1059" s="1"/>
  <c r="P1059"/>
  <c r="Y1059"/>
  <c r="Z1059"/>
  <c r="AA1059"/>
  <c r="AC1059"/>
  <c r="AD1059"/>
  <c r="AE1059"/>
  <c r="AP1059"/>
  <c r="AQ1059"/>
  <c r="AR1059"/>
  <c r="AT1059"/>
  <c r="AU1059"/>
  <c r="AX1059" s="1"/>
  <c r="AZ1059" s="1"/>
  <c r="AV1059"/>
  <c r="AY1059" s="1"/>
  <c r="H1060"/>
  <c r="I1060"/>
  <c r="J1060"/>
  <c r="L1060"/>
  <c r="M1060"/>
  <c r="N1060"/>
  <c r="P1060"/>
  <c r="R1060" s="1"/>
  <c r="Q1060"/>
  <c r="Y1060"/>
  <c r="Z1060"/>
  <c r="AA1060"/>
  <c r="AC1060"/>
  <c r="AD1060"/>
  <c r="AE1060"/>
  <c r="AH1060" s="1"/>
  <c r="AP1060"/>
  <c r="AQ1060"/>
  <c r="AR1060"/>
  <c r="AT1060"/>
  <c r="AU1060"/>
  <c r="AV1060"/>
  <c r="H1061"/>
  <c r="I1061"/>
  <c r="J1061"/>
  <c r="L1061"/>
  <c r="Q1061" s="1"/>
  <c r="M1061"/>
  <c r="N1061"/>
  <c r="Y1061"/>
  <c r="Z1061"/>
  <c r="AA1061"/>
  <c r="AC1061"/>
  <c r="AG1061" s="1"/>
  <c r="AI1061" s="1"/>
  <c r="AD1061"/>
  <c r="AH1061" s="1"/>
  <c r="AE1061"/>
  <c r="AP1061"/>
  <c r="AQ1061"/>
  <c r="AR1061"/>
  <c r="AT1061"/>
  <c r="AX1061" s="1"/>
  <c r="AU1061"/>
  <c r="AV1061"/>
  <c r="AY1061"/>
  <c r="H1062"/>
  <c r="I1062"/>
  <c r="J1062"/>
  <c r="L1062"/>
  <c r="M1062"/>
  <c r="P1062" s="1"/>
  <c r="N1062"/>
  <c r="Q1062" s="1"/>
  <c r="R1062"/>
  <c r="Y1062"/>
  <c r="Z1062"/>
  <c r="AA1062"/>
  <c r="AC1062"/>
  <c r="AD1062"/>
  <c r="AH1062" s="1"/>
  <c r="AE1062"/>
  <c r="AP1062"/>
  <c r="AQ1062"/>
  <c r="AR1062"/>
  <c r="AT1062"/>
  <c r="AU1062"/>
  <c r="AV1062"/>
  <c r="AY1062"/>
  <c r="H1063"/>
  <c r="I1063"/>
  <c r="J1063"/>
  <c r="L1063"/>
  <c r="M1063"/>
  <c r="N1063"/>
  <c r="P1063"/>
  <c r="R1063" s="1"/>
  <c r="Q1063"/>
  <c r="Y1063"/>
  <c r="Z1063"/>
  <c r="AA1063"/>
  <c r="AC1063"/>
  <c r="AD1063"/>
  <c r="AE1063"/>
  <c r="AH1063" s="1"/>
  <c r="AG1063"/>
  <c r="AI1063" s="1"/>
  <c r="AP1063"/>
  <c r="AQ1063"/>
  <c r="AR1063"/>
  <c r="AT1063"/>
  <c r="AU1063"/>
  <c r="AV1063"/>
  <c r="AY1063"/>
  <c r="H1064"/>
  <c r="I1064"/>
  <c r="J1064"/>
  <c r="L1064"/>
  <c r="M1064"/>
  <c r="N1064"/>
  <c r="P1064"/>
  <c r="R1064" s="1"/>
  <c r="Q1064"/>
  <c r="Y1064"/>
  <c r="Z1064"/>
  <c r="AA1064"/>
  <c r="AC1064"/>
  <c r="AD1064"/>
  <c r="AE1064"/>
  <c r="AP1064"/>
  <c r="AQ1064"/>
  <c r="AR1064"/>
  <c r="AT1064"/>
  <c r="AU1064"/>
  <c r="AV1064"/>
  <c r="AX1064"/>
  <c r="H1065"/>
  <c r="I1065"/>
  <c r="J1065"/>
  <c r="L1065"/>
  <c r="M1065"/>
  <c r="N1065"/>
  <c r="Q1065" s="1"/>
  <c r="Y1065"/>
  <c r="Z1065"/>
  <c r="AA1065"/>
  <c r="AC1065"/>
  <c r="AD1065"/>
  <c r="AH1065" s="1"/>
  <c r="AE1065"/>
  <c r="AG1065"/>
  <c r="AP1065"/>
  <c r="AQ1065"/>
  <c r="AR1065"/>
  <c r="AT1065"/>
  <c r="AX1065" s="1"/>
  <c r="AU1065"/>
  <c r="AV1065"/>
  <c r="AY1065" s="1"/>
  <c r="H1066"/>
  <c r="I1066"/>
  <c r="J1066"/>
  <c r="L1066"/>
  <c r="M1066"/>
  <c r="P1066" s="1"/>
  <c r="R1066" s="1"/>
  <c r="N1066"/>
  <c r="Q1066" s="1"/>
  <c r="Y1066"/>
  <c r="Z1066"/>
  <c r="AA1066"/>
  <c r="AC1066"/>
  <c r="AD1066"/>
  <c r="AE1066"/>
  <c r="AG1066" s="1"/>
  <c r="AP1066"/>
  <c r="AQ1066"/>
  <c r="AR1066"/>
  <c r="AT1066"/>
  <c r="AX1066" s="1"/>
  <c r="AU1066"/>
  <c r="AV1066"/>
  <c r="AY1066"/>
  <c r="AZ1066"/>
  <c r="H1067"/>
  <c r="I1067"/>
  <c r="J1067"/>
  <c r="L1067"/>
  <c r="P1067" s="1"/>
  <c r="M1067"/>
  <c r="N1067"/>
  <c r="Q1067"/>
  <c r="Y1067"/>
  <c r="Z1067"/>
  <c r="AA1067"/>
  <c r="AC1067"/>
  <c r="AD1067"/>
  <c r="AE1067"/>
  <c r="AH1067"/>
  <c r="AP1067"/>
  <c r="AQ1067"/>
  <c r="AR1067"/>
  <c r="AT1067"/>
  <c r="AY1067" s="1"/>
  <c r="AU1067"/>
  <c r="AV1067"/>
  <c r="AX1067"/>
  <c r="AZ1067" s="1"/>
  <c r="H1068"/>
  <c r="I1068"/>
  <c r="J1068"/>
  <c r="L1068"/>
  <c r="M1068"/>
  <c r="N1068"/>
  <c r="Q1068" s="1"/>
  <c r="P1068"/>
  <c r="Y1068"/>
  <c r="Z1068"/>
  <c r="AA1068"/>
  <c r="AC1068"/>
  <c r="AD1068"/>
  <c r="AE1068"/>
  <c r="AP1068"/>
  <c r="AQ1068"/>
  <c r="AR1068"/>
  <c r="AT1068"/>
  <c r="AU1068"/>
  <c r="AV1068"/>
  <c r="AY1068" s="1"/>
  <c r="H1069"/>
  <c r="I1069"/>
  <c r="J1069"/>
  <c r="L1069"/>
  <c r="M1069"/>
  <c r="N1069"/>
  <c r="P1069"/>
  <c r="R1069" s="1"/>
  <c r="Q1069"/>
  <c r="Y1069"/>
  <c r="Z1069"/>
  <c r="AA1069"/>
  <c r="AC1069"/>
  <c r="AD1069"/>
  <c r="AE1069"/>
  <c r="AH1069" s="1"/>
  <c r="AP1069"/>
  <c r="AQ1069"/>
  <c r="AR1069"/>
  <c r="AT1069"/>
  <c r="AU1069"/>
  <c r="AX1069" s="1"/>
  <c r="AZ1069" s="1"/>
  <c r="AV1069"/>
  <c r="AY1069" s="1"/>
  <c r="H1070"/>
  <c r="I1070"/>
  <c r="J1070"/>
  <c r="L1070"/>
  <c r="Q1070" s="1"/>
  <c r="M1070"/>
  <c r="N1070"/>
  <c r="X1070"/>
  <c r="X1074" s="1"/>
  <c r="X1077" s="1"/>
  <c r="X1097" s="1"/>
  <c r="X1100" s="1"/>
  <c r="X1103" s="1"/>
  <c r="X1106" s="1"/>
  <c r="X1118" s="1"/>
  <c r="X1120" s="1"/>
  <c r="X1126" s="1"/>
  <c r="X1139" s="1"/>
  <c r="X1149" s="1"/>
  <c r="X1154" s="1"/>
  <c r="X1157" s="1"/>
  <c r="X1161" s="1"/>
  <c r="X1166" s="1"/>
  <c r="X1169" s="1"/>
  <c r="X1173" s="1"/>
  <c r="X1181" s="1"/>
  <c r="X1189" s="1"/>
  <c r="X1199" s="1"/>
  <c r="X1204" s="1"/>
  <c r="X1217" s="1"/>
  <c r="X1221" s="1"/>
  <c r="X1224" s="1"/>
  <c r="X1227" s="1"/>
  <c r="X1238" s="1"/>
  <c r="Y1070"/>
  <c r="Z1070"/>
  <c r="AA1070"/>
  <c r="AC1070"/>
  <c r="AG1070" s="1"/>
  <c r="AD1070"/>
  <c r="AE1070"/>
  <c r="AP1070"/>
  <c r="AQ1070"/>
  <c r="AR1070"/>
  <c r="AT1070"/>
  <c r="AU1070"/>
  <c r="AX1070" s="1"/>
  <c r="AZ1070" s="1"/>
  <c r="AV1070"/>
  <c r="AY1070" s="1"/>
  <c r="H1071"/>
  <c r="I1071"/>
  <c r="J1071"/>
  <c r="L1071"/>
  <c r="M1071"/>
  <c r="N1071"/>
  <c r="Y1071"/>
  <c r="Z1071"/>
  <c r="AA1071"/>
  <c r="AC1071"/>
  <c r="AG1071" s="1"/>
  <c r="AD1071"/>
  <c r="AE1071"/>
  <c r="AH1071"/>
  <c r="AP1071"/>
  <c r="AQ1071"/>
  <c r="AR1071"/>
  <c r="AT1071"/>
  <c r="AY1071" s="1"/>
  <c r="AU1071"/>
  <c r="AV1071"/>
  <c r="AX1071"/>
  <c r="H1072"/>
  <c r="I1072"/>
  <c r="J1072"/>
  <c r="L1072"/>
  <c r="M1072"/>
  <c r="N1072"/>
  <c r="Q1072" s="1"/>
  <c r="P1072"/>
  <c r="R1072" s="1"/>
  <c r="Y1072"/>
  <c r="Z1072"/>
  <c r="AA1072"/>
  <c r="AC1072"/>
  <c r="AG1072" s="1"/>
  <c r="AD1072"/>
  <c r="AE1072"/>
  <c r="AH1072"/>
  <c r="AP1072"/>
  <c r="AQ1072"/>
  <c r="AR1072"/>
  <c r="AT1072"/>
  <c r="AU1072"/>
  <c r="AV1072"/>
  <c r="AX1072"/>
  <c r="AZ1072" s="1"/>
  <c r="AY1072"/>
  <c r="H1073"/>
  <c r="I1073"/>
  <c r="J1073"/>
  <c r="L1073"/>
  <c r="M1073"/>
  <c r="N1073"/>
  <c r="Q1073" s="1"/>
  <c r="P1073"/>
  <c r="Y1073"/>
  <c r="Z1073"/>
  <c r="AA1073"/>
  <c r="AC1073"/>
  <c r="AD1073"/>
  <c r="AE1073"/>
  <c r="AH1073" s="1"/>
  <c r="AG1073"/>
  <c r="AP1073"/>
  <c r="AQ1073"/>
  <c r="AR1073"/>
  <c r="AT1073"/>
  <c r="AU1073"/>
  <c r="AV1073"/>
  <c r="AY1073" s="1"/>
  <c r="H1074"/>
  <c r="I1074"/>
  <c r="J1074"/>
  <c r="L1074"/>
  <c r="M1074"/>
  <c r="N1074"/>
  <c r="P1074"/>
  <c r="R1074" s="1"/>
  <c r="Q1074"/>
  <c r="Y1074"/>
  <c r="Z1074"/>
  <c r="AA1074"/>
  <c r="AC1074"/>
  <c r="AD1074"/>
  <c r="AE1074"/>
  <c r="AP1074"/>
  <c r="AQ1074"/>
  <c r="AR1074"/>
  <c r="AT1074"/>
  <c r="AY1074" s="1"/>
  <c r="AU1074"/>
  <c r="AV1074"/>
  <c r="H1075"/>
  <c r="I1075"/>
  <c r="J1075"/>
  <c r="L1075"/>
  <c r="P1075" s="1"/>
  <c r="M1075"/>
  <c r="N1075"/>
  <c r="Q1075"/>
  <c r="R1075"/>
  <c r="Y1075"/>
  <c r="Z1075"/>
  <c r="AA1075"/>
  <c r="AC1075"/>
  <c r="AG1075" s="1"/>
  <c r="AD1075"/>
  <c r="AE1075"/>
  <c r="AH1075"/>
  <c r="AP1075"/>
  <c r="AQ1075"/>
  <c r="AR1075"/>
  <c r="AT1075"/>
  <c r="AU1075"/>
  <c r="AX1075" s="1"/>
  <c r="AZ1075" s="1"/>
  <c r="AV1075"/>
  <c r="AY1075" s="1"/>
  <c r="H1076"/>
  <c r="I1076"/>
  <c r="J1076"/>
  <c r="L1076"/>
  <c r="M1076"/>
  <c r="N1076"/>
  <c r="Y1076"/>
  <c r="Z1076"/>
  <c r="AA1076"/>
  <c r="AC1076"/>
  <c r="AG1076" s="1"/>
  <c r="AD1076"/>
  <c r="AE1076"/>
  <c r="AH1076"/>
  <c r="AP1076"/>
  <c r="AQ1076"/>
  <c r="AR1076"/>
  <c r="AT1076"/>
  <c r="AY1076" s="1"/>
  <c r="AU1076"/>
  <c r="AV1076"/>
  <c r="AX1076"/>
  <c r="AZ1076" s="1"/>
  <c r="H1077"/>
  <c r="I1077"/>
  <c r="J1077"/>
  <c r="L1077"/>
  <c r="M1077"/>
  <c r="N1077"/>
  <c r="Q1077" s="1"/>
  <c r="P1077"/>
  <c r="R1077" s="1"/>
  <c r="Y1077"/>
  <c r="Z1077"/>
  <c r="AA1077"/>
  <c r="AC1077"/>
  <c r="AD1077"/>
  <c r="AH1077" s="1"/>
  <c r="AE1077"/>
  <c r="AG1077"/>
  <c r="AP1077"/>
  <c r="AQ1077"/>
  <c r="AR1077"/>
  <c r="AT1077"/>
  <c r="AX1077" s="1"/>
  <c r="AU1077"/>
  <c r="AV1077"/>
  <c r="AY1077" s="1"/>
  <c r="H1078"/>
  <c r="I1078"/>
  <c r="J1078"/>
  <c r="L1078"/>
  <c r="M1078"/>
  <c r="P1078" s="1"/>
  <c r="R1078" s="1"/>
  <c r="N1078"/>
  <c r="Q1078" s="1"/>
  <c r="Y1078"/>
  <c r="Z1078"/>
  <c r="AA1078"/>
  <c r="AC1078"/>
  <c r="AD1078"/>
  <c r="AE1078"/>
  <c r="AP1078"/>
  <c r="AQ1078"/>
  <c r="AR1078"/>
  <c r="AT1078"/>
  <c r="AX1078" s="1"/>
  <c r="AU1078"/>
  <c r="AV1078"/>
  <c r="AY1078"/>
  <c r="AZ1078"/>
  <c r="H1079"/>
  <c r="I1079"/>
  <c r="J1079"/>
  <c r="L1079"/>
  <c r="P1079" s="1"/>
  <c r="M1079"/>
  <c r="N1079"/>
  <c r="Y1079"/>
  <c r="Z1079"/>
  <c r="AA1079"/>
  <c r="AC1079"/>
  <c r="AD1079"/>
  <c r="AH1079" s="1"/>
  <c r="AE1079"/>
  <c r="AP1079"/>
  <c r="AQ1079"/>
  <c r="AR1079"/>
  <c r="AT1079"/>
  <c r="AU1079"/>
  <c r="AV1079"/>
  <c r="H1080"/>
  <c r="I1080"/>
  <c r="J1080"/>
  <c r="L1080"/>
  <c r="P1080" s="1"/>
  <c r="M1080"/>
  <c r="N1080"/>
  <c r="Q1080"/>
  <c r="Y1080"/>
  <c r="Z1080"/>
  <c r="AA1080"/>
  <c r="AC1080"/>
  <c r="AD1080"/>
  <c r="AE1080"/>
  <c r="AG1080"/>
  <c r="AI1080" s="1"/>
  <c r="AH1080"/>
  <c r="AP1080"/>
  <c r="AQ1080"/>
  <c r="AR1080"/>
  <c r="AT1080"/>
  <c r="AU1080"/>
  <c r="AV1080"/>
  <c r="AY1080" s="1"/>
  <c r="AX1080"/>
  <c r="AZ1080" s="1"/>
  <c r="H1081"/>
  <c r="I1081"/>
  <c r="J1081"/>
  <c r="L1081"/>
  <c r="P1081" s="1"/>
  <c r="M1081"/>
  <c r="N1081"/>
  <c r="Q1081"/>
  <c r="Y1081"/>
  <c r="Z1081"/>
  <c r="AA1081"/>
  <c r="AC1081"/>
  <c r="AD1081"/>
  <c r="AE1081"/>
  <c r="AG1081"/>
  <c r="AI1081" s="1"/>
  <c r="AH1081"/>
  <c r="AP1081"/>
  <c r="AQ1081"/>
  <c r="AR1081"/>
  <c r="AT1081"/>
  <c r="AU1081"/>
  <c r="AV1081"/>
  <c r="AY1081" s="1"/>
  <c r="AX1081"/>
  <c r="H1082"/>
  <c r="I1082"/>
  <c r="J1082"/>
  <c r="L1082"/>
  <c r="M1082"/>
  <c r="N1082"/>
  <c r="Q1082" s="1"/>
  <c r="P1082"/>
  <c r="R1082" s="1"/>
  <c r="Y1082"/>
  <c r="Z1082"/>
  <c r="AA1082"/>
  <c r="AC1082"/>
  <c r="AD1082"/>
  <c r="AG1082" s="1"/>
  <c r="AI1082" s="1"/>
  <c r="AE1082"/>
  <c r="AH1082" s="1"/>
  <c r="AP1082"/>
  <c r="AQ1082"/>
  <c r="AR1082"/>
  <c r="AT1082"/>
  <c r="AU1082"/>
  <c r="AV1082"/>
  <c r="AX1082"/>
  <c r="AZ1082" s="1"/>
  <c r="AY1082"/>
  <c r="H1083"/>
  <c r="I1083"/>
  <c r="J1083"/>
  <c r="L1083"/>
  <c r="P1083" s="1"/>
  <c r="M1083"/>
  <c r="N1083"/>
  <c r="Q1083" s="1"/>
  <c r="Y1083"/>
  <c r="Z1083"/>
  <c r="AA1083"/>
  <c r="AC1083"/>
  <c r="AD1083"/>
  <c r="AE1083"/>
  <c r="AP1083"/>
  <c r="AQ1083"/>
  <c r="AR1083"/>
  <c r="AT1083"/>
  <c r="AY1083" s="1"/>
  <c r="AU1083"/>
  <c r="AV1083"/>
  <c r="H1084"/>
  <c r="I1084"/>
  <c r="J1084"/>
  <c r="L1084"/>
  <c r="P1084" s="1"/>
  <c r="M1084"/>
  <c r="N1084"/>
  <c r="Q1084"/>
  <c r="R1084"/>
  <c r="Y1084"/>
  <c r="Z1084"/>
  <c r="AA1084"/>
  <c r="AC1084"/>
  <c r="AG1084" s="1"/>
  <c r="AI1084" s="1"/>
  <c r="AD1084"/>
  <c r="AE1084"/>
  <c r="AH1084"/>
  <c r="AP1084"/>
  <c r="AQ1084"/>
  <c r="AR1084"/>
  <c r="AT1084"/>
  <c r="AU1084"/>
  <c r="AX1084" s="1"/>
  <c r="AZ1084" s="1"/>
  <c r="AV1084"/>
  <c r="AY1084" s="1"/>
  <c r="H1085"/>
  <c r="I1085"/>
  <c r="J1085"/>
  <c r="L1085"/>
  <c r="M1085"/>
  <c r="N1085"/>
  <c r="Y1085"/>
  <c r="Z1085"/>
  <c r="AA1085"/>
  <c r="AC1085"/>
  <c r="AD1085"/>
  <c r="AE1085"/>
  <c r="AH1085"/>
  <c r="AP1085"/>
  <c r="AQ1085"/>
  <c r="AR1085"/>
  <c r="AT1085"/>
  <c r="AU1085"/>
  <c r="AV1085"/>
  <c r="AX1085"/>
  <c r="AZ1085" s="1"/>
  <c r="AY1085"/>
  <c r="H1086"/>
  <c r="I1086"/>
  <c r="J1086"/>
  <c r="L1086"/>
  <c r="M1086"/>
  <c r="N1086"/>
  <c r="Q1086" s="1"/>
  <c r="P1086"/>
  <c r="R1086" s="1"/>
  <c r="Y1086"/>
  <c r="Z1086"/>
  <c r="AA1086"/>
  <c r="AC1086"/>
  <c r="AD1086"/>
  <c r="AE1086"/>
  <c r="AH1086"/>
  <c r="AP1086"/>
  <c r="AQ1086"/>
  <c r="AR1086"/>
  <c r="AT1086"/>
  <c r="AU1086"/>
  <c r="AV1086"/>
  <c r="AX1086"/>
  <c r="AZ1086" s="1"/>
  <c r="AY1086"/>
  <c r="H1087"/>
  <c r="I1087"/>
  <c r="J1087"/>
  <c r="L1087"/>
  <c r="M1087"/>
  <c r="N1087"/>
  <c r="Q1087" s="1"/>
  <c r="P1087"/>
  <c r="Y1087"/>
  <c r="Z1087"/>
  <c r="AA1087"/>
  <c r="AC1087"/>
  <c r="AD1087"/>
  <c r="AE1087"/>
  <c r="AG1087"/>
  <c r="AP1087"/>
  <c r="AQ1087"/>
  <c r="AR1087"/>
  <c r="AT1087"/>
  <c r="AU1087"/>
  <c r="AX1087" s="1"/>
  <c r="AZ1087" s="1"/>
  <c r="AV1087"/>
  <c r="AY1087" s="1"/>
  <c r="H1088"/>
  <c r="I1088"/>
  <c r="J1088"/>
  <c r="L1088"/>
  <c r="M1088"/>
  <c r="N1088"/>
  <c r="P1088"/>
  <c r="R1088" s="1"/>
  <c r="Q1088"/>
  <c r="Y1088"/>
  <c r="Z1088"/>
  <c r="AA1088"/>
  <c r="AC1088"/>
  <c r="AG1088" s="1"/>
  <c r="AD1088"/>
  <c r="AE1088"/>
  <c r="AH1088" s="1"/>
  <c r="AP1088"/>
  <c r="AQ1088"/>
  <c r="AR1088"/>
  <c r="AT1088"/>
  <c r="AU1088"/>
  <c r="AV1088"/>
  <c r="H1089"/>
  <c r="I1089"/>
  <c r="J1089"/>
  <c r="L1089"/>
  <c r="Q1089" s="1"/>
  <c r="M1089"/>
  <c r="N1089"/>
  <c r="Y1089"/>
  <c r="Z1089"/>
  <c r="AA1089"/>
  <c r="AC1089"/>
  <c r="AD1089"/>
  <c r="AE1089"/>
  <c r="AP1089"/>
  <c r="AQ1089"/>
  <c r="AR1089"/>
  <c r="AT1089"/>
  <c r="AX1089" s="1"/>
  <c r="AU1089"/>
  <c r="AV1089"/>
  <c r="AY1089"/>
  <c r="H1090"/>
  <c r="I1090"/>
  <c r="J1090"/>
  <c r="L1090"/>
  <c r="M1090"/>
  <c r="P1090" s="1"/>
  <c r="N1090"/>
  <c r="Q1090" s="1"/>
  <c r="R1090"/>
  <c r="Y1090"/>
  <c r="Z1090"/>
  <c r="AA1090"/>
  <c r="AC1090"/>
  <c r="AD1090"/>
  <c r="AE1090"/>
  <c r="AP1090"/>
  <c r="AQ1090"/>
  <c r="AR1090"/>
  <c r="AT1090"/>
  <c r="AU1090"/>
  <c r="AV1090"/>
  <c r="AY1090"/>
  <c r="H1091"/>
  <c r="I1091"/>
  <c r="J1091"/>
  <c r="L1091"/>
  <c r="Q1091" s="1"/>
  <c r="M1091"/>
  <c r="N1091"/>
  <c r="P1091"/>
  <c r="R1091" s="1"/>
  <c r="Y1091"/>
  <c r="Z1091"/>
  <c r="AA1091"/>
  <c r="AC1091"/>
  <c r="AD1091"/>
  <c r="AE1091"/>
  <c r="AG1091"/>
  <c r="AP1091"/>
  <c r="AQ1091"/>
  <c r="AR1091"/>
  <c r="AT1091"/>
  <c r="AU1091"/>
  <c r="AV1091"/>
  <c r="AY1091"/>
  <c r="H1092"/>
  <c r="I1092"/>
  <c r="J1092"/>
  <c r="L1092"/>
  <c r="Q1092" s="1"/>
  <c r="M1092"/>
  <c r="N1092"/>
  <c r="P1092"/>
  <c r="Y1092"/>
  <c r="Z1092"/>
  <c r="AA1092"/>
  <c r="AC1092"/>
  <c r="AD1092"/>
  <c r="AE1092"/>
  <c r="AH1092" s="1"/>
  <c r="AG1092"/>
  <c r="AP1092"/>
  <c r="AQ1092"/>
  <c r="AR1092"/>
  <c r="AT1092"/>
  <c r="AU1092"/>
  <c r="AV1092"/>
  <c r="AX1092"/>
  <c r="H1093"/>
  <c r="I1093"/>
  <c r="J1093"/>
  <c r="L1093"/>
  <c r="M1093"/>
  <c r="N1093"/>
  <c r="Q1093" s="1"/>
  <c r="Y1093"/>
  <c r="Z1093"/>
  <c r="AA1093"/>
  <c r="AC1093"/>
  <c r="AD1093"/>
  <c r="AH1093" s="1"/>
  <c r="AE1093"/>
  <c r="AG1093"/>
  <c r="AP1093"/>
  <c r="AQ1093"/>
  <c r="AR1093"/>
  <c r="AT1093"/>
  <c r="AX1093" s="1"/>
  <c r="AU1093"/>
  <c r="AV1093"/>
  <c r="AY1093" s="1"/>
  <c r="H1094"/>
  <c r="I1094"/>
  <c r="J1094"/>
  <c r="L1094"/>
  <c r="M1094"/>
  <c r="P1094" s="1"/>
  <c r="R1094" s="1"/>
  <c r="N1094"/>
  <c r="Q1094" s="1"/>
  <c r="Y1094"/>
  <c r="Z1094"/>
  <c r="AA1094"/>
  <c r="AC1094"/>
  <c r="AD1094"/>
  <c r="AE1094"/>
  <c r="AP1094"/>
  <c r="AQ1094"/>
  <c r="AR1094"/>
  <c r="AT1094"/>
  <c r="AU1094"/>
  <c r="AV1094"/>
  <c r="H1095"/>
  <c r="I1095"/>
  <c r="J1095"/>
  <c r="L1095"/>
  <c r="P1095" s="1"/>
  <c r="M1095"/>
  <c r="N1095"/>
  <c r="Q1095"/>
  <c r="Y1095"/>
  <c r="Z1095"/>
  <c r="AA1095"/>
  <c r="AC1095"/>
  <c r="AD1095"/>
  <c r="AH1095" s="1"/>
  <c r="AE1095"/>
  <c r="AP1095"/>
  <c r="AQ1095"/>
  <c r="AR1095"/>
  <c r="AT1095"/>
  <c r="AU1095"/>
  <c r="AV1095"/>
  <c r="H1096"/>
  <c r="I1096"/>
  <c r="J1096"/>
  <c r="L1096"/>
  <c r="P1096" s="1"/>
  <c r="M1096"/>
  <c r="N1096"/>
  <c r="Y1096"/>
  <c r="Z1096"/>
  <c r="AA1096"/>
  <c r="AC1096"/>
  <c r="AD1096"/>
  <c r="AE1096"/>
  <c r="AG1096"/>
  <c r="AI1096" s="1"/>
  <c r="AH1096"/>
  <c r="AP1096"/>
  <c r="AQ1096"/>
  <c r="AR1096"/>
  <c r="AT1096"/>
  <c r="AU1096"/>
  <c r="AV1096"/>
  <c r="AX1096"/>
  <c r="H1097"/>
  <c r="I1097"/>
  <c r="J1097"/>
  <c r="L1097"/>
  <c r="P1097" s="1"/>
  <c r="M1097"/>
  <c r="N1097"/>
  <c r="Q1097"/>
  <c r="Y1097"/>
  <c r="Z1097"/>
  <c r="AA1097"/>
  <c r="AC1097"/>
  <c r="AD1097"/>
  <c r="AE1097"/>
  <c r="AH1097" s="1"/>
  <c r="AG1097"/>
  <c r="AP1097"/>
  <c r="AQ1097"/>
  <c r="AR1097"/>
  <c r="AT1097"/>
  <c r="AU1097"/>
  <c r="AV1097"/>
  <c r="AX1097"/>
  <c r="H1098"/>
  <c r="I1098"/>
  <c r="J1098"/>
  <c r="L1098"/>
  <c r="M1098"/>
  <c r="N1098"/>
  <c r="Q1098" s="1"/>
  <c r="Y1098"/>
  <c r="Z1098"/>
  <c r="AA1098"/>
  <c r="AC1098"/>
  <c r="AD1098"/>
  <c r="AH1098" s="1"/>
  <c r="AE1098"/>
  <c r="AG1098"/>
  <c r="AI1098" s="1"/>
  <c r="AP1098"/>
  <c r="AQ1098"/>
  <c r="AR1098"/>
  <c r="AT1098"/>
  <c r="AX1098" s="1"/>
  <c r="AZ1098" s="1"/>
  <c r="AU1098"/>
  <c r="AV1098"/>
  <c r="AY1098" s="1"/>
  <c r="H1099"/>
  <c r="I1099"/>
  <c r="J1099"/>
  <c r="L1099"/>
  <c r="M1099"/>
  <c r="P1099" s="1"/>
  <c r="R1099" s="1"/>
  <c r="N1099"/>
  <c r="Q1099" s="1"/>
  <c r="Y1099"/>
  <c r="Z1099"/>
  <c r="AA1099"/>
  <c r="AC1099"/>
  <c r="AD1099"/>
  <c r="AE1099"/>
  <c r="AP1099"/>
  <c r="AQ1099"/>
  <c r="AR1099"/>
  <c r="AT1099"/>
  <c r="AX1099" s="1"/>
  <c r="AU1099"/>
  <c r="AV1099"/>
  <c r="AY1099"/>
  <c r="AZ1099"/>
  <c r="H1100"/>
  <c r="I1100"/>
  <c r="J1100"/>
  <c r="L1100"/>
  <c r="P1100" s="1"/>
  <c r="M1100"/>
  <c r="N1100"/>
  <c r="Q1100"/>
  <c r="Y1100"/>
  <c r="Z1100"/>
  <c r="AA1100"/>
  <c r="AC1100"/>
  <c r="AD1100"/>
  <c r="AE1100"/>
  <c r="AH1100"/>
  <c r="AP1100"/>
  <c r="AQ1100"/>
  <c r="AR1100"/>
  <c r="AT1100"/>
  <c r="AU1100"/>
  <c r="AV1100"/>
  <c r="AX1100"/>
  <c r="AZ1100" s="1"/>
  <c r="AY1100"/>
  <c r="H1101"/>
  <c r="I1101"/>
  <c r="J1101"/>
  <c r="L1101"/>
  <c r="M1101"/>
  <c r="N1101"/>
  <c r="Q1101" s="1"/>
  <c r="P1101"/>
  <c r="Y1101"/>
  <c r="Z1101"/>
  <c r="AA1101"/>
  <c r="AC1101"/>
  <c r="AD1101"/>
  <c r="AE1101"/>
  <c r="AP1101"/>
  <c r="AQ1101"/>
  <c r="AR1101"/>
  <c r="AT1101"/>
  <c r="AU1101"/>
  <c r="AX1101" s="1"/>
  <c r="AZ1101" s="1"/>
  <c r="AV1101"/>
  <c r="AY1101" s="1"/>
  <c r="H1102"/>
  <c r="I1102"/>
  <c r="J1102"/>
  <c r="L1102"/>
  <c r="M1102"/>
  <c r="N1102"/>
  <c r="P1102"/>
  <c r="R1102" s="1"/>
  <c r="Q1102"/>
  <c r="Y1102"/>
  <c r="Z1102"/>
  <c r="AA1102"/>
  <c r="AC1102"/>
  <c r="AD1102"/>
  <c r="AE1102"/>
  <c r="AH1102" s="1"/>
  <c r="AP1102"/>
  <c r="AQ1102"/>
  <c r="AR1102"/>
  <c r="AT1102"/>
  <c r="AU1102"/>
  <c r="AV1102"/>
  <c r="H1103"/>
  <c r="I1103"/>
  <c r="J1103"/>
  <c r="L1103"/>
  <c r="Q1103" s="1"/>
  <c r="M1103"/>
  <c r="N1103"/>
  <c r="Y1103"/>
  <c r="Z1103"/>
  <c r="AA1103"/>
  <c r="AC1103"/>
  <c r="AG1103" s="1"/>
  <c r="AD1103"/>
  <c r="AE1103"/>
  <c r="AH1103"/>
  <c r="AP1103"/>
  <c r="AQ1103"/>
  <c r="AR1103"/>
  <c r="AT1103"/>
  <c r="AU1103"/>
  <c r="AY1103" s="1"/>
  <c r="AV1103"/>
  <c r="H1104"/>
  <c r="I1104"/>
  <c r="J1104"/>
  <c r="L1104"/>
  <c r="M1104"/>
  <c r="N1104"/>
  <c r="Y1104"/>
  <c r="Z1104"/>
  <c r="AA1104"/>
  <c r="AC1104"/>
  <c r="AG1104" s="1"/>
  <c r="AD1104"/>
  <c r="AE1104"/>
  <c r="AH1104"/>
  <c r="AP1104"/>
  <c r="AQ1104"/>
  <c r="AR1104"/>
  <c r="AT1104"/>
  <c r="AU1104"/>
  <c r="AV1104"/>
  <c r="AX1104"/>
  <c r="AZ1104" s="1"/>
  <c r="AY1104"/>
  <c r="H1105"/>
  <c r="I1105"/>
  <c r="J1105"/>
  <c r="L1105"/>
  <c r="M1105"/>
  <c r="N1105"/>
  <c r="Q1105" s="1"/>
  <c r="P1105"/>
  <c r="R1105" s="1"/>
  <c r="Y1105"/>
  <c r="Z1105"/>
  <c r="AA1105"/>
  <c r="AC1105"/>
  <c r="AD1105"/>
  <c r="AE1105"/>
  <c r="AH1105"/>
  <c r="AP1105"/>
  <c r="AQ1105"/>
  <c r="AR1105"/>
  <c r="AT1105"/>
  <c r="AU1105"/>
  <c r="AV1105"/>
  <c r="AX1105"/>
  <c r="AZ1105" s="1"/>
  <c r="AY1105"/>
  <c r="H1106"/>
  <c r="I1106"/>
  <c r="J1106"/>
  <c r="L1106"/>
  <c r="M1106"/>
  <c r="N1106"/>
  <c r="Q1106" s="1"/>
  <c r="P1106"/>
  <c r="Y1106"/>
  <c r="Z1106"/>
  <c r="AA1106"/>
  <c r="AC1106"/>
  <c r="AH1106" s="1"/>
  <c r="AD1106"/>
  <c r="AE1106"/>
  <c r="AP1106"/>
  <c r="AQ1106"/>
  <c r="AR1106"/>
  <c r="AT1106"/>
  <c r="AX1106" s="1"/>
  <c r="AU1106"/>
  <c r="AV1106"/>
  <c r="AY1106"/>
  <c r="AZ1106"/>
  <c r="H1107"/>
  <c r="I1107"/>
  <c r="J1107"/>
  <c r="L1107"/>
  <c r="P1107" s="1"/>
  <c r="M1107"/>
  <c r="N1107"/>
  <c r="Q1107"/>
  <c r="Y1107"/>
  <c r="Z1107"/>
  <c r="AA1107"/>
  <c r="AC1107"/>
  <c r="AD1107"/>
  <c r="AG1107" s="1"/>
  <c r="AI1107" s="1"/>
  <c r="AE1107"/>
  <c r="AH1107" s="1"/>
  <c r="AP1107"/>
  <c r="AQ1107"/>
  <c r="AR1107"/>
  <c r="AT1107"/>
  <c r="AU1107"/>
  <c r="AV1107"/>
  <c r="H1108"/>
  <c r="I1108"/>
  <c r="J1108"/>
  <c r="L1108"/>
  <c r="P1108" s="1"/>
  <c r="M1108"/>
  <c r="N1108"/>
  <c r="Q1108"/>
  <c r="Y1108"/>
  <c r="Z1108"/>
  <c r="AA1108"/>
  <c r="AC1108"/>
  <c r="AD1108"/>
  <c r="AE1108"/>
  <c r="AG1108"/>
  <c r="AI1108" s="1"/>
  <c r="AH1108"/>
  <c r="AP1108"/>
  <c r="AQ1108"/>
  <c r="AR1108"/>
  <c r="AT1108"/>
  <c r="AU1108"/>
  <c r="AV1108"/>
  <c r="AY1108" s="1"/>
  <c r="AX1108"/>
  <c r="AZ1108" s="1"/>
  <c r="H1109"/>
  <c r="I1109"/>
  <c r="J1109"/>
  <c r="L1109"/>
  <c r="P1109" s="1"/>
  <c r="R1109" s="1"/>
  <c r="M1109"/>
  <c r="N1109"/>
  <c r="Q1109"/>
  <c r="Y1109"/>
  <c r="Z1109"/>
  <c r="AA1109"/>
  <c r="AC1109"/>
  <c r="AD1109"/>
  <c r="AE1109"/>
  <c r="AG1109"/>
  <c r="AI1109" s="1"/>
  <c r="AH1109"/>
  <c r="AP1109"/>
  <c r="AQ1109"/>
  <c r="AR1109"/>
  <c r="AT1109"/>
  <c r="AU1109"/>
  <c r="AV1109"/>
  <c r="AY1109" s="1"/>
  <c r="AX1109"/>
  <c r="H1110"/>
  <c r="I1110"/>
  <c r="J1110"/>
  <c r="L1110"/>
  <c r="M1110"/>
  <c r="N1110"/>
  <c r="Q1110" s="1"/>
  <c r="P1110"/>
  <c r="Y1110"/>
  <c r="Z1110"/>
  <c r="AA1110"/>
  <c r="AC1110"/>
  <c r="AD1110"/>
  <c r="AE1110"/>
  <c r="AH1110" s="1"/>
  <c r="AG1110"/>
  <c r="AI1110" s="1"/>
  <c r="AP1110"/>
  <c r="AQ1110"/>
  <c r="AR1110"/>
  <c r="AT1110"/>
  <c r="AX1110" s="1"/>
  <c r="AZ1110" s="1"/>
  <c r="AU1110"/>
  <c r="AV1110"/>
  <c r="AY1110" s="1"/>
  <c r="H1111"/>
  <c r="I1111"/>
  <c r="J1111"/>
  <c r="L1111"/>
  <c r="P1111" s="1"/>
  <c r="M1111"/>
  <c r="N1111"/>
  <c r="Q1111"/>
  <c r="Y1111"/>
  <c r="Z1111"/>
  <c r="AA1111"/>
  <c r="AC1111"/>
  <c r="AH1111" s="1"/>
  <c r="AD1111"/>
  <c r="AE1111"/>
  <c r="AG1111"/>
  <c r="AI1111" s="1"/>
  <c r="AP1111"/>
  <c r="AQ1111"/>
  <c r="AR1111"/>
  <c r="AT1111"/>
  <c r="AU1111"/>
  <c r="AV1111"/>
  <c r="AY1111" s="1"/>
  <c r="AX1111"/>
  <c r="AZ1111" s="1"/>
  <c r="H1112"/>
  <c r="I1112"/>
  <c r="J1112"/>
  <c r="L1112"/>
  <c r="P1112" s="1"/>
  <c r="R1112" s="1"/>
  <c r="M1112"/>
  <c r="N1112"/>
  <c r="Q1112" s="1"/>
  <c r="Y1112"/>
  <c r="Z1112"/>
  <c r="AA1112"/>
  <c r="AC1112"/>
  <c r="AG1112" s="1"/>
  <c r="AD1112"/>
  <c r="AE1112"/>
  <c r="AH1112"/>
  <c r="AP1112"/>
  <c r="AQ1112"/>
  <c r="AR1112"/>
  <c r="AT1112"/>
  <c r="AU1112"/>
  <c r="AV1112"/>
  <c r="AX1112"/>
  <c r="AZ1112" s="1"/>
  <c r="AY1112"/>
  <c r="H1113"/>
  <c r="I1113"/>
  <c r="J1113"/>
  <c r="L1113"/>
  <c r="M1113"/>
  <c r="N1113"/>
  <c r="Q1113" s="1"/>
  <c r="P1113"/>
  <c r="Y1113"/>
  <c r="Z1113"/>
  <c r="AA1113"/>
  <c r="AC1113"/>
  <c r="AG1113" s="1"/>
  <c r="AD1113"/>
  <c r="AE1113"/>
  <c r="AH1113" s="1"/>
  <c r="AI1113"/>
  <c r="AP1113"/>
  <c r="AQ1113"/>
  <c r="AR1113"/>
  <c r="AT1113"/>
  <c r="AX1113" s="1"/>
  <c r="AU1113"/>
  <c r="AV1113"/>
  <c r="H1114"/>
  <c r="I1114"/>
  <c r="J1114"/>
  <c r="L1114"/>
  <c r="Q1114" s="1"/>
  <c r="M1114"/>
  <c r="N1114"/>
  <c r="P1114"/>
  <c r="R1114" s="1"/>
  <c r="Y1114"/>
  <c r="Z1114"/>
  <c r="AA1114"/>
  <c r="AC1114"/>
  <c r="AD1114"/>
  <c r="AE1114"/>
  <c r="AH1114" s="1"/>
  <c r="AG1114"/>
  <c r="AP1114"/>
  <c r="AQ1114"/>
  <c r="AR1114"/>
  <c r="AT1114"/>
  <c r="AU1114"/>
  <c r="AV1114"/>
  <c r="H1115"/>
  <c r="I1115"/>
  <c r="J1115"/>
  <c r="L1115"/>
  <c r="P1115" s="1"/>
  <c r="M1115"/>
  <c r="N1115"/>
  <c r="Y1115"/>
  <c r="Z1115"/>
  <c r="AA1115"/>
  <c r="AC1115"/>
  <c r="AH1115" s="1"/>
  <c r="AD1115"/>
  <c r="AE1115"/>
  <c r="AG1115"/>
  <c r="AI1115" s="1"/>
  <c r="AP1115"/>
  <c r="AQ1115"/>
  <c r="AR1115"/>
  <c r="AT1115"/>
  <c r="AU1115"/>
  <c r="AV1115"/>
  <c r="AX1115"/>
  <c r="H1116"/>
  <c r="I1116"/>
  <c r="J1116"/>
  <c r="L1116"/>
  <c r="P1116" s="1"/>
  <c r="M1116"/>
  <c r="N1116"/>
  <c r="Q1116" s="1"/>
  <c r="R1116"/>
  <c r="Y1116"/>
  <c r="Z1116"/>
  <c r="AA1116"/>
  <c r="AC1116"/>
  <c r="AG1116" s="1"/>
  <c r="AD1116"/>
  <c r="AE1116"/>
  <c r="AP1116"/>
  <c r="AQ1116"/>
  <c r="AR1116"/>
  <c r="AT1116"/>
  <c r="AU1116"/>
  <c r="AV1116"/>
  <c r="AX1116"/>
  <c r="AZ1116" s="1"/>
  <c r="AY1116"/>
  <c r="H1117"/>
  <c r="I1117"/>
  <c r="J1117"/>
  <c r="L1117"/>
  <c r="M1117"/>
  <c r="N1117"/>
  <c r="Q1117" s="1"/>
  <c r="P1117"/>
  <c r="Y1117"/>
  <c r="Z1117"/>
  <c r="AA1117"/>
  <c r="AC1117"/>
  <c r="AG1117" s="1"/>
  <c r="AD1117"/>
  <c r="AE1117"/>
  <c r="AH1117" s="1"/>
  <c r="AI1117" s="1"/>
  <c r="AP1117"/>
  <c r="AQ1117"/>
  <c r="AR1117"/>
  <c r="AT1117"/>
  <c r="AU1117"/>
  <c r="AV1117"/>
  <c r="AY1117"/>
  <c r="H1118"/>
  <c r="I1118"/>
  <c r="J1118"/>
  <c r="L1118"/>
  <c r="M1118"/>
  <c r="N1118"/>
  <c r="P1118"/>
  <c r="Q1118"/>
  <c r="Y1118"/>
  <c r="Z1118"/>
  <c r="AA1118"/>
  <c r="AC1118"/>
  <c r="AD1118"/>
  <c r="AE1118"/>
  <c r="AP1118"/>
  <c r="AQ1118"/>
  <c r="AR1118"/>
  <c r="AT1118"/>
  <c r="AU1118"/>
  <c r="AX1118" s="1"/>
  <c r="AV1118"/>
  <c r="H1119"/>
  <c r="I1119"/>
  <c r="J1119"/>
  <c r="L1119"/>
  <c r="M1119"/>
  <c r="N1119"/>
  <c r="P1119"/>
  <c r="R1119" s="1"/>
  <c r="Q1119"/>
  <c r="Y1119"/>
  <c r="Z1119"/>
  <c r="AA1119"/>
  <c r="AC1119"/>
  <c r="AD1119"/>
  <c r="AE1119"/>
  <c r="AH1119" s="1"/>
  <c r="AP1119"/>
  <c r="AQ1119"/>
  <c r="AR1119"/>
  <c r="AT1119"/>
  <c r="AU1119"/>
  <c r="AV1119"/>
  <c r="H1120"/>
  <c r="I1120"/>
  <c r="J1120"/>
  <c r="L1120"/>
  <c r="P1120" s="1"/>
  <c r="R1120" s="1"/>
  <c r="M1120"/>
  <c r="N1120"/>
  <c r="Q1120"/>
  <c r="Y1120"/>
  <c r="Z1120"/>
  <c r="AA1120"/>
  <c r="AC1120"/>
  <c r="AD1120"/>
  <c r="AE1120"/>
  <c r="AH1120" s="1"/>
  <c r="AG1120"/>
  <c r="AI1120" s="1"/>
  <c r="AP1120"/>
  <c r="AQ1120"/>
  <c r="AR1120"/>
  <c r="AT1120"/>
  <c r="AU1120"/>
  <c r="AV1120"/>
  <c r="H1121"/>
  <c r="I1121"/>
  <c r="J1121"/>
  <c r="L1121"/>
  <c r="M1121"/>
  <c r="N1121"/>
  <c r="Q1121"/>
  <c r="Y1121"/>
  <c r="Z1121"/>
  <c r="AA1121"/>
  <c r="AC1121"/>
  <c r="AD1121"/>
  <c r="AE1121"/>
  <c r="AG1121"/>
  <c r="AI1121" s="1"/>
  <c r="AH1121"/>
  <c r="AP1121"/>
  <c r="AQ1121"/>
  <c r="AR1121"/>
  <c r="AT1121"/>
  <c r="AU1121"/>
  <c r="AY1121" s="1"/>
  <c r="AV1121"/>
  <c r="AX1121"/>
  <c r="H1122"/>
  <c r="I1122"/>
  <c r="J1122"/>
  <c r="L1122"/>
  <c r="P1122" s="1"/>
  <c r="M1122"/>
  <c r="N1122"/>
  <c r="Q1122" s="1"/>
  <c r="R1122" s="1"/>
  <c r="Y1122"/>
  <c r="Z1122"/>
  <c r="AA1122"/>
  <c r="AC1122"/>
  <c r="AG1122" s="1"/>
  <c r="AI1122" s="1"/>
  <c r="AD1122"/>
  <c r="AE1122"/>
  <c r="AH1122"/>
  <c r="AP1122"/>
  <c r="AQ1122"/>
  <c r="AR1122"/>
  <c r="AT1122"/>
  <c r="AU1122"/>
  <c r="AV1122"/>
  <c r="AX1122"/>
  <c r="AZ1122" s="1"/>
  <c r="AY1122"/>
  <c r="H1123"/>
  <c r="I1123"/>
  <c r="J1123"/>
  <c r="L1123"/>
  <c r="M1123"/>
  <c r="N1123"/>
  <c r="Q1123" s="1"/>
  <c r="P1123"/>
  <c r="R1123" s="1"/>
  <c r="Y1123"/>
  <c r="Z1123"/>
  <c r="AA1123"/>
  <c r="AC1123"/>
  <c r="AD1123"/>
  <c r="AE1123"/>
  <c r="AP1123"/>
  <c r="AQ1123"/>
  <c r="AR1123"/>
  <c r="AT1123"/>
  <c r="AU1123"/>
  <c r="AV1123"/>
  <c r="AY1123"/>
  <c r="H1124"/>
  <c r="I1124"/>
  <c r="J1124"/>
  <c r="L1124"/>
  <c r="M1124"/>
  <c r="N1124"/>
  <c r="P1124"/>
  <c r="R1124" s="1"/>
  <c r="Q1124"/>
  <c r="Y1124"/>
  <c r="Z1124"/>
  <c r="AA1124"/>
  <c r="AC1124"/>
  <c r="AD1124"/>
  <c r="AE1124"/>
  <c r="AH1124" s="1"/>
  <c r="AP1124"/>
  <c r="AQ1124"/>
  <c r="AR1124"/>
  <c r="AT1124"/>
  <c r="AX1124" s="1"/>
  <c r="AU1124"/>
  <c r="AV1124"/>
  <c r="AY1124" s="1"/>
  <c r="AZ1124" s="1"/>
  <c r="H1125"/>
  <c r="I1125"/>
  <c r="J1125"/>
  <c r="L1125"/>
  <c r="P1125" s="1"/>
  <c r="R1125" s="1"/>
  <c r="M1125"/>
  <c r="N1125"/>
  <c r="Q1125"/>
  <c r="Y1125"/>
  <c r="Z1125"/>
  <c r="AA1125"/>
  <c r="AC1125"/>
  <c r="AD1125"/>
  <c r="AE1125"/>
  <c r="AG1125"/>
  <c r="AI1125" s="1"/>
  <c r="AH1125"/>
  <c r="AP1125"/>
  <c r="AQ1125"/>
  <c r="AR1125"/>
  <c r="AT1125"/>
  <c r="AU1125"/>
  <c r="AV1125"/>
  <c r="AY1125" s="1"/>
  <c r="AX1125"/>
  <c r="AZ1125" s="1"/>
  <c r="H1126"/>
  <c r="I1126"/>
  <c r="J1126"/>
  <c r="L1126"/>
  <c r="P1126" s="1"/>
  <c r="R1126" s="1"/>
  <c r="M1126"/>
  <c r="N1126"/>
  <c r="Q1126" s="1"/>
  <c r="Y1126"/>
  <c r="Z1126"/>
  <c r="AA1126"/>
  <c r="AC1126"/>
  <c r="AG1126" s="1"/>
  <c r="AI1126" s="1"/>
  <c r="AD1126"/>
  <c r="AE1126"/>
  <c r="AH1126"/>
  <c r="AP1126"/>
  <c r="AQ1126"/>
  <c r="AR1126"/>
  <c r="AT1126"/>
  <c r="AU1126"/>
  <c r="AV1126"/>
  <c r="AY1126" s="1"/>
  <c r="AX1126"/>
  <c r="H1127"/>
  <c r="I1127"/>
  <c r="J1127"/>
  <c r="L1127"/>
  <c r="M1127"/>
  <c r="N1127"/>
  <c r="Q1127" s="1"/>
  <c r="Y1127"/>
  <c r="Z1127"/>
  <c r="AA1127"/>
  <c r="AC1127"/>
  <c r="AG1127" s="1"/>
  <c r="AD1127"/>
  <c r="AE1127"/>
  <c r="AH1127"/>
  <c r="AI1127" s="1"/>
  <c r="AP1127"/>
  <c r="AQ1127"/>
  <c r="AR1127"/>
  <c r="AT1127"/>
  <c r="AU1127"/>
  <c r="AV1127"/>
  <c r="AX1127"/>
  <c r="AZ1127" s="1"/>
  <c r="AY1127"/>
  <c r="H1128"/>
  <c r="I1128"/>
  <c r="J1128"/>
  <c r="L1128"/>
  <c r="M1128"/>
  <c r="N1128"/>
  <c r="Q1128" s="1"/>
  <c r="P1128"/>
  <c r="Y1128"/>
  <c r="Z1128"/>
  <c r="AA1128"/>
  <c r="AC1128"/>
  <c r="AD1128"/>
  <c r="AE1128"/>
  <c r="AP1128"/>
  <c r="AQ1128"/>
  <c r="AR1128"/>
  <c r="AT1128"/>
  <c r="AX1128" s="1"/>
  <c r="AU1128"/>
  <c r="AV1128"/>
  <c r="H1129"/>
  <c r="I1129"/>
  <c r="J1129"/>
  <c r="L1129"/>
  <c r="P1129" s="1"/>
  <c r="R1129" s="1"/>
  <c r="M1129"/>
  <c r="N1129"/>
  <c r="Q1129"/>
  <c r="Y1129"/>
  <c r="Z1129"/>
  <c r="AA1129"/>
  <c r="AC1129"/>
  <c r="AD1129"/>
  <c r="AE1129"/>
  <c r="AH1129" s="1"/>
  <c r="AP1129"/>
  <c r="AQ1129"/>
  <c r="AR1129"/>
  <c r="AT1129"/>
  <c r="AU1129"/>
  <c r="AV1129"/>
  <c r="AY1129" s="1"/>
  <c r="H1130"/>
  <c r="I1130"/>
  <c r="J1130"/>
  <c r="L1130"/>
  <c r="P1130" s="1"/>
  <c r="M1130"/>
  <c r="N1130"/>
  <c r="Q1130"/>
  <c r="R1130" s="1"/>
  <c r="Y1130"/>
  <c r="Z1130"/>
  <c r="AA1130"/>
  <c r="AC1130"/>
  <c r="AD1130"/>
  <c r="AE1130"/>
  <c r="AG1130"/>
  <c r="AI1130" s="1"/>
  <c r="AH1130"/>
  <c r="AP1130"/>
  <c r="AQ1130"/>
  <c r="AR1130"/>
  <c r="AT1130"/>
  <c r="AU1130"/>
  <c r="AV1130"/>
  <c r="AX1130"/>
  <c r="H1131"/>
  <c r="I1131"/>
  <c r="J1131"/>
  <c r="L1131"/>
  <c r="P1131" s="1"/>
  <c r="M1131"/>
  <c r="N1131"/>
  <c r="Q1131" s="1"/>
  <c r="R1131"/>
  <c r="Y1131"/>
  <c r="Z1131"/>
  <c r="AA1131"/>
  <c r="AC1131"/>
  <c r="AG1131" s="1"/>
  <c r="AI1131" s="1"/>
  <c r="AD1131"/>
  <c r="AH1131" s="1"/>
  <c r="AE1131"/>
  <c r="AP1131"/>
  <c r="AQ1131"/>
  <c r="AR1131"/>
  <c r="AT1131"/>
  <c r="AX1131" s="1"/>
  <c r="AZ1131" s="1"/>
  <c r="AU1131"/>
  <c r="AV1131"/>
  <c r="AY1131"/>
  <c r="H1132"/>
  <c r="I1132"/>
  <c r="J1132"/>
  <c r="L1132"/>
  <c r="M1132"/>
  <c r="N1132"/>
  <c r="Q1132" s="1"/>
  <c r="P1132"/>
  <c r="Y1132"/>
  <c r="Z1132"/>
  <c r="AA1132"/>
  <c r="AC1132"/>
  <c r="AD1132"/>
  <c r="AE1132"/>
  <c r="AP1132"/>
  <c r="AQ1132"/>
  <c r="AR1132"/>
  <c r="AT1132"/>
  <c r="AU1132"/>
  <c r="AV1132"/>
  <c r="AY1132"/>
  <c r="H1133"/>
  <c r="I1133"/>
  <c r="J1133"/>
  <c r="L1133"/>
  <c r="M1133"/>
  <c r="N1133"/>
  <c r="P1133"/>
  <c r="R1133" s="1"/>
  <c r="Q1133"/>
  <c r="Y1133"/>
  <c r="Z1133"/>
  <c r="AA1133"/>
  <c r="AC1133"/>
  <c r="AD1133"/>
  <c r="AE1133"/>
  <c r="AH1133" s="1"/>
  <c r="AP1133"/>
  <c r="AQ1133"/>
  <c r="AR1133"/>
  <c r="AT1133"/>
  <c r="AU1133"/>
  <c r="AV1133"/>
  <c r="H1134"/>
  <c r="I1134"/>
  <c r="J1134"/>
  <c r="L1134"/>
  <c r="P1134" s="1"/>
  <c r="M1134"/>
  <c r="N1134"/>
  <c r="Y1134"/>
  <c r="Z1134"/>
  <c r="AA1134"/>
  <c r="AC1134"/>
  <c r="AG1134" s="1"/>
  <c r="AI1134" s="1"/>
  <c r="AD1134"/>
  <c r="AE1134"/>
  <c r="AH1134"/>
  <c r="AP1134"/>
  <c r="AQ1134"/>
  <c r="AR1134"/>
  <c r="AT1134"/>
  <c r="AU1134"/>
  <c r="AY1134" s="1"/>
  <c r="AV1134"/>
  <c r="AX1134"/>
  <c r="H1135"/>
  <c r="I1135"/>
  <c r="J1135"/>
  <c r="L1135"/>
  <c r="M1135"/>
  <c r="N1135"/>
  <c r="Q1135" s="1"/>
  <c r="Y1135"/>
  <c r="Z1135"/>
  <c r="AA1135"/>
  <c r="AC1135"/>
  <c r="AG1135" s="1"/>
  <c r="AD1135"/>
  <c r="AE1135"/>
  <c r="AH1135"/>
  <c r="AI1135" s="1"/>
  <c r="AP1135"/>
  <c r="AQ1135"/>
  <c r="AR1135"/>
  <c r="AT1135"/>
  <c r="AU1135"/>
  <c r="AV1135"/>
  <c r="AX1135"/>
  <c r="AZ1135" s="1"/>
  <c r="AY1135"/>
  <c r="H1136"/>
  <c r="I1136"/>
  <c r="J1136"/>
  <c r="L1136"/>
  <c r="M1136"/>
  <c r="N1136"/>
  <c r="Q1136" s="1"/>
  <c r="P1136"/>
  <c r="Y1136"/>
  <c r="Z1136"/>
  <c r="AA1136"/>
  <c r="AC1136"/>
  <c r="AD1136"/>
  <c r="AE1136"/>
  <c r="AP1136"/>
  <c r="AQ1136"/>
  <c r="AR1136"/>
  <c r="AT1136"/>
  <c r="AU1136"/>
  <c r="AV1136"/>
  <c r="H1137"/>
  <c r="I1137"/>
  <c r="J1137"/>
  <c r="L1137"/>
  <c r="P1137" s="1"/>
  <c r="M1137"/>
  <c r="N1137"/>
  <c r="Y1137"/>
  <c r="Z1137"/>
  <c r="AA1137"/>
  <c r="AC1137"/>
  <c r="AD1137"/>
  <c r="AE1137"/>
  <c r="AH1137" s="1"/>
  <c r="AP1137"/>
  <c r="AQ1137"/>
  <c r="AR1137"/>
  <c r="AT1137"/>
  <c r="AU1137"/>
  <c r="AV1137"/>
  <c r="H1138"/>
  <c r="I1138"/>
  <c r="J1138"/>
  <c r="L1138"/>
  <c r="P1138" s="1"/>
  <c r="M1138"/>
  <c r="N1138"/>
  <c r="Q1138"/>
  <c r="R1138" s="1"/>
  <c r="Y1138"/>
  <c r="Z1138"/>
  <c r="AA1138"/>
  <c r="AC1138"/>
  <c r="AD1138"/>
  <c r="AE1138"/>
  <c r="AG1138"/>
  <c r="AI1138" s="1"/>
  <c r="AH1138"/>
  <c r="AP1138"/>
  <c r="AQ1138"/>
  <c r="AR1138"/>
  <c r="AT1138"/>
  <c r="AU1138"/>
  <c r="AV1138"/>
  <c r="AX1138"/>
  <c r="H1139"/>
  <c r="I1139"/>
  <c r="J1139"/>
  <c r="L1139"/>
  <c r="P1139" s="1"/>
  <c r="M1139"/>
  <c r="N1139"/>
  <c r="Q1139" s="1"/>
  <c r="R1139"/>
  <c r="Y1139"/>
  <c r="Z1139"/>
  <c r="AA1139"/>
  <c r="AC1139"/>
  <c r="AD1139"/>
  <c r="AE1139"/>
  <c r="AG1139"/>
  <c r="AI1139" s="1"/>
  <c r="AH1139"/>
  <c r="AP1139"/>
  <c r="AQ1139"/>
  <c r="AR1139"/>
  <c r="AT1139"/>
  <c r="AU1139"/>
  <c r="AY1139" s="1"/>
  <c r="AV1139"/>
  <c r="AX1139"/>
  <c r="AZ1139" s="1"/>
  <c r="H1140"/>
  <c r="I1140"/>
  <c r="J1140"/>
  <c r="L1140"/>
  <c r="P1140" s="1"/>
  <c r="R1140" s="1"/>
  <c r="M1140"/>
  <c r="N1140"/>
  <c r="Q1140" s="1"/>
  <c r="Y1140"/>
  <c r="Z1140"/>
  <c r="AA1140"/>
  <c r="AC1140"/>
  <c r="AG1140" s="1"/>
  <c r="AD1140"/>
  <c r="AH1140" s="1"/>
  <c r="AI1140" s="1"/>
  <c r="AE1140"/>
  <c r="AP1140"/>
  <c r="AQ1140"/>
  <c r="AR1140"/>
  <c r="AT1140"/>
  <c r="AU1140"/>
  <c r="AV1140"/>
  <c r="AX1140"/>
  <c r="AZ1140" s="1"/>
  <c r="AY1140"/>
  <c r="H1141"/>
  <c r="I1141"/>
  <c r="J1141"/>
  <c r="L1141"/>
  <c r="M1141"/>
  <c r="N1141"/>
  <c r="Q1141" s="1"/>
  <c r="P1141"/>
  <c r="Y1141"/>
  <c r="Z1141"/>
  <c r="AA1141"/>
  <c r="AC1141"/>
  <c r="AD1141"/>
  <c r="AE1141"/>
  <c r="AP1141"/>
  <c r="AQ1141"/>
  <c r="AR1141"/>
  <c r="AT1141"/>
  <c r="AX1141" s="1"/>
  <c r="AU1141"/>
  <c r="AV1141"/>
  <c r="AY1141"/>
  <c r="AZ1141" s="1"/>
  <c r="H1142"/>
  <c r="I1142"/>
  <c r="J1142"/>
  <c r="L1142"/>
  <c r="M1142"/>
  <c r="N1142"/>
  <c r="P1142"/>
  <c r="R1142" s="1"/>
  <c r="Q1142"/>
  <c r="Y1142"/>
  <c r="Z1142"/>
  <c r="AA1142"/>
  <c r="AC1142"/>
  <c r="AD1142"/>
  <c r="AE1142"/>
  <c r="AH1142" s="1"/>
  <c r="AG1142"/>
  <c r="AI1142" s="1"/>
  <c r="AP1142"/>
  <c r="AQ1142"/>
  <c r="AR1142"/>
  <c r="AT1142"/>
  <c r="AU1142"/>
  <c r="AV1142"/>
  <c r="H1143"/>
  <c r="I1143"/>
  <c r="J1143"/>
  <c r="L1143"/>
  <c r="M1143"/>
  <c r="N1143"/>
  <c r="Q1143"/>
  <c r="Y1143"/>
  <c r="Z1143"/>
  <c r="AA1143"/>
  <c r="AC1143"/>
  <c r="AD1143"/>
  <c r="AE1143"/>
  <c r="AG1143"/>
  <c r="AI1143" s="1"/>
  <c r="AH1143"/>
  <c r="AP1143"/>
  <c r="AQ1143"/>
  <c r="AR1143"/>
  <c r="AT1143"/>
  <c r="AU1143"/>
  <c r="AV1143"/>
  <c r="AY1143" s="1"/>
  <c r="H1144"/>
  <c r="I1144"/>
  <c r="J1144"/>
  <c r="L1144"/>
  <c r="P1144" s="1"/>
  <c r="M1144"/>
  <c r="N1144"/>
  <c r="Q1144" s="1"/>
  <c r="R1144" s="1"/>
  <c r="Y1144"/>
  <c r="Z1144"/>
  <c r="AA1144"/>
  <c r="AC1144"/>
  <c r="AG1144" s="1"/>
  <c r="AI1144" s="1"/>
  <c r="AD1144"/>
  <c r="AE1144"/>
  <c r="AH1144"/>
  <c r="AP1144"/>
  <c r="AQ1144"/>
  <c r="AR1144"/>
  <c r="AT1144"/>
  <c r="AU1144"/>
  <c r="AV1144"/>
  <c r="AX1144"/>
  <c r="AZ1144" s="1"/>
  <c r="AY1144"/>
  <c r="H1145"/>
  <c r="I1145"/>
  <c r="J1145"/>
  <c r="L1145"/>
  <c r="M1145"/>
  <c r="N1145"/>
  <c r="Q1145" s="1"/>
  <c r="P1145"/>
  <c r="R1145" s="1"/>
  <c r="Y1145"/>
  <c r="Z1145"/>
  <c r="AA1145"/>
  <c r="AC1145"/>
  <c r="AD1145"/>
  <c r="AE1145"/>
  <c r="AP1145"/>
  <c r="AQ1145"/>
  <c r="AR1145"/>
  <c r="AT1145"/>
  <c r="AX1145" s="1"/>
  <c r="AU1145"/>
  <c r="AY1145" s="1"/>
  <c r="AZ1145" s="1"/>
  <c r="AV1145"/>
  <c r="H1146"/>
  <c r="I1146"/>
  <c r="J1146"/>
  <c r="L1146"/>
  <c r="M1146"/>
  <c r="N1146"/>
  <c r="P1146"/>
  <c r="R1146" s="1"/>
  <c r="Q1146"/>
  <c r="Y1146"/>
  <c r="Z1146"/>
  <c r="AA1146"/>
  <c r="AC1146"/>
  <c r="AD1146"/>
  <c r="AE1146"/>
  <c r="AH1146" s="1"/>
  <c r="AP1146"/>
  <c r="AQ1146"/>
  <c r="AR1146"/>
  <c r="AT1146"/>
  <c r="AU1146"/>
  <c r="AV1146"/>
  <c r="H1147"/>
  <c r="I1147"/>
  <c r="J1147"/>
  <c r="L1147"/>
  <c r="P1147" s="1"/>
  <c r="M1147"/>
  <c r="N1147"/>
  <c r="Q1147"/>
  <c r="R1147" s="1"/>
  <c r="Y1147"/>
  <c r="Z1147"/>
  <c r="AA1147"/>
  <c r="AC1147"/>
  <c r="AD1147"/>
  <c r="AE1147"/>
  <c r="AG1147"/>
  <c r="AI1147" s="1"/>
  <c r="AH1147"/>
  <c r="AP1147"/>
  <c r="AQ1147"/>
  <c r="AR1147"/>
  <c r="AT1147"/>
  <c r="AU1147"/>
  <c r="AV1147"/>
  <c r="AY1147" s="1"/>
  <c r="AX1147"/>
  <c r="AZ1147" s="1"/>
  <c r="H1148"/>
  <c r="I1148"/>
  <c r="J1148"/>
  <c r="L1148"/>
  <c r="P1148" s="1"/>
  <c r="R1148" s="1"/>
  <c r="M1148"/>
  <c r="N1148"/>
  <c r="Q1148" s="1"/>
  <c r="Y1148"/>
  <c r="Z1148"/>
  <c r="AA1148"/>
  <c r="AC1148"/>
  <c r="AG1148" s="1"/>
  <c r="AD1148"/>
  <c r="AH1148" s="1"/>
  <c r="AI1148" s="1"/>
  <c r="AE1148"/>
  <c r="AP1148"/>
  <c r="AQ1148"/>
  <c r="AR1148"/>
  <c r="AT1148"/>
  <c r="AU1148"/>
  <c r="AV1148"/>
  <c r="AX1148"/>
  <c r="AZ1148" s="1"/>
  <c r="AY1148"/>
  <c r="H1149"/>
  <c r="I1149"/>
  <c r="J1149"/>
  <c r="L1149"/>
  <c r="M1149"/>
  <c r="N1149"/>
  <c r="Q1149" s="1"/>
  <c r="P1149"/>
  <c r="Y1149"/>
  <c r="Z1149"/>
  <c r="AA1149"/>
  <c r="AC1149"/>
  <c r="AG1149" s="1"/>
  <c r="AD1149"/>
  <c r="AH1149" s="1"/>
  <c r="AI1149" s="1"/>
  <c r="AE1149"/>
  <c r="AP1149"/>
  <c r="AQ1149"/>
  <c r="AR1149"/>
  <c r="AT1149"/>
  <c r="AU1149"/>
  <c r="AV1149"/>
  <c r="AX1149"/>
  <c r="AZ1149" s="1"/>
  <c r="AY1149"/>
  <c r="H1150"/>
  <c r="I1150"/>
  <c r="J1150"/>
  <c r="L1150"/>
  <c r="M1150"/>
  <c r="N1150"/>
  <c r="Q1150" s="1"/>
  <c r="P1150"/>
  <c r="Y1150"/>
  <c r="Z1150"/>
  <c r="AA1150"/>
  <c r="AC1150"/>
  <c r="AD1150"/>
  <c r="AE1150"/>
  <c r="AP1150"/>
  <c r="AQ1150"/>
  <c r="AR1150"/>
  <c r="AT1150"/>
  <c r="AX1150" s="1"/>
  <c r="AU1150"/>
  <c r="AV1150"/>
  <c r="AY1150"/>
  <c r="AZ1150" s="1"/>
  <c r="H1151"/>
  <c r="I1151"/>
  <c r="J1151"/>
  <c r="L1151"/>
  <c r="M1151"/>
  <c r="N1151"/>
  <c r="P1151"/>
  <c r="R1151" s="1"/>
  <c r="Q1151"/>
  <c r="Y1151"/>
  <c r="Z1151"/>
  <c r="AA1151"/>
  <c r="AC1151"/>
  <c r="AD1151"/>
  <c r="AE1151"/>
  <c r="AH1151" s="1"/>
  <c r="AG1151"/>
  <c r="AI1151" s="1"/>
  <c r="AP1151"/>
  <c r="AQ1151"/>
  <c r="AR1151"/>
  <c r="AT1151"/>
  <c r="AX1151" s="1"/>
  <c r="AZ1151" s="1"/>
  <c r="AU1151"/>
  <c r="AV1151"/>
  <c r="AY1151" s="1"/>
  <c r="H1152"/>
  <c r="I1152"/>
  <c r="J1152"/>
  <c r="L1152"/>
  <c r="M1152"/>
  <c r="N1152"/>
  <c r="Q1152"/>
  <c r="Y1152"/>
  <c r="Z1152"/>
  <c r="AA1152"/>
  <c r="AC1152"/>
  <c r="AD1152"/>
  <c r="AE1152"/>
  <c r="AG1152"/>
  <c r="AI1152" s="1"/>
  <c r="AH1152"/>
  <c r="AP1152"/>
  <c r="AQ1152"/>
  <c r="AR1152"/>
  <c r="AT1152"/>
  <c r="AU1152"/>
  <c r="AV1152"/>
  <c r="AY1152" s="1"/>
  <c r="AX1152"/>
  <c r="H1153"/>
  <c r="I1153"/>
  <c r="J1153"/>
  <c r="L1153"/>
  <c r="P1153" s="1"/>
  <c r="M1153"/>
  <c r="N1153"/>
  <c r="Q1153" s="1"/>
  <c r="R1153" s="1"/>
  <c r="Y1153"/>
  <c r="Z1153"/>
  <c r="AA1153"/>
  <c r="AC1153"/>
  <c r="AG1153" s="1"/>
  <c r="AD1153"/>
  <c r="AE1153"/>
  <c r="AH1153"/>
  <c r="AI1153" s="1"/>
  <c r="AP1153"/>
  <c r="AQ1153"/>
  <c r="AR1153"/>
  <c r="AT1153"/>
  <c r="AU1153"/>
  <c r="AV1153"/>
  <c r="AX1153"/>
  <c r="AZ1153" s="1"/>
  <c r="AY1153"/>
  <c r="H1154"/>
  <c r="I1154"/>
  <c r="J1154"/>
  <c r="L1154"/>
  <c r="M1154"/>
  <c r="N1154"/>
  <c r="Q1154" s="1"/>
  <c r="P1154"/>
  <c r="R1154" s="1"/>
  <c r="Y1154"/>
  <c r="Z1154"/>
  <c r="AA1154"/>
  <c r="AC1154"/>
  <c r="AG1154" s="1"/>
  <c r="AI1154" s="1"/>
  <c r="AD1154"/>
  <c r="AE1154"/>
  <c r="AH1154"/>
  <c r="AP1154"/>
  <c r="AQ1154"/>
  <c r="AR1154"/>
  <c r="AT1154"/>
  <c r="AY1154" s="1"/>
  <c r="AU1154"/>
  <c r="AV1154"/>
  <c r="AX1154"/>
  <c r="H1155"/>
  <c r="I1155"/>
  <c r="J1155"/>
  <c r="L1155"/>
  <c r="M1155"/>
  <c r="N1155"/>
  <c r="Q1155" s="1"/>
  <c r="P1155"/>
  <c r="R1155" s="1"/>
  <c r="Y1155"/>
  <c r="Z1155"/>
  <c r="AA1155"/>
  <c r="AC1155"/>
  <c r="AD1155"/>
  <c r="AE1155"/>
  <c r="AP1155"/>
  <c r="AQ1155"/>
  <c r="AR1155"/>
  <c r="AT1155"/>
  <c r="AU1155"/>
  <c r="AV1155"/>
  <c r="AY1155"/>
  <c r="H1156"/>
  <c r="I1156"/>
  <c r="J1156"/>
  <c r="L1156"/>
  <c r="M1156"/>
  <c r="N1156"/>
  <c r="P1156"/>
  <c r="R1156" s="1"/>
  <c r="Q1156"/>
  <c r="Y1156"/>
  <c r="Z1156"/>
  <c r="AA1156"/>
  <c r="AC1156"/>
  <c r="AD1156"/>
  <c r="AE1156"/>
  <c r="AH1156" s="1"/>
  <c r="AP1156"/>
  <c r="AQ1156"/>
  <c r="AR1156"/>
  <c r="AT1156"/>
  <c r="AX1156" s="1"/>
  <c r="AU1156"/>
  <c r="AV1156"/>
  <c r="AY1156" s="1"/>
  <c r="AZ1156" s="1"/>
  <c r="H1157"/>
  <c r="I1157"/>
  <c r="J1157"/>
  <c r="L1157"/>
  <c r="P1157" s="1"/>
  <c r="R1157" s="1"/>
  <c r="M1157"/>
  <c r="N1157"/>
  <c r="Q1157"/>
  <c r="Y1157"/>
  <c r="Z1157"/>
  <c r="AA1157"/>
  <c r="AC1157"/>
  <c r="AD1157"/>
  <c r="AE1157"/>
  <c r="AH1157" s="1"/>
  <c r="AG1157"/>
  <c r="AI1157" s="1"/>
  <c r="AP1157"/>
  <c r="AQ1157"/>
  <c r="AR1157"/>
  <c r="AT1157"/>
  <c r="AX1157" s="1"/>
  <c r="AZ1157" s="1"/>
  <c r="AU1157"/>
  <c r="AV1157"/>
  <c r="AY1157" s="1"/>
  <c r="H1158"/>
  <c r="I1158"/>
  <c r="J1158"/>
  <c r="L1158"/>
  <c r="M1158"/>
  <c r="N1158"/>
  <c r="Q1158"/>
  <c r="Y1158"/>
  <c r="Z1158"/>
  <c r="AA1158"/>
  <c r="AC1158"/>
  <c r="AD1158"/>
  <c r="AE1158"/>
  <c r="AG1158"/>
  <c r="AI1158" s="1"/>
  <c r="AH1158"/>
  <c r="AP1158"/>
  <c r="AQ1158"/>
  <c r="AR1158"/>
  <c r="AT1158"/>
  <c r="AU1158"/>
  <c r="AV1158"/>
  <c r="AY1158" s="1"/>
  <c r="AX1158"/>
  <c r="H1159"/>
  <c r="I1159"/>
  <c r="J1159"/>
  <c r="L1159"/>
  <c r="P1159" s="1"/>
  <c r="M1159"/>
  <c r="N1159"/>
  <c r="Q1159" s="1"/>
  <c r="R1159" s="1"/>
  <c r="Y1159"/>
  <c r="Z1159"/>
  <c r="AA1159"/>
  <c r="AC1159"/>
  <c r="AG1159" s="1"/>
  <c r="AD1159"/>
  <c r="AE1159"/>
  <c r="AH1159"/>
  <c r="AI1159" s="1"/>
  <c r="AP1159"/>
  <c r="AQ1159"/>
  <c r="AR1159"/>
  <c r="AT1159"/>
  <c r="AY1159" s="1"/>
  <c r="AU1159"/>
  <c r="AV1159"/>
  <c r="AX1159"/>
  <c r="H1160"/>
  <c r="I1160"/>
  <c r="J1160"/>
  <c r="L1160"/>
  <c r="M1160"/>
  <c r="N1160"/>
  <c r="Q1160" s="1"/>
  <c r="P1160"/>
  <c r="R1160" s="1"/>
  <c r="Y1160"/>
  <c r="Z1160"/>
  <c r="AA1160"/>
  <c r="AC1160"/>
  <c r="AD1160"/>
  <c r="AE1160"/>
  <c r="AP1160"/>
  <c r="AQ1160"/>
  <c r="AR1160"/>
  <c r="AT1160"/>
  <c r="AU1160"/>
  <c r="AV1160"/>
  <c r="AY1160"/>
  <c r="H1161"/>
  <c r="I1161"/>
  <c r="J1161"/>
  <c r="L1161"/>
  <c r="M1161"/>
  <c r="N1161"/>
  <c r="P1161"/>
  <c r="R1161" s="1"/>
  <c r="Q1161"/>
  <c r="Y1161"/>
  <c r="Z1161"/>
  <c r="AA1161"/>
  <c r="AC1161"/>
  <c r="AD1161"/>
  <c r="AE1161"/>
  <c r="AH1161" s="1"/>
  <c r="AP1161"/>
  <c r="AQ1161"/>
  <c r="AR1161"/>
  <c r="AT1161"/>
  <c r="AX1161" s="1"/>
  <c r="AU1161"/>
  <c r="AV1161"/>
  <c r="AY1161"/>
  <c r="AZ1161" s="1"/>
  <c r="H1162"/>
  <c r="I1162"/>
  <c r="J1162"/>
  <c r="L1162"/>
  <c r="M1162"/>
  <c r="N1162"/>
  <c r="P1162"/>
  <c r="R1162" s="1"/>
  <c r="Q1162"/>
  <c r="Y1162"/>
  <c r="Z1162"/>
  <c r="AA1162"/>
  <c r="AC1162"/>
  <c r="AD1162"/>
  <c r="AE1162"/>
  <c r="AH1162" s="1"/>
  <c r="AG1162"/>
  <c r="AP1162"/>
  <c r="AQ1162"/>
  <c r="AR1162"/>
  <c r="AT1162"/>
  <c r="AX1162" s="1"/>
  <c r="AU1162"/>
  <c r="AV1162"/>
  <c r="AY1162" s="1"/>
  <c r="AZ1162"/>
  <c r="H1163"/>
  <c r="I1163"/>
  <c r="J1163"/>
  <c r="L1163"/>
  <c r="P1163" s="1"/>
  <c r="M1163"/>
  <c r="N1163"/>
  <c r="Y1163"/>
  <c r="Z1163"/>
  <c r="AA1163"/>
  <c r="AC1163"/>
  <c r="AG1163" s="1"/>
  <c r="AI1163" s="1"/>
  <c r="AD1163"/>
  <c r="AE1163"/>
  <c r="AH1163"/>
  <c r="AP1163"/>
  <c r="AQ1163"/>
  <c r="AR1163"/>
  <c r="AT1163"/>
  <c r="AU1163"/>
  <c r="AV1163"/>
  <c r="AY1163" s="1"/>
  <c r="AX1163"/>
  <c r="H1164"/>
  <c r="I1164"/>
  <c r="J1164"/>
  <c r="L1164"/>
  <c r="M1164"/>
  <c r="N1164"/>
  <c r="Q1164" s="1"/>
  <c r="Y1164"/>
  <c r="Z1164"/>
  <c r="AA1164"/>
  <c r="AC1164"/>
  <c r="AG1164" s="1"/>
  <c r="AD1164"/>
  <c r="AE1164"/>
  <c r="AH1164"/>
  <c r="AI1164" s="1"/>
  <c r="AP1164"/>
  <c r="AQ1164"/>
  <c r="AR1164"/>
  <c r="AT1164"/>
  <c r="AU1164"/>
  <c r="AV1164"/>
  <c r="AX1164"/>
  <c r="AZ1164" s="1"/>
  <c r="AY1164"/>
  <c r="H1165"/>
  <c r="I1165"/>
  <c r="J1165"/>
  <c r="L1165"/>
  <c r="M1165"/>
  <c r="N1165"/>
  <c r="Q1165" s="1"/>
  <c r="P1165"/>
  <c r="Y1165"/>
  <c r="Z1165"/>
  <c r="AA1165"/>
  <c r="AC1165"/>
  <c r="AG1165" s="1"/>
  <c r="AD1165"/>
  <c r="AE1165"/>
  <c r="AH1165" s="1"/>
  <c r="AI1165"/>
  <c r="AP1165"/>
  <c r="AQ1165"/>
  <c r="AR1165"/>
  <c r="AT1165"/>
  <c r="AX1165" s="1"/>
  <c r="AU1165"/>
  <c r="AV1165"/>
  <c r="H1166"/>
  <c r="I1166"/>
  <c r="J1166"/>
  <c r="L1166"/>
  <c r="Q1166" s="1"/>
  <c r="M1166"/>
  <c r="N1166"/>
  <c r="Y1166"/>
  <c r="Z1166"/>
  <c r="AA1166"/>
  <c r="AC1166"/>
  <c r="AD1166"/>
  <c r="AE1166"/>
  <c r="AP1166"/>
  <c r="AQ1166"/>
  <c r="AR1166"/>
  <c r="AT1166"/>
  <c r="AU1166"/>
  <c r="AV1166"/>
  <c r="AY1166"/>
  <c r="H1167"/>
  <c r="I1167"/>
  <c r="J1167"/>
  <c r="L1167"/>
  <c r="M1167"/>
  <c r="N1167"/>
  <c r="P1167"/>
  <c r="R1167" s="1"/>
  <c r="Q1167"/>
  <c r="Y1167"/>
  <c r="Z1167"/>
  <c r="AA1167"/>
  <c r="AC1167"/>
  <c r="AD1167"/>
  <c r="AH1167" s="1"/>
  <c r="AE1167"/>
  <c r="AG1167"/>
  <c r="AP1167"/>
  <c r="AQ1167"/>
  <c r="AR1167"/>
  <c r="AT1167"/>
  <c r="AX1167" s="1"/>
  <c r="AU1167"/>
  <c r="AV1167"/>
  <c r="AY1167" s="1"/>
  <c r="AZ1167" s="1"/>
  <c r="H1168"/>
  <c r="I1168"/>
  <c r="J1168"/>
  <c r="L1168"/>
  <c r="P1168" s="1"/>
  <c r="M1168"/>
  <c r="N1168"/>
  <c r="Q1168"/>
  <c r="R1168" s="1"/>
  <c r="Y1168"/>
  <c r="Z1168"/>
  <c r="AA1168"/>
  <c r="AC1168"/>
  <c r="AD1168"/>
  <c r="AE1168"/>
  <c r="AG1168"/>
  <c r="AI1168" s="1"/>
  <c r="AH1168"/>
  <c r="AP1168"/>
  <c r="AQ1168"/>
  <c r="AR1168"/>
  <c r="AT1168"/>
  <c r="AU1168"/>
  <c r="AV1168"/>
  <c r="AY1168" s="1"/>
  <c r="AX1168"/>
  <c r="AZ1168" s="1"/>
  <c r="H1169"/>
  <c r="I1169"/>
  <c r="J1169"/>
  <c r="L1169"/>
  <c r="P1169" s="1"/>
  <c r="R1169" s="1"/>
  <c r="M1169"/>
  <c r="N1169"/>
  <c r="Q1169" s="1"/>
  <c r="Y1169"/>
  <c r="Z1169"/>
  <c r="AA1169"/>
  <c r="AC1169"/>
  <c r="AG1169" s="1"/>
  <c r="AI1169" s="1"/>
  <c r="AD1169"/>
  <c r="AE1169"/>
  <c r="AH1169"/>
  <c r="AP1169"/>
  <c r="AQ1169"/>
  <c r="AR1169"/>
  <c r="AT1169"/>
  <c r="AU1169"/>
  <c r="AV1169"/>
  <c r="AY1169" s="1"/>
  <c r="H1170"/>
  <c r="I1170"/>
  <c r="J1170"/>
  <c r="L1170"/>
  <c r="M1170"/>
  <c r="N1170"/>
  <c r="Q1170" s="1"/>
  <c r="Y1170"/>
  <c r="Z1170"/>
  <c r="AA1170"/>
  <c r="AC1170"/>
  <c r="AG1170" s="1"/>
  <c r="AD1170"/>
  <c r="AE1170"/>
  <c r="AH1170"/>
  <c r="AI1170" s="1"/>
  <c r="AP1170"/>
  <c r="AQ1170"/>
  <c r="AR1170"/>
  <c r="AT1170"/>
  <c r="AU1170"/>
  <c r="AV1170"/>
  <c r="AX1170"/>
  <c r="AZ1170" s="1"/>
  <c r="AY1170"/>
  <c r="H1171"/>
  <c r="I1171"/>
  <c r="J1171"/>
  <c r="L1171"/>
  <c r="M1171"/>
  <c r="N1171"/>
  <c r="Q1171" s="1"/>
  <c r="P1171"/>
  <c r="Y1171"/>
  <c r="Z1171"/>
  <c r="AA1171"/>
  <c r="AC1171"/>
  <c r="AD1171"/>
  <c r="AE1171"/>
  <c r="AP1171"/>
  <c r="AQ1171"/>
  <c r="AR1171"/>
  <c r="AT1171"/>
  <c r="AX1171" s="1"/>
  <c r="AU1171"/>
  <c r="AY1171" s="1"/>
  <c r="AZ1171" s="1"/>
  <c r="AV1171"/>
  <c r="H1172"/>
  <c r="I1172"/>
  <c r="J1172"/>
  <c r="L1172"/>
  <c r="P1172" s="1"/>
  <c r="R1172" s="1"/>
  <c r="M1172"/>
  <c r="N1172"/>
  <c r="Q1172"/>
  <c r="Y1172"/>
  <c r="Z1172"/>
  <c r="AA1172"/>
  <c r="AC1172"/>
  <c r="AD1172"/>
  <c r="AE1172"/>
  <c r="AH1172" s="1"/>
  <c r="AP1172"/>
  <c r="AQ1172"/>
  <c r="AR1172"/>
  <c r="AT1172"/>
  <c r="AU1172"/>
  <c r="AV1172"/>
  <c r="H1173"/>
  <c r="I1173"/>
  <c r="J1173"/>
  <c r="L1173"/>
  <c r="P1173" s="1"/>
  <c r="M1173"/>
  <c r="N1173"/>
  <c r="Q1173"/>
  <c r="R1173" s="1"/>
  <c r="Y1173"/>
  <c r="Z1173"/>
  <c r="AA1173"/>
  <c r="AC1173"/>
  <c r="AD1173"/>
  <c r="AE1173"/>
  <c r="AH1173" s="1"/>
  <c r="AP1173"/>
  <c r="AQ1173"/>
  <c r="AR1173"/>
  <c r="AT1173"/>
  <c r="AU1173"/>
  <c r="AV1173"/>
  <c r="H1174"/>
  <c r="I1174"/>
  <c r="J1174"/>
  <c r="L1174"/>
  <c r="P1174" s="1"/>
  <c r="M1174"/>
  <c r="N1174"/>
  <c r="Y1174"/>
  <c r="Z1174"/>
  <c r="AA1174"/>
  <c r="AC1174"/>
  <c r="AG1174" s="1"/>
  <c r="AI1174" s="1"/>
  <c r="AD1174"/>
  <c r="AE1174"/>
  <c r="AH1174"/>
  <c r="AP1174"/>
  <c r="AQ1174"/>
  <c r="AR1174"/>
  <c r="AT1174"/>
  <c r="AU1174"/>
  <c r="AV1174"/>
  <c r="AY1174" s="1"/>
  <c r="H1175"/>
  <c r="I1175"/>
  <c r="J1175"/>
  <c r="L1175"/>
  <c r="M1175"/>
  <c r="N1175"/>
  <c r="Q1175" s="1"/>
  <c r="Y1175"/>
  <c r="Z1175"/>
  <c r="AA1175"/>
  <c r="AC1175"/>
  <c r="AG1175" s="1"/>
  <c r="AD1175"/>
  <c r="AE1175"/>
  <c r="AH1175"/>
  <c r="AI1175" s="1"/>
  <c r="AP1175"/>
  <c r="AQ1175"/>
  <c r="AR1175"/>
  <c r="AT1175"/>
  <c r="AU1175"/>
  <c r="AV1175"/>
  <c r="AX1175"/>
  <c r="AZ1175" s="1"/>
  <c r="AY1175"/>
  <c r="H1176"/>
  <c r="I1176"/>
  <c r="J1176"/>
  <c r="L1176"/>
  <c r="M1176"/>
  <c r="N1176"/>
  <c r="Q1176" s="1"/>
  <c r="P1176"/>
  <c r="Y1176"/>
  <c r="Z1176"/>
  <c r="AA1176"/>
  <c r="AC1176"/>
  <c r="AD1176"/>
  <c r="AE1176"/>
  <c r="AP1176"/>
  <c r="AQ1176"/>
  <c r="AR1176"/>
  <c r="AT1176"/>
  <c r="AX1176" s="1"/>
  <c r="AU1176"/>
  <c r="AY1176" s="1"/>
  <c r="AZ1176" s="1"/>
  <c r="AV1176"/>
  <c r="H1177"/>
  <c r="I1177"/>
  <c r="J1177"/>
  <c r="L1177"/>
  <c r="P1177" s="1"/>
  <c r="R1177" s="1"/>
  <c r="M1177"/>
  <c r="N1177"/>
  <c r="Q1177"/>
  <c r="Y1177"/>
  <c r="Z1177"/>
  <c r="AA1177"/>
  <c r="AC1177"/>
  <c r="AD1177"/>
  <c r="AE1177"/>
  <c r="AH1177" s="1"/>
  <c r="AP1177"/>
  <c r="AQ1177"/>
  <c r="AR1177"/>
  <c r="AT1177"/>
  <c r="AU1177"/>
  <c r="AV1177"/>
  <c r="H1178"/>
  <c r="I1178"/>
  <c r="J1178"/>
  <c r="L1178"/>
  <c r="P1178" s="1"/>
  <c r="M1178"/>
  <c r="N1178"/>
  <c r="Q1178"/>
  <c r="R1178" s="1"/>
  <c r="Y1178"/>
  <c r="Z1178"/>
  <c r="AA1178"/>
  <c r="AC1178"/>
  <c r="AD1178"/>
  <c r="AE1178"/>
  <c r="AG1178"/>
  <c r="AI1178" s="1"/>
  <c r="AH1178"/>
  <c r="AP1178"/>
  <c r="AQ1178"/>
  <c r="AR1178"/>
  <c r="AT1178"/>
  <c r="AU1178"/>
  <c r="AV1178"/>
  <c r="AY1178" s="1"/>
  <c r="H1179"/>
  <c r="I1179"/>
  <c r="J1179"/>
  <c r="L1179"/>
  <c r="P1179" s="1"/>
  <c r="M1179"/>
  <c r="N1179"/>
  <c r="Q1179" s="1"/>
  <c r="R1179"/>
  <c r="Y1179"/>
  <c r="Z1179"/>
  <c r="AA1179"/>
  <c r="AC1179"/>
  <c r="AG1179" s="1"/>
  <c r="AD1179"/>
  <c r="AH1179" s="1"/>
  <c r="AI1179" s="1"/>
  <c r="AE1179"/>
  <c r="AP1179"/>
  <c r="AQ1179"/>
  <c r="AR1179"/>
  <c r="AT1179"/>
  <c r="AX1179" s="1"/>
  <c r="AZ1179" s="1"/>
  <c r="AU1179"/>
  <c r="AV1179"/>
  <c r="AY1179"/>
  <c r="H1180"/>
  <c r="I1180"/>
  <c r="J1180"/>
  <c r="L1180"/>
  <c r="M1180"/>
  <c r="N1180"/>
  <c r="Q1180" s="1"/>
  <c r="P1180"/>
  <c r="Y1180"/>
  <c r="Z1180"/>
  <c r="AA1180"/>
  <c r="AC1180"/>
  <c r="AD1180"/>
  <c r="AE1180"/>
  <c r="AP1180"/>
  <c r="AQ1180"/>
  <c r="AR1180"/>
  <c r="AT1180"/>
  <c r="AX1180" s="1"/>
  <c r="AU1180"/>
  <c r="AV1180"/>
  <c r="AY1180"/>
  <c r="AZ1180" s="1"/>
  <c r="H1181"/>
  <c r="I1181"/>
  <c r="J1181"/>
  <c r="L1181"/>
  <c r="M1181"/>
  <c r="N1181"/>
  <c r="P1181"/>
  <c r="R1181" s="1"/>
  <c r="Q1181"/>
  <c r="Y1181"/>
  <c r="Z1181"/>
  <c r="AA1181"/>
  <c r="AC1181"/>
  <c r="AG1181" s="1"/>
  <c r="AD1181"/>
  <c r="AE1181"/>
  <c r="AH1181" s="1"/>
  <c r="AI1181" s="1"/>
  <c r="AP1181"/>
  <c r="AQ1181"/>
  <c r="AR1181"/>
  <c r="AT1181"/>
  <c r="AX1181" s="1"/>
  <c r="AU1181"/>
  <c r="AV1181"/>
  <c r="AY1181"/>
  <c r="AZ1181" s="1"/>
  <c r="H1182"/>
  <c r="I1182"/>
  <c r="J1182"/>
  <c r="L1182"/>
  <c r="M1182"/>
  <c r="N1182"/>
  <c r="P1182"/>
  <c r="R1182" s="1"/>
  <c r="Q1182"/>
  <c r="Y1182"/>
  <c r="Z1182"/>
  <c r="AA1182"/>
  <c r="AC1182"/>
  <c r="AD1182"/>
  <c r="AE1182"/>
  <c r="AH1182" s="1"/>
  <c r="AG1182"/>
  <c r="AI1182" s="1"/>
  <c r="AP1182"/>
  <c r="AQ1182"/>
  <c r="AR1182"/>
  <c r="AT1182"/>
  <c r="AU1182"/>
  <c r="AV1182"/>
  <c r="H1183"/>
  <c r="I1183"/>
  <c r="J1183"/>
  <c r="L1183"/>
  <c r="M1183"/>
  <c r="N1183"/>
  <c r="Q1183"/>
  <c r="Y1183"/>
  <c r="Z1183"/>
  <c r="AA1183"/>
  <c r="AC1183"/>
  <c r="AD1183"/>
  <c r="AE1183"/>
  <c r="AG1183"/>
  <c r="AI1183" s="1"/>
  <c r="AH1183"/>
  <c r="AP1183"/>
  <c r="AQ1183"/>
  <c r="AR1183"/>
  <c r="AT1183"/>
  <c r="AU1183"/>
  <c r="AV1183"/>
  <c r="AY1183" s="1"/>
  <c r="AX1183"/>
  <c r="H1184"/>
  <c r="I1184"/>
  <c r="J1184"/>
  <c r="L1184"/>
  <c r="P1184" s="1"/>
  <c r="M1184"/>
  <c r="N1184"/>
  <c r="Q1184" s="1"/>
  <c r="R1184" s="1"/>
  <c r="Y1184"/>
  <c r="Z1184"/>
  <c r="AA1184"/>
  <c r="AC1184"/>
  <c r="AG1184" s="1"/>
  <c r="AD1184"/>
  <c r="AE1184"/>
  <c r="AH1184"/>
  <c r="AI1184" s="1"/>
  <c r="AP1184"/>
  <c r="AQ1184"/>
  <c r="AR1184"/>
  <c r="AT1184"/>
  <c r="AU1184"/>
  <c r="AV1184"/>
  <c r="AX1184"/>
  <c r="AZ1184" s="1"/>
  <c r="AY1184"/>
  <c r="H1185"/>
  <c r="I1185"/>
  <c r="J1185"/>
  <c r="L1185"/>
  <c r="M1185"/>
  <c r="N1185"/>
  <c r="Q1185" s="1"/>
  <c r="P1185"/>
  <c r="R1185" s="1"/>
  <c r="Y1185"/>
  <c r="Z1185"/>
  <c r="AA1185"/>
  <c r="AC1185"/>
  <c r="AG1185" s="1"/>
  <c r="AI1185" s="1"/>
  <c r="AD1185"/>
  <c r="AE1185"/>
  <c r="AH1185" s="1"/>
  <c r="AP1185"/>
  <c r="AQ1185"/>
  <c r="AR1185"/>
  <c r="AT1185"/>
  <c r="AU1185"/>
  <c r="AV1185"/>
  <c r="AY1185"/>
  <c r="H1186"/>
  <c r="I1186"/>
  <c r="J1186"/>
  <c r="L1186"/>
  <c r="M1186"/>
  <c r="N1186"/>
  <c r="P1186"/>
  <c r="R1186" s="1"/>
  <c r="Q1186"/>
  <c r="Y1186"/>
  <c r="Z1186"/>
  <c r="AA1186"/>
  <c r="AC1186"/>
  <c r="AD1186"/>
  <c r="AE1186"/>
  <c r="AH1186" s="1"/>
  <c r="AG1186"/>
  <c r="AP1186"/>
  <c r="AQ1186"/>
  <c r="AR1186"/>
  <c r="AT1186"/>
  <c r="AX1186" s="1"/>
  <c r="AU1186"/>
  <c r="AV1186"/>
  <c r="AY1186" s="1"/>
  <c r="AZ1186" s="1"/>
  <c r="H1187"/>
  <c r="I1187"/>
  <c r="J1187"/>
  <c r="L1187"/>
  <c r="P1187" s="1"/>
  <c r="R1187" s="1"/>
  <c r="M1187"/>
  <c r="N1187"/>
  <c r="Q1187"/>
  <c r="Y1187"/>
  <c r="Z1187"/>
  <c r="AA1187"/>
  <c r="AC1187"/>
  <c r="AD1187"/>
  <c r="AE1187"/>
  <c r="AG1187"/>
  <c r="AI1187" s="1"/>
  <c r="AH1187"/>
  <c r="AP1187"/>
  <c r="AQ1187"/>
  <c r="AR1187"/>
  <c r="AT1187"/>
  <c r="AU1187"/>
  <c r="AV1187"/>
  <c r="AY1187" s="1"/>
  <c r="AX1187"/>
  <c r="AZ1187" s="1"/>
  <c r="H1188"/>
  <c r="I1188"/>
  <c r="J1188"/>
  <c r="L1188"/>
  <c r="P1188" s="1"/>
  <c r="R1188" s="1"/>
  <c r="M1188"/>
  <c r="N1188"/>
  <c r="Q1188" s="1"/>
  <c r="Y1188"/>
  <c r="Z1188"/>
  <c r="AA1188"/>
  <c r="AC1188"/>
  <c r="AD1188"/>
  <c r="AE1188"/>
  <c r="AH1188"/>
  <c r="AP1188"/>
  <c r="AQ1188"/>
  <c r="AR1188"/>
  <c r="AT1188"/>
  <c r="AU1188"/>
  <c r="AV1188"/>
  <c r="AX1188"/>
  <c r="AZ1188" s="1"/>
  <c r="AY1188"/>
  <c r="H1189"/>
  <c r="I1189"/>
  <c r="J1189"/>
  <c r="L1189"/>
  <c r="M1189"/>
  <c r="N1189"/>
  <c r="Q1189" s="1"/>
  <c r="P1189"/>
  <c r="Y1189"/>
  <c r="Z1189"/>
  <c r="AA1189"/>
  <c r="AC1189"/>
  <c r="AG1189" s="1"/>
  <c r="AD1189"/>
  <c r="AH1189" s="1"/>
  <c r="AI1189" s="1"/>
  <c r="AE1189"/>
  <c r="AP1189"/>
  <c r="AQ1189"/>
  <c r="AR1189"/>
  <c r="AT1189"/>
  <c r="AU1189"/>
  <c r="AV1189"/>
  <c r="AX1189"/>
  <c r="AZ1189" s="1"/>
  <c r="AY1189"/>
  <c r="H1190"/>
  <c r="I1190"/>
  <c r="J1190"/>
  <c r="L1190"/>
  <c r="M1190"/>
  <c r="N1190"/>
  <c r="Q1190" s="1"/>
  <c r="P1190"/>
  <c r="Y1190"/>
  <c r="Z1190"/>
  <c r="AA1190"/>
  <c r="AC1190"/>
  <c r="AD1190"/>
  <c r="AE1190"/>
  <c r="AP1190"/>
  <c r="AQ1190"/>
  <c r="AR1190"/>
  <c r="AT1190"/>
  <c r="AU1190"/>
  <c r="AV1190"/>
  <c r="AY1190"/>
  <c r="H1191"/>
  <c r="I1191"/>
  <c r="J1191"/>
  <c r="L1191"/>
  <c r="Q1191" s="1"/>
  <c r="M1191"/>
  <c r="N1191"/>
  <c r="P1191"/>
  <c r="Y1191"/>
  <c r="Z1191"/>
  <c r="AA1191"/>
  <c r="AC1191"/>
  <c r="AD1191"/>
  <c r="AE1191"/>
  <c r="AH1191" s="1"/>
  <c r="AG1191"/>
  <c r="AI1191" s="1"/>
  <c r="AP1191"/>
  <c r="AQ1191"/>
  <c r="AR1191"/>
  <c r="AT1191"/>
  <c r="AU1191"/>
  <c r="AV1191"/>
  <c r="H1192"/>
  <c r="I1192"/>
  <c r="J1192"/>
  <c r="L1192"/>
  <c r="M1192"/>
  <c r="N1192"/>
  <c r="Q1192"/>
  <c r="Y1192"/>
  <c r="Z1192"/>
  <c r="AA1192"/>
  <c r="AC1192"/>
  <c r="AD1192"/>
  <c r="AE1192"/>
  <c r="AG1192"/>
  <c r="AI1192" s="1"/>
  <c r="AH1192"/>
  <c r="AP1192"/>
  <c r="AQ1192"/>
  <c r="AR1192"/>
  <c r="AT1192"/>
  <c r="AU1192"/>
  <c r="AY1192" s="1"/>
  <c r="AV1192"/>
  <c r="AX1192"/>
  <c r="H1193"/>
  <c r="I1193"/>
  <c r="J1193"/>
  <c r="L1193"/>
  <c r="P1193" s="1"/>
  <c r="M1193"/>
  <c r="N1193"/>
  <c r="Q1193" s="1"/>
  <c r="R1193" s="1"/>
  <c r="Y1193"/>
  <c r="Z1193"/>
  <c r="AA1193"/>
  <c r="AC1193"/>
  <c r="AG1193" s="1"/>
  <c r="AI1193" s="1"/>
  <c r="AD1193"/>
  <c r="AE1193"/>
  <c r="AH1193"/>
  <c r="AP1193"/>
  <c r="AQ1193"/>
  <c r="AR1193"/>
  <c r="AT1193"/>
  <c r="AU1193"/>
  <c r="AV1193"/>
  <c r="AX1193"/>
  <c r="AZ1193" s="1"/>
  <c r="AY1193"/>
  <c r="H1194"/>
  <c r="I1194"/>
  <c r="J1194"/>
  <c r="L1194"/>
  <c r="M1194"/>
  <c r="N1194"/>
  <c r="Q1194" s="1"/>
  <c r="P1194"/>
  <c r="R1194" s="1"/>
  <c r="Y1194"/>
  <c r="Z1194"/>
  <c r="AA1194"/>
  <c r="AC1194"/>
  <c r="AD1194"/>
  <c r="AE1194"/>
  <c r="AP1194"/>
  <c r="AQ1194"/>
  <c r="AR1194"/>
  <c r="AT1194"/>
  <c r="AU1194"/>
  <c r="AX1194" s="1"/>
  <c r="AV1194"/>
  <c r="H1195"/>
  <c r="I1195"/>
  <c r="J1195"/>
  <c r="L1195"/>
  <c r="M1195"/>
  <c r="N1195"/>
  <c r="P1195"/>
  <c r="R1195" s="1"/>
  <c r="Q1195"/>
  <c r="Y1195"/>
  <c r="Z1195"/>
  <c r="AA1195"/>
  <c r="AC1195"/>
  <c r="AD1195"/>
  <c r="AE1195"/>
  <c r="AH1195" s="1"/>
  <c r="AP1195"/>
  <c r="AQ1195"/>
  <c r="AR1195"/>
  <c r="AT1195"/>
  <c r="AU1195"/>
  <c r="AV1195"/>
  <c r="H1196"/>
  <c r="I1196"/>
  <c r="J1196"/>
  <c r="L1196"/>
  <c r="P1196" s="1"/>
  <c r="R1196" s="1"/>
  <c r="M1196"/>
  <c r="N1196"/>
  <c r="Q1196"/>
  <c r="Y1196"/>
  <c r="Z1196"/>
  <c r="AA1196"/>
  <c r="AC1196"/>
  <c r="AD1196"/>
  <c r="AE1196"/>
  <c r="AG1196"/>
  <c r="AI1196" s="1"/>
  <c r="AH1196"/>
  <c r="AP1196"/>
  <c r="AQ1196"/>
  <c r="AR1196"/>
  <c r="AT1196"/>
  <c r="AU1196"/>
  <c r="AY1196" s="1"/>
  <c r="AV1196"/>
  <c r="AX1196"/>
  <c r="AZ1196" s="1"/>
  <c r="H1197"/>
  <c r="I1197"/>
  <c r="J1197"/>
  <c r="L1197"/>
  <c r="P1197" s="1"/>
  <c r="R1197" s="1"/>
  <c r="M1197"/>
  <c r="N1197"/>
  <c r="Q1197" s="1"/>
  <c r="Y1197"/>
  <c r="Z1197"/>
  <c r="AA1197"/>
  <c r="AC1197"/>
  <c r="AG1197" s="1"/>
  <c r="AD1197"/>
  <c r="AH1197" s="1"/>
  <c r="AI1197" s="1"/>
  <c r="AE1197"/>
  <c r="AP1197"/>
  <c r="AQ1197"/>
  <c r="AR1197"/>
  <c r="AT1197"/>
  <c r="AU1197"/>
  <c r="AV1197"/>
  <c r="AX1197"/>
  <c r="AZ1197" s="1"/>
  <c r="AY1197"/>
  <c r="H1198"/>
  <c r="I1198"/>
  <c r="J1198"/>
  <c r="L1198"/>
  <c r="M1198"/>
  <c r="N1198"/>
  <c r="Q1198" s="1"/>
  <c r="P1198"/>
  <c r="Y1198"/>
  <c r="Z1198"/>
  <c r="AA1198"/>
  <c r="AC1198"/>
  <c r="AD1198"/>
  <c r="AE1198"/>
  <c r="AP1198"/>
  <c r="AQ1198"/>
  <c r="AR1198"/>
  <c r="AT1198"/>
  <c r="AU1198"/>
  <c r="AV1198"/>
  <c r="AY1198"/>
  <c r="H1199"/>
  <c r="I1199"/>
  <c r="J1199"/>
  <c r="L1199"/>
  <c r="M1199"/>
  <c r="N1199"/>
  <c r="P1199"/>
  <c r="R1199" s="1"/>
  <c r="Q1199"/>
  <c r="Y1199"/>
  <c r="Z1199"/>
  <c r="AA1199"/>
  <c r="AC1199"/>
  <c r="AD1199"/>
  <c r="AE1199"/>
  <c r="AP1199"/>
  <c r="AQ1199"/>
  <c r="AR1199"/>
  <c r="AT1199"/>
  <c r="AU1199"/>
  <c r="AV1199"/>
  <c r="H1200"/>
  <c r="I1200"/>
  <c r="J1200"/>
  <c r="L1200"/>
  <c r="P1200" s="1"/>
  <c r="R1200" s="1"/>
  <c r="M1200"/>
  <c r="N1200"/>
  <c r="Q1200"/>
  <c r="Y1200"/>
  <c r="Z1200"/>
  <c r="AA1200"/>
  <c r="AC1200"/>
  <c r="AD1200"/>
  <c r="AE1200"/>
  <c r="AH1200" s="1"/>
  <c r="AP1200"/>
  <c r="AQ1200"/>
  <c r="AR1200"/>
  <c r="AT1200"/>
  <c r="AU1200"/>
  <c r="AV1200"/>
  <c r="H1201"/>
  <c r="I1201"/>
  <c r="J1201"/>
  <c r="L1201"/>
  <c r="P1201" s="1"/>
  <c r="M1201"/>
  <c r="N1201"/>
  <c r="Q1201"/>
  <c r="R1201" s="1"/>
  <c r="Y1201"/>
  <c r="Z1201"/>
  <c r="AA1201"/>
  <c r="AC1201"/>
  <c r="AD1201"/>
  <c r="AE1201"/>
  <c r="AG1201"/>
  <c r="AI1201" s="1"/>
  <c r="AH1201"/>
  <c r="AP1201"/>
  <c r="AQ1201"/>
  <c r="AR1201"/>
  <c r="AT1201"/>
  <c r="AU1201"/>
  <c r="AV1201"/>
  <c r="AX1201"/>
  <c r="H1202"/>
  <c r="I1202"/>
  <c r="J1202"/>
  <c r="L1202"/>
  <c r="P1202" s="1"/>
  <c r="M1202"/>
  <c r="N1202"/>
  <c r="Q1202" s="1"/>
  <c r="R1202"/>
  <c r="Y1202"/>
  <c r="Z1202"/>
  <c r="AA1202"/>
  <c r="AC1202"/>
  <c r="AG1202" s="1"/>
  <c r="AD1202"/>
  <c r="AH1202" s="1"/>
  <c r="AE1202"/>
  <c r="AP1202"/>
  <c r="AQ1202"/>
  <c r="AR1202"/>
  <c r="AT1202"/>
  <c r="AX1202" s="1"/>
  <c r="AZ1202" s="1"/>
  <c r="AU1202"/>
  <c r="AV1202"/>
  <c r="AY1202"/>
  <c r="H1203"/>
  <c r="I1203"/>
  <c r="J1203"/>
  <c r="L1203"/>
  <c r="M1203"/>
  <c r="N1203"/>
  <c r="Q1203" s="1"/>
  <c r="P1203"/>
  <c r="Y1203"/>
  <c r="Z1203"/>
  <c r="AA1203"/>
  <c r="AC1203"/>
  <c r="AD1203"/>
  <c r="AE1203"/>
  <c r="AP1203"/>
  <c r="AQ1203"/>
  <c r="AR1203"/>
  <c r="AT1203"/>
  <c r="AU1203"/>
  <c r="AV1203"/>
  <c r="AY1203"/>
  <c r="H1204"/>
  <c r="I1204"/>
  <c r="J1204"/>
  <c r="L1204"/>
  <c r="M1204"/>
  <c r="N1204"/>
  <c r="P1204"/>
  <c r="R1204" s="1"/>
  <c r="Q1204"/>
  <c r="Y1204"/>
  <c r="Z1204"/>
  <c r="AA1204"/>
  <c r="AC1204"/>
  <c r="AD1204"/>
  <c r="AE1204"/>
  <c r="AP1204"/>
  <c r="AQ1204"/>
  <c r="AR1204"/>
  <c r="AT1204"/>
  <c r="AU1204"/>
  <c r="AV1204"/>
  <c r="AY1204"/>
  <c r="H1205"/>
  <c r="I1205"/>
  <c r="J1205"/>
  <c r="L1205"/>
  <c r="M1205"/>
  <c r="N1205"/>
  <c r="P1205"/>
  <c r="R1205" s="1"/>
  <c r="Q1205"/>
  <c r="Y1205"/>
  <c r="Z1205"/>
  <c r="AA1205"/>
  <c r="AC1205"/>
  <c r="AD1205"/>
  <c r="AH1205" s="1"/>
  <c r="AE1205"/>
  <c r="AG1205"/>
  <c r="AI1205" s="1"/>
  <c r="AP1205"/>
  <c r="AQ1205"/>
  <c r="AR1205"/>
  <c r="AT1205"/>
  <c r="AU1205"/>
  <c r="AV1205"/>
  <c r="H1206"/>
  <c r="I1206"/>
  <c r="J1206"/>
  <c r="L1206"/>
  <c r="M1206"/>
  <c r="N1206"/>
  <c r="Q1206"/>
  <c r="Y1206"/>
  <c r="Z1206"/>
  <c r="AA1206"/>
  <c r="AC1206"/>
  <c r="AD1206"/>
  <c r="AE1206"/>
  <c r="AG1206"/>
  <c r="AI1206" s="1"/>
  <c r="AH1206"/>
  <c r="AP1206"/>
  <c r="AQ1206"/>
  <c r="AR1206"/>
  <c r="AT1206"/>
  <c r="AU1206"/>
  <c r="AY1206" s="1"/>
  <c r="AV1206"/>
  <c r="AX1206"/>
  <c r="H1207"/>
  <c r="I1207"/>
  <c r="J1207"/>
  <c r="L1207"/>
  <c r="P1207" s="1"/>
  <c r="M1207"/>
  <c r="N1207"/>
  <c r="Q1207" s="1"/>
  <c r="R1207" s="1"/>
  <c r="Y1207"/>
  <c r="Z1207"/>
  <c r="AA1207"/>
  <c r="AC1207"/>
  <c r="AD1207"/>
  <c r="AE1207"/>
  <c r="AH1207"/>
  <c r="AP1207"/>
  <c r="AQ1207"/>
  <c r="AR1207"/>
  <c r="AT1207"/>
  <c r="AU1207"/>
  <c r="AV1207"/>
  <c r="AX1207"/>
  <c r="AZ1207" s="1"/>
  <c r="AY1207"/>
  <c r="H1208"/>
  <c r="I1208"/>
  <c r="J1208"/>
  <c r="L1208"/>
  <c r="M1208"/>
  <c r="N1208"/>
  <c r="Q1208" s="1"/>
  <c r="P1208"/>
  <c r="R1208" s="1"/>
  <c r="Y1208"/>
  <c r="Z1208"/>
  <c r="AA1208"/>
  <c r="AC1208"/>
  <c r="AD1208"/>
  <c r="AE1208"/>
  <c r="AP1208"/>
  <c r="AQ1208"/>
  <c r="AR1208"/>
  <c r="AT1208"/>
  <c r="AU1208"/>
  <c r="AX1208" s="1"/>
  <c r="AV1208"/>
  <c r="H1209"/>
  <c r="I1209"/>
  <c r="J1209"/>
  <c r="L1209"/>
  <c r="M1209"/>
  <c r="N1209"/>
  <c r="P1209"/>
  <c r="R1209" s="1"/>
  <c r="Q1209"/>
  <c r="Y1209"/>
  <c r="Z1209"/>
  <c r="AA1209"/>
  <c r="AC1209"/>
  <c r="AD1209"/>
  <c r="AH1209" s="1"/>
  <c r="AE1209"/>
  <c r="AG1209"/>
  <c r="AP1209"/>
  <c r="AQ1209"/>
  <c r="AR1209"/>
  <c r="AT1209"/>
  <c r="AU1209"/>
  <c r="AV1209"/>
  <c r="H1210"/>
  <c r="I1210"/>
  <c r="J1210"/>
  <c r="L1210"/>
  <c r="P1210" s="1"/>
  <c r="R1210" s="1"/>
  <c r="M1210"/>
  <c r="N1210"/>
  <c r="Q1210"/>
  <c r="Y1210"/>
  <c r="Z1210"/>
  <c r="AA1210"/>
  <c r="AC1210"/>
  <c r="AD1210"/>
  <c r="AE1210"/>
  <c r="AG1210"/>
  <c r="AI1210" s="1"/>
  <c r="AH1210"/>
  <c r="AP1210"/>
  <c r="AQ1210"/>
  <c r="AR1210"/>
  <c r="AT1210"/>
  <c r="AU1210"/>
  <c r="AY1210" s="1"/>
  <c r="AV1210"/>
  <c r="AX1210"/>
  <c r="AZ1210" s="1"/>
  <c r="H1211"/>
  <c r="I1211"/>
  <c r="J1211"/>
  <c r="L1211"/>
  <c r="P1211" s="1"/>
  <c r="R1211" s="1"/>
  <c r="M1211"/>
  <c r="N1211"/>
  <c r="Q1211" s="1"/>
  <c r="Y1211"/>
  <c r="Z1211"/>
  <c r="AA1211"/>
  <c r="AC1211"/>
  <c r="AD1211"/>
  <c r="AG1211" s="1"/>
  <c r="AE1211"/>
  <c r="AP1211"/>
  <c r="AQ1211"/>
  <c r="AR1211"/>
  <c r="AT1211"/>
  <c r="AU1211"/>
  <c r="AV1211"/>
  <c r="AX1211"/>
  <c r="AZ1211" s="1"/>
  <c r="AY1211"/>
  <c r="H1212"/>
  <c r="I1212"/>
  <c r="J1212"/>
  <c r="L1212"/>
  <c r="M1212"/>
  <c r="N1212"/>
  <c r="Q1212" s="1"/>
  <c r="P1212"/>
  <c r="Y1212"/>
  <c r="Z1212"/>
  <c r="AA1212"/>
  <c r="AC1212"/>
  <c r="AD1212"/>
  <c r="AE1212"/>
  <c r="AP1212"/>
  <c r="AQ1212"/>
  <c r="AR1212"/>
  <c r="AT1212"/>
  <c r="AU1212"/>
  <c r="AV1212"/>
  <c r="AY1212"/>
  <c r="H1213"/>
  <c r="I1213"/>
  <c r="J1213"/>
  <c r="L1213"/>
  <c r="M1213"/>
  <c r="N1213"/>
  <c r="P1213"/>
  <c r="R1213" s="1"/>
  <c r="Q1213"/>
  <c r="Y1213"/>
  <c r="Z1213"/>
  <c r="AA1213"/>
  <c r="AC1213"/>
  <c r="AD1213"/>
  <c r="AH1213" s="1"/>
  <c r="AE1213"/>
  <c r="AG1213"/>
  <c r="AI1213" s="1"/>
  <c r="AP1213"/>
  <c r="AQ1213"/>
  <c r="AR1213"/>
  <c r="AT1213"/>
  <c r="AU1213"/>
  <c r="AV1213"/>
  <c r="H1214"/>
  <c r="I1214"/>
  <c r="J1214"/>
  <c r="L1214"/>
  <c r="M1214"/>
  <c r="N1214"/>
  <c r="Q1214"/>
  <c r="Y1214"/>
  <c r="Z1214"/>
  <c r="AA1214"/>
  <c r="AC1214"/>
  <c r="AD1214"/>
  <c r="AE1214"/>
  <c r="AG1214"/>
  <c r="AI1214" s="1"/>
  <c r="AH1214"/>
  <c r="AP1214"/>
  <c r="AQ1214"/>
  <c r="AR1214"/>
  <c r="AT1214"/>
  <c r="AU1214"/>
  <c r="AY1214" s="1"/>
  <c r="AV1214"/>
  <c r="AX1214"/>
  <c r="H1215"/>
  <c r="I1215"/>
  <c r="J1215"/>
  <c r="L1215"/>
  <c r="P1215" s="1"/>
  <c r="M1215"/>
  <c r="N1215"/>
  <c r="Q1215" s="1"/>
  <c r="R1215" s="1"/>
  <c r="Y1215"/>
  <c r="Z1215"/>
  <c r="AA1215"/>
  <c r="AC1215"/>
  <c r="AD1215"/>
  <c r="AE1215"/>
  <c r="AH1215"/>
  <c r="AP1215"/>
  <c r="AQ1215"/>
  <c r="AR1215"/>
  <c r="AT1215"/>
  <c r="AU1215"/>
  <c r="AV1215"/>
  <c r="AX1215"/>
  <c r="AZ1215" s="1"/>
  <c r="AY1215"/>
  <c r="H1216"/>
  <c r="I1216"/>
  <c r="J1216"/>
  <c r="L1216"/>
  <c r="M1216"/>
  <c r="N1216"/>
  <c r="Q1216" s="1"/>
  <c r="P1216"/>
  <c r="R1216" s="1"/>
  <c r="Y1216"/>
  <c r="Z1216"/>
  <c r="AA1216"/>
  <c r="AC1216"/>
  <c r="AD1216"/>
  <c r="AE1216"/>
  <c r="AP1216"/>
  <c r="AQ1216"/>
  <c r="AR1216"/>
  <c r="AT1216"/>
  <c r="AU1216"/>
  <c r="AX1216" s="1"/>
  <c r="AV1216"/>
  <c r="H1217"/>
  <c r="I1217"/>
  <c r="J1217"/>
  <c r="L1217"/>
  <c r="M1217"/>
  <c r="N1217"/>
  <c r="P1217"/>
  <c r="R1217" s="1"/>
  <c r="Q1217"/>
  <c r="Y1217"/>
  <c r="Z1217"/>
  <c r="AA1217"/>
  <c r="AC1217"/>
  <c r="AD1217"/>
  <c r="AE1217"/>
  <c r="AP1217"/>
  <c r="AQ1217"/>
  <c r="AR1217"/>
  <c r="AT1217"/>
  <c r="AU1217"/>
  <c r="AV1217"/>
  <c r="AY1217"/>
  <c r="H1218"/>
  <c r="I1218"/>
  <c r="J1218"/>
  <c r="L1218"/>
  <c r="M1218"/>
  <c r="N1218"/>
  <c r="P1218"/>
  <c r="R1218" s="1"/>
  <c r="Q1218"/>
  <c r="Y1218"/>
  <c r="Z1218"/>
  <c r="AA1218"/>
  <c r="AC1218"/>
  <c r="AD1218"/>
  <c r="AE1218"/>
  <c r="AG1218"/>
  <c r="AP1218"/>
  <c r="AQ1218"/>
  <c r="AR1218"/>
  <c r="AT1218"/>
  <c r="AU1218"/>
  <c r="AV1218"/>
  <c r="H1219"/>
  <c r="I1219"/>
  <c r="J1219"/>
  <c r="L1219"/>
  <c r="P1219" s="1"/>
  <c r="M1219"/>
  <c r="N1219"/>
  <c r="Y1219"/>
  <c r="Z1219"/>
  <c r="AA1219"/>
  <c r="AC1219"/>
  <c r="AG1219" s="1"/>
  <c r="AI1219" s="1"/>
  <c r="AD1219"/>
  <c r="AE1219"/>
  <c r="AH1219"/>
  <c r="AP1219"/>
  <c r="AQ1219"/>
  <c r="AR1219"/>
  <c r="AT1219"/>
  <c r="AU1219"/>
  <c r="AY1219" s="1"/>
  <c r="AV1219"/>
  <c r="AX1219"/>
  <c r="H1220"/>
  <c r="I1220"/>
  <c r="J1220"/>
  <c r="L1220"/>
  <c r="M1220"/>
  <c r="N1220"/>
  <c r="Q1220" s="1"/>
  <c r="Y1220"/>
  <c r="Z1220"/>
  <c r="AA1220"/>
  <c r="AC1220"/>
  <c r="AG1220" s="1"/>
  <c r="AD1220"/>
  <c r="AE1220"/>
  <c r="AH1220"/>
  <c r="AI1220" s="1"/>
  <c r="AP1220"/>
  <c r="AQ1220"/>
  <c r="AR1220"/>
  <c r="AT1220"/>
  <c r="AU1220"/>
  <c r="AV1220"/>
  <c r="AX1220"/>
  <c r="AZ1220" s="1"/>
  <c r="AY1220"/>
  <c r="H1221"/>
  <c r="I1221"/>
  <c r="J1221"/>
  <c r="L1221"/>
  <c r="M1221"/>
  <c r="N1221"/>
  <c r="Q1221" s="1"/>
  <c r="P1221"/>
  <c r="Y1221"/>
  <c r="Z1221"/>
  <c r="AA1221"/>
  <c r="AC1221"/>
  <c r="AG1221" s="1"/>
  <c r="AD1221"/>
  <c r="AE1221"/>
  <c r="AH1221"/>
  <c r="AI1221" s="1"/>
  <c r="AP1221"/>
  <c r="AQ1221"/>
  <c r="AR1221"/>
  <c r="AT1221"/>
  <c r="AU1221"/>
  <c r="AV1221"/>
  <c r="AX1221"/>
  <c r="AZ1221" s="1"/>
  <c r="AY1221"/>
  <c r="H1222"/>
  <c r="I1222"/>
  <c r="J1222"/>
  <c r="L1222"/>
  <c r="M1222"/>
  <c r="N1222"/>
  <c r="Q1222" s="1"/>
  <c r="P1222"/>
  <c r="Y1222"/>
  <c r="Z1222"/>
  <c r="AA1222"/>
  <c r="AC1222"/>
  <c r="AD1222"/>
  <c r="AE1222"/>
  <c r="AP1222"/>
  <c r="AQ1222"/>
  <c r="AR1222"/>
  <c r="AT1222"/>
  <c r="AU1222"/>
  <c r="AV1222"/>
  <c r="H1223"/>
  <c r="I1223"/>
  <c r="J1223"/>
  <c r="L1223"/>
  <c r="Q1223" s="1"/>
  <c r="M1223"/>
  <c r="N1223"/>
  <c r="Y1223"/>
  <c r="Z1223"/>
  <c r="AA1223"/>
  <c r="AC1223"/>
  <c r="AD1223"/>
  <c r="AE1223"/>
  <c r="AH1223" s="1"/>
  <c r="AP1223"/>
  <c r="AQ1223"/>
  <c r="AR1223"/>
  <c r="AT1223"/>
  <c r="AU1223"/>
  <c r="AV1223"/>
  <c r="H1224"/>
  <c r="I1224"/>
  <c r="J1224"/>
  <c r="L1224"/>
  <c r="P1224" s="1"/>
  <c r="M1224"/>
  <c r="N1224"/>
  <c r="Q1224"/>
  <c r="R1224" s="1"/>
  <c r="Y1224"/>
  <c r="Z1224"/>
  <c r="AA1224"/>
  <c r="AC1224"/>
  <c r="AD1224"/>
  <c r="AE1224"/>
  <c r="AH1224" s="1"/>
  <c r="AP1224"/>
  <c r="AQ1224"/>
  <c r="AR1224"/>
  <c r="AT1224"/>
  <c r="AU1224"/>
  <c r="AV1224"/>
  <c r="H1225"/>
  <c r="I1225"/>
  <c r="J1225"/>
  <c r="L1225"/>
  <c r="P1225" s="1"/>
  <c r="M1225"/>
  <c r="N1225"/>
  <c r="Y1225"/>
  <c r="Z1225"/>
  <c r="AA1225"/>
  <c r="AC1225"/>
  <c r="AG1225" s="1"/>
  <c r="AI1225" s="1"/>
  <c r="AD1225"/>
  <c r="AE1225"/>
  <c r="AH1225"/>
  <c r="AP1225"/>
  <c r="AQ1225"/>
  <c r="AR1225"/>
  <c r="AT1225"/>
  <c r="AU1225"/>
  <c r="AY1225" s="1"/>
  <c r="AV1225"/>
  <c r="AX1225"/>
  <c r="H1226"/>
  <c r="I1226"/>
  <c r="J1226"/>
  <c r="L1226"/>
  <c r="M1226"/>
  <c r="N1226"/>
  <c r="Q1226" s="1"/>
  <c r="Y1226"/>
  <c r="Z1226"/>
  <c r="AA1226"/>
  <c r="AC1226"/>
  <c r="AG1226" s="1"/>
  <c r="AD1226"/>
  <c r="AE1226"/>
  <c r="AH1226"/>
  <c r="AI1226" s="1"/>
  <c r="AP1226"/>
  <c r="AQ1226"/>
  <c r="AR1226"/>
  <c r="AT1226"/>
  <c r="AU1226"/>
  <c r="AV1226"/>
  <c r="AX1226"/>
  <c r="AZ1226" s="1"/>
  <c r="AY1226"/>
  <c r="H1227"/>
  <c r="I1227"/>
  <c r="J1227"/>
  <c r="L1227"/>
  <c r="M1227"/>
  <c r="N1227"/>
  <c r="Q1227" s="1"/>
  <c r="P1227"/>
  <c r="Y1227"/>
  <c r="Z1227"/>
  <c r="AA1227"/>
  <c r="AC1227"/>
  <c r="AD1227"/>
  <c r="AE1227"/>
  <c r="AH1227"/>
  <c r="AP1227"/>
  <c r="AQ1227"/>
  <c r="AR1227"/>
  <c r="AT1227"/>
  <c r="AU1227"/>
  <c r="AV1227"/>
  <c r="AX1227"/>
  <c r="AZ1227" s="1"/>
  <c r="AY1227"/>
  <c r="H1228"/>
  <c r="I1228"/>
  <c r="J1228"/>
  <c r="L1228"/>
  <c r="M1228"/>
  <c r="N1228"/>
  <c r="Q1228" s="1"/>
  <c r="P1228"/>
  <c r="Y1228"/>
  <c r="Z1228"/>
  <c r="AA1228"/>
  <c r="AC1228"/>
  <c r="AD1228"/>
  <c r="AE1228"/>
  <c r="AP1228"/>
  <c r="AQ1228"/>
  <c r="AR1228"/>
  <c r="AT1228"/>
  <c r="AU1228"/>
  <c r="AV1228"/>
  <c r="H1229"/>
  <c r="I1229"/>
  <c r="J1229"/>
  <c r="L1229"/>
  <c r="P1229" s="1"/>
  <c r="M1229"/>
  <c r="N1229"/>
  <c r="Y1229"/>
  <c r="Z1229"/>
  <c r="AA1229"/>
  <c r="AC1229"/>
  <c r="AD1229"/>
  <c r="AH1229" s="1"/>
  <c r="AE1229"/>
  <c r="AG1229"/>
  <c r="AP1229"/>
  <c r="AQ1229"/>
  <c r="AR1229"/>
  <c r="AT1229"/>
  <c r="AU1229"/>
  <c r="AV1229"/>
  <c r="H1230"/>
  <c r="I1230"/>
  <c r="J1230"/>
  <c r="L1230"/>
  <c r="P1230" s="1"/>
  <c r="M1230"/>
  <c r="N1230"/>
  <c r="Q1230"/>
  <c r="R1230" s="1"/>
  <c r="Y1230"/>
  <c r="Z1230"/>
  <c r="AA1230"/>
  <c r="AC1230"/>
  <c r="AD1230"/>
  <c r="AE1230"/>
  <c r="AG1230"/>
  <c r="AI1230" s="1"/>
  <c r="AH1230"/>
  <c r="AP1230"/>
  <c r="AQ1230"/>
  <c r="AR1230"/>
  <c r="AT1230"/>
  <c r="AU1230"/>
  <c r="AV1230"/>
  <c r="AX1230"/>
  <c r="H1231"/>
  <c r="I1231"/>
  <c r="J1231"/>
  <c r="L1231"/>
  <c r="P1231" s="1"/>
  <c r="M1231"/>
  <c r="N1231"/>
  <c r="Q1231" s="1"/>
  <c r="R1231"/>
  <c r="Y1231"/>
  <c r="Z1231"/>
  <c r="AA1231"/>
  <c r="AC1231"/>
  <c r="AD1231"/>
  <c r="AE1231"/>
  <c r="AP1231"/>
  <c r="AQ1231"/>
  <c r="AR1231"/>
  <c r="AT1231"/>
  <c r="AX1231" s="1"/>
  <c r="AZ1231" s="1"/>
  <c r="AU1231"/>
  <c r="AV1231"/>
  <c r="AY1231"/>
  <c r="H1232"/>
  <c r="I1232"/>
  <c r="J1232"/>
  <c r="L1232"/>
  <c r="M1232"/>
  <c r="N1232"/>
  <c r="Q1232" s="1"/>
  <c r="P1232"/>
  <c r="Y1232"/>
  <c r="Z1232"/>
  <c r="AA1232"/>
  <c r="AC1232"/>
  <c r="AD1232"/>
  <c r="AE1232"/>
  <c r="AP1232"/>
  <c r="AQ1232"/>
  <c r="AR1232"/>
  <c r="AT1232"/>
  <c r="AU1232"/>
  <c r="AV1232"/>
  <c r="AY1232"/>
  <c r="H1233"/>
  <c r="I1233"/>
  <c r="J1233"/>
  <c r="L1233"/>
  <c r="M1233"/>
  <c r="N1233"/>
  <c r="P1233"/>
  <c r="R1233" s="1"/>
  <c r="Q1233"/>
  <c r="Y1233"/>
  <c r="Z1233"/>
  <c r="AA1233"/>
  <c r="AC1233"/>
  <c r="AD1233"/>
  <c r="AE1233"/>
  <c r="AG1233"/>
  <c r="AP1233"/>
  <c r="AQ1233"/>
  <c r="AR1233"/>
  <c r="AT1233"/>
  <c r="AU1233"/>
  <c r="AV1233"/>
  <c r="H1234"/>
  <c r="I1234"/>
  <c r="J1234"/>
  <c r="L1234"/>
  <c r="P1234" s="1"/>
  <c r="M1234"/>
  <c r="N1234"/>
  <c r="Y1234"/>
  <c r="Z1234"/>
  <c r="AA1234"/>
  <c r="AC1234"/>
  <c r="AG1234" s="1"/>
  <c r="AI1234" s="1"/>
  <c r="AD1234"/>
  <c r="AE1234"/>
  <c r="AH1234"/>
  <c r="AP1234"/>
  <c r="AQ1234"/>
  <c r="AR1234"/>
  <c r="AT1234"/>
  <c r="AU1234"/>
  <c r="AV1234"/>
  <c r="AY1234" s="1"/>
  <c r="AX1234"/>
  <c r="H1235"/>
  <c r="I1235"/>
  <c r="J1235"/>
  <c r="L1235"/>
  <c r="M1235"/>
  <c r="N1235"/>
  <c r="Q1235" s="1"/>
  <c r="Y1235"/>
  <c r="Z1235"/>
  <c r="AA1235"/>
  <c r="AC1235"/>
  <c r="AD1235"/>
  <c r="AE1235"/>
  <c r="AH1235"/>
  <c r="AP1235"/>
  <c r="AQ1235"/>
  <c r="AR1235"/>
  <c r="AT1235"/>
  <c r="AU1235"/>
  <c r="AV1235"/>
  <c r="AX1235"/>
  <c r="AZ1235" s="1"/>
  <c r="AY1235"/>
  <c r="H1236"/>
  <c r="I1236"/>
  <c r="J1236"/>
  <c r="L1236"/>
  <c r="M1236"/>
  <c r="N1236"/>
  <c r="Q1236" s="1"/>
  <c r="P1236"/>
  <c r="Y1236"/>
  <c r="Z1236"/>
  <c r="AA1236"/>
  <c r="AC1236"/>
  <c r="AD1236"/>
  <c r="AE1236"/>
  <c r="AP1236"/>
  <c r="AQ1236"/>
  <c r="AR1236"/>
  <c r="AT1236"/>
  <c r="AX1236" s="1"/>
  <c r="AU1236"/>
  <c r="AV1236"/>
  <c r="H1237"/>
  <c r="I1237"/>
  <c r="J1237"/>
  <c r="L1237"/>
  <c r="P1237" s="1"/>
  <c r="M1237"/>
  <c r="N1237"/>
  <c r="Y1237"/>
  <c r="Z1237"/>
  <c r="AA1237"/>
  <c r="AC1237"/>
  <c r="AD1237"/>
  <c r="AH1237" s="1"/>
  <c r="AE1237"/>
  <c r="AG1237"/>
  <c r="AP1237"/>
  <c r="AQ1237"/>
  <c r="AR1237"/>
  <c r="AT1237"/>
  <c r="AU1237"/>
  <c r="AV1237"/>
  <c r="AY1237" s="1"/>
  <c r="H1238"/>
  <c r="I1238"/>
  <c r="J1238"/>
  <c r="L1238"/>
  <c r="P1238" s="1"/>
  <c r="M1238"/>
  <c r="N1238"/>
  <c r="Q1238"/>
  <c r="R1238" s="1"/>
  <c r="Y1238"/>
  <c r="Z1238"/>
  <c r="AA1238"/>
  <c r="AC1238"/>
  <c r="AD1238"/>
  <c r="AE1238"/>
  <c r="AH1238" s="1"/>
  <c r="AP1238"/>
  <c r="AQ1238"/>
  <c r="AR1238"/>
  <c r="AT1238"/>
  <c r="AX1238" s="1"/>
  <c r="AU1238"/>
  <c r="AV1238"/>
  <c r="AY1238" s="1"/>
  <c r="AZ1238"/>
  <c r="H1239"/>
  <c r="I1239"/>
  <c r="J1239"/>
  <c r="L1239"/>
  <c r="P1239" s="1"/>
  <c r="M1239"/>
  <c r="N1239"/>
  <c r="Y1239"/>
  <c r="Z1239"/>
  <c r="AA1239"/>
  <c r="AC1239"/>
  <c r="AG1239" s="1"/>
  <c r="AI1239" s="1"/>
  <c r="AD1239"/>
  <c r="AE1239"/>
  <c r="AH1239"/>
  <c r="AP1239"/>
  <c r="AQ1239"/>
  <c r="AR1239"/>
  <c r="AT1239"/>
  <c r="AU1239"/>
  <c r="AV1239"/>
  <c r="AY1239" s="1"/>
  <c r="AX1239"/>
  <c r="H1240"/>
  <c r="I1240"/>
  <c r="J1240"/>
  <c r="L1240"/>
  <c r="M1240"/>
  <c r="N1240"/>
  <c r="Q1240" s="1"/>
  <c r="Y1240"/>
  <c r="Z1240"/>
  <c r="AA1240"/>
  <c r="AC1240"/>
  <c r="AG1240" s="1"/>
  <c r="AD1240"/>
  <c r="AE1240"/>
  <c r="AH1240"/>
  <c r="AI1240" s="1"/>
  <c r="AP1240"/>
  <c r="AQ1240"/>
  <c r="AR1240"/>
  <c r="AT1240"/>
  <c r="AU1240"/>
  <c r="AV1240"/>
  <c r="AX1240"/>
  <c r="AZ1240" s="1"/>
  <c r="AY1240"/>
  <c r="H1241"/>
  <c r="I1241"/>
  <c r="J1241"/>
  <c r="L1241"/>
  <c r="M1241"/>
  <c r="N1241"/>
  <c r="Q1241" s="1"/>
  <c r="P1241"/>
  <c r="Y1241"/>
  <c r="Z1241"/>
  <c r="AA1241"/>
  <c r="AC1241"/>
  <c r="AD1241"/>
  <c r="AE1241"/>
  <c r="AP1241"/>
  <c r="AQ1241"/>
  <c r="AR1241"/>
  <c r="AT1241"/>
  <c r="AU1241"/>
  <c r="AY1241" s="1"/>
  <c r="AV1241"/>
  <c r="H1242"/>
  <c r="I1242"/>
  <c r="J1242"/>
  <c r="L1242"/>
  <c r="P1242" s="1"/>
  <c r="R1242" s="1"/>
  <c r="M1242"/>
  <c r="N1242"/>
  <c r="Q1242"/>
  <c r="Y1242"/>
  <c r="Z1242"/>
  <c r="AA1242"/>
  <c r="AC1242"/>
  <c r="AD1242"/>
  <c r="AE1242"/>
  <c r="AH1242" s="1"/>
  <c r="AP1242"/>
  <c r="AQ1242"/>
  <c r="AR1242"/>
  <c r="AT1242"/>
  <c r="AU1242"/>
  <c r="AV1242"/>
  <c r="H1243"/>
  <c r="I1243"/>
  <c r="J1243"/>
  <c r="L1243"/>
  <c r="P1243" s="1"/>
  <c r="M1243"/>
  <c r="N1243"/>
  <c r="Q1243"/>
  <c r="R1243" s="1"/>
  <c r="Y1243"/>
  <c r="Z1243"/>
  <c r="AA1243"/>
  <c r="AC1243"/>
  <c r="AD1243"/>
  <c r="AE1243"/>
  <c r="AG1243"/>
  <c r="AI1243" s="1"/>
  <c r="AH1243"/>
  <c r="AP1243"/>
  <c r="AQ1243"/>
  <c r="AR1243"/>
  <c r="AT1243"/>
  <c r="AU1243"/>
  <c r="AV1243"/>
  <c r="AX1243"/>
  <c r="H1244"/>
  <c r="I1244"/>
  <c r="J1244"/>
  <c r="L1244"/>
  <c r="P1244" s="1"/>
  <c r="M1244"/>
  <c r="N1244"/>
  <c r="Q1244" s="1"/>
  <c r="R1244"/>
  <c r="Y1244"/>
  <c r="Z1244"/>
  <c r="AA1244"/>
  <c r="AC1244"/>
  <c r="AG1244" s="1"/>
  <c r="AD1244"/>
  <c r="AH1244" s="1"/>
  <c r="AI1244" s="1"/>
  <c r="AE1244"/>
  <c r="AP1244"/>
  <c r="AQ1244"/>
  <c r="AR1244"/>
  <c r="AT1244"/>
  <c r="AX1244" s="1"/>
  <c r="AZ1244" s="1"/>
  <c r="AU1244"/>
  <c r="AV1244"/>
  <c r="AY1244"/>
  <c r="H1245"/>
  <c r="I1245"/>
  <c r="J1245"/>
  <c r="L1245"/>
  <c r="M1245"/>
  <c r="N1245"/>
  <c r="Q1245" s="1"/>
  <c r="P1245"/>
  <c r="Y1245"/>
  <c r="Z1245"/>
  <c r="AA1245"/>
  <c r="AC1245"/>
  <c r="AD1245"/>
  <c r="AE1245"/>
  <c r="AP1245"/>
  <c r="AQ1245"/>
  <c r="AR1245"/>
  <c r="AT1245"/>
  <c r="AX1245" s="1"/>
  <c r="AU1245"/>
  <c r="AV1245"/>
  <c r="AY1245"/>
  <c r="AZ1245" s="1"/>
  <c r="H1246"/>
  <c r="I1246"/>
  <c r="J1246"/>
  <c r="L1246"/>
  <c r="M1246"/>
  <c r="N1246"/>
  <c r="P1246"/>
  <c r="R1246" s="1"/>
  <c r="Q1246"/>
  <c r="Y1246"/>
  <c r="Z1246"/>
  <c r="AA1246"/>
  <c r="AC1246"/>
  <c r="AD1246"/>
  <c r="AE1246"/>
  <c r="AH1246" s="1"/>
  <c r="AP1246"/>
  <c r="AQ1246"/>
  <c r="AR1246"/>
  <c r="AT1246"/>
  <c r="AU1246"/>
  <c r="AV1246"/>
  <c r="H1247"/>
  <c r="I1247"/>
  <c r="J1247"/>
  <c r="L1247"/>
  <c r="P1247" s="1"/>
  <c r="M1247"/>
  <c r="N1247"/>
  <c r="Y1247"/>
  <c r="Z1247"/>
  <c r="AA1247"/>
  <c r="AC1247"/>
  <c r="AG1247" s="1"/>
  <c r="AI1247" s="1"/>
  <c r="AD1247"/>
  <c r="AE1247"/>
  <c r="AH1247"/>
  <c r="AP1247"/>
  <c r="AQ1247"/>
  <c r="AR1247"/>
  <c r="AT1247"/>
  <c r="AU1247"/>
  <c r="AV1247"/>
  <c r="AY1247" s="1"/>
  <c r="H1248"/>
  <c r="I1248"/>
  <c r="J1248"/>
  <c r="L1248"/>
  <c r="M1248"/>
  <c r="N1248"/>
  <c r="Q1248" s="1"/>
  <c r="Y1248"/>
  <c r="Z1248"/>
  <c r="AA1248"/>
  <c r="AC1248"/>
  <c r="AG1248" s="1"/>
  <c r="AD1248"/>
  <c r="AE1248"/>
  <c r="AH1248"/>
  <c r="AI1248" s="1"/>
  <c r="AP1248"/>
  <c r="AQ1248"/>
  <c r="AR1248"/>
  <c r="AT1248"/>
  <c r="AU1248"/>
  <c r="AV1248"/>
  <c r="AX1248"/>
  <c r="AZ1248" s="1"/>
  <c r="AY1248"/>
  <c r="H1249"/>
  <c r="I1249"/>
  <c r="J1249"/>
  <c r="L1249"/>
  <c r="M1249"/>
  <c r="N1249"/>
  <c r="Q1249" s="1"/>
  <c r="P1249"/>
  <c r="Y1249"/>
  <c r="Z1249"/>
  <c r="AA1249"/>
  <c r="AC1249"/>
  <c r="AD1249"/>
  <c r="AE1249"/>
  <c r="AP1249"/>
  <c r="AQ1249"/>
  <c r="AR1249"/>
  <c r="AT1249"/>
  <c r="AX1249" s="1"/>
  <c r="AU1249"/>
  <c r="AV1249"/>
  <c r="H1250"/>
  <c r="I1250"/>
  <c r="J1250"/>
  <c r="L1250"/>
  <c r="P1250" s="1"/>
  <c r="R1250" s="1"/>
  <c r="M1250"/>
  <c r="N1250"/>
  <c r="Q1250"/>
  <c r="Y1250"/>
  <c r="Z1250"/>
  <c r="AA1250"/>
  <c r="AC1250"/>
  <c r="AD1250"/>
  <c r="AE1250"/>
  <c r="AH1250" s="1"/>
  <c r="AP1250"/>
  <c r="AQ1250"/>
  <c r="AR1250"/>
  <c r="AT1250"/>
  <c r="AU1250"/>
  <c r="AV1250"/>
  <c r="AY1250" s="1"/>
  <c r="H1251"/>
  <c r="I1251"/>
  <c r="J1251"/>
  <c r="L1251"/>
  <c r="P1251" s="1"/>
  <c r="M1251"/>
  <c r="N1251"/>
  <c r="Q1251"/>
  <c r="R1251" s="1"/>
  <c r="Y1251"/>
  <c r="Z1251"/>
  <c r="AA1251"/>
  <c r="AC1251"/>
  <c r="AD1251"/>
  <c r="AE1251"/>
  <c r="AG1251"/>
  <c r="AI1251" s="1"/>
  <c r="AH1251"/>
  <c r="AP1251"/>
  <c r="AQ1251"/>
  <c r="AR1251"/>
  <c r="AT1251"/>
  <c r="AU1251"/>
  <c r="AV1251"/>
  <c r="AY1251" s="1"/>
  <c r="AX1251"/>
  <c r="H1252"/>
  <c r="I1252"/>
  <c r="J1252"/>
  <c r="L1252"/>
  <c r="P1252" s="1"/>
  <c r="M1252"/>
  <c r="N1252"/>
  <c r="Q1252" s="1"/>
  <c r="R1252"/>
  <c r="Y1252"/>
  <c r="Z1252"/>
  <c r="AA1252"/>
  <c r="AC1252"/>
  <c r="AG1252" s="1"/>
  <c r="AD1252"/>
  <c r="AH1252" s="1"/>
  <c r="AI1252" s="1"/>
  <c r="AE1252"/>
  <c r="AP1252"/>
  <c r="AQ1252"/>
  <c r="AR1252"/>
  <c r="AT1252"/>
  <c r="AX1252" s="1"/>
  <c r="AZ1252" s="1"/>
  <c r="AU1252"/>
  <c r="AV1252"/>
  <c r="AY1252"/>
  <c r="H1253"/>
  <c r="I1253"/>
  <c r="J1253"/>
  <c r="L1253"/>
  <c r="M1253"/>
  <c r="N1253"/>
  <c r="Q1253" s="1"/>
  <c r="P1253"/>
  <c r="Y1253"/>
  <c r="Z1253"/>
  <c r="AA1253"/>
  <c r="AC1253"/>
  <c r="AD1253"/>
  <c r="AE1253"/>
  <c r="AP1253"/>
  <c r="AQ1253"/>
  <c r="AR1253"/>
  <c r="AT1253"/>
  <c r="AX1253" s="1"/>
  <c r="AU1253"/>
  <c r="AV1253"/>
  <c r="AY1253"/>
  <c r="AZ1253" s="1"/>
  <c r="H1254"/>
  <c r="I1254"/>
  <c r="J1254"/>
  <c r="L1254"/>
  <c r="M1254"/>
  <c r="N1254"/>
  <c r="P1254"/>
  <c r="R1254" s="1"/>
  <c r="Q1254"/>
  <c r="Y1254"/>
  <c r="Z1254"/>
  <c r="AA1254"/>
  <c r="AC1254"/>
  <c r="AD1254"/>
  <c r="AE1254"/>
  <c r="AH1254" s="1"/>
  <c r="AP1254"/>
  <c r="AQ1254"/>
  <c r="AR1254"/>
  <c r="AT1254"/>
  <c r="AX1254" s="1"/>
  <c r="AU1254"/>
  <c r="AV1254"/>
  <c r="AY1254" s="1"/>
  <c r="AZ1254"/>
  <c r="H1255"/>
  <c r="I1255"/>
  <c r="J1255"/>
  <c r="L1255"/>
  <c r="P1255" s="1"/>
  <c r="M1255"/>
  <c r="N1255"/>
  <c r="Y1255"/>
  <c r="Z1255"/>
  <c r="AA1255"/>
  <c r="AC1255"/>
  <c r="AG1255" s="1"/>
  <c r="AI1255" s="1"/>
  <c r="AD1255"/>
  <c r="AE1255"/>
  <c r="AH1255"/>
  <c r="AP1255"/>
  <c r="AQ1255"/>
  <c r="AR1255"/>
  <c r="AT1255"/>
  <c r="AU1255"/>
  <c r="AV1255"/>
  <c r="AY1255" s="1"/>
  <c r="AX1255"/>
  <c r="H1256"/>
  <c r="I1256"/>
  <c r="J1256"/>
  <c r="L1256"/>
  <c r="M1256"/>
  <c r="N1256"/>
  <c r="Q1256" s="1"/>
  <c r="Y1256"/>
  <c r="Z1256"/>
  <c r="AA1256"/>
  <c r="AC1256"/>
  <c r="AG1256" s="1"/>
  <c r="AD1256"/>
  <c r="AE1256"/>
  <c r="AH1256"/>
  <c r="AI1256" s="1"/>
  <c r="AP1256"/>
  <c r="AQ1256"/>
  <c r="AR1256"/>
  <c r="AT1256"/>
  <c r="AU1256"/>
  <c r="AV1256"/>
  <c r="AX1256"/>
  <c r="AZ1256" s="1"/>
  <c r="AY1256"/>
  <c r="H1257"/>
  <c r="I1257"/>
  <c r="J1257"/>
  <c r="L1257"/>
  <c r="M1257"/>
  <c r="N1257"/>
  <c r="Q1257" s="1"/>
  <c r="P1257"/>
  <c r="Y1257"/>
  <c r="Z1257"/>
  <c r="AA1257"/>
  <c r="AC1257"/>
  <c r="AG1257" s="1"/>
  <c r="AD1257"/>
  <c r="AE1257"/>
  <c r="AH1257" s="1"/>
  <c r="AI1257"/>
  <c r="AP1257"/>
  <c r="AQ1257"/>
  <c r="AR1257"/>
  <c r="AT1257"/>
  <c r="AU1257"/>
  <c r="AY1257" s="1"/>
  <c r="AV1257"/>
  <c r="H1258"/>
  <c r="I1258"/>
  <c r="J1258"/>
  <c r="L1258"/>
  <c r="P1258" s="1"/>
  <c r="R1258" s="1"/>
  <c r="M1258"/>
  <c r="N1258"/>
  <c r="Q1258"/>
  <c r="Y1258"/>
  <c r="Z1258"/>
  <c r="AA1258"/>
  <c r="AC1258"/>
  <c r="AD1258"/>
  <c r="AE1258"/>
  <c r="AH1258" s="1"/>
  <c r="AG1258"/>
  <c r="AP1258"/>
  <c r="AQ1258"/>
  <c r="AR1258"/>
  <c r="AT1258"/>
  <c r="AU1258"/>
  <c r="AV1258"/>
  <c r="H1259"/>
  <c r="I1259"/>
  <c r="J1259"/>
  <c r="L1259"/>
  <c r="P1259" s="1"/>
  <c r="M1259"/>
  <c r="N1259"/>
  <c r="Q1259"/>
  <c r="R1259" s="1"/>
  <c r="Y1259"/>
  <c r="Z1259"/>
  <c r="AA1259"/>
  <c r="AC1259"/>
  <c r="AD1259"/>
  <c r="AE1259"/>
  <c r="AG1259"/>
  <c r="AI1259" s="1"/>
  <c r="AH1259"/>
  <c r="AP1259"/>
  <c r="AQ1259"/>
  <c r="AR1259"/>
  <c r="AT1259"/>
  <c r="AU1259"/>
  <c r="AV1259"/>
  <c r="AX1259"/>
  <c r="H1260"/>
  <c r="I1260"/>
  <c r="J1260"/>
  <c r="L1260"/>
  <c r="P1260" s="1"/>
  <c r="M1260"/>
  <c r="N1260"/>
  <c r="Q1260" s="1"/>
  <c r="R1260"/>
  <c r="Y1260"/>
  <c r="Z1260"/>
  <c r="AA1260"/>
  <c r="AC1260"/>
  <c r="AG1260" s="1"/>
  <c r="AD1260"/>
  <c r="AE1260"/>
  <c r="AP1260"/>
  <c r="AQ1260"/>
  <c r="AR1260"/>
  <c r="AT1260"/>
  <c r="AX1260" s="1"/>
  <c r="AZ1260" s="1"/>
  <c r="AU1260"/>
  <c r="AV1260"/>
  <c r="AY1260"/>
  <c r="H1261"/>
  <c r="I1261"/>
  <c r="J1261"/>
  <c r="L1261"/>
  <c r="M1261"/>
  <c r="N1261"/>
  <c r="Q1261" s="1"/>
  <c r="P1261"/>
  <c r="Y1261"/>
  <c r="Z1261"/>
  <c r="AA1261"/>
  <c r="AC1261"/>
  <c r="AD1261"/>
  <c r="AE1261"/>
  <c r="AH1261" s="1"/>
  <c r="AP1261"/>
  <c r="AQ1261"/>
  <c r="AR1261"/>
  <c r="AT1261"/>
  <c r="AU1261"/>
  <c r="AV1261"/>
  <c r="AY1261"/>
  <c r="H1262"/>
  <c r="I1262"/>
  <c r="J1262"/>
  <c r="L1262"/>
  <c r="M1262"/>
  <c r="N1262"/>
  <c r="P1262"/>
  <c r="R1262" s="1"/>
  <c r="Q1262"/>
  <c r="Y1262"/>
  <c r="Z1262"/>
  <c r="AA1262"/>
  <c r="AC1262"/>
  <c r="AD1262"/>
  <c r="AE1262"/>
  <c r="AH1262" s="1"/>
  <c r="AG1262"/>
  <c r="AP1262"/>
  <c r="AQ1262"/>
  <c r="AR1262"/>
  <c r="AT1262"/>
  <c r="AU1262"/>
  <c r="AV1262"/>
  <c r="H1263"/>
  <c r="I1263"/>
  <c r="J1263"/>
  <c r="L1263"/>
  <c r="P1263" s="1"/>
  <c r="M1263"/>
  <c r="N1263"/>
  <c r="Y1263"/>
  <c r="Z1263"/>
  <c r="AA1263"/>
  <c r="AC1263"/>
  <c r="AG1263" s="1"/>
  <c r="AI1263" s="1"/>
  <c r="AD1263"/>
  <c r="AE1263"/>
  <c r="AH1263"/>
  <c r="AP1263"/>
  <c r="AQ1263"/>
  <c r="AR1263"/>
  <c r="AT1263"/>
  <c r="AU1263"/>
  <c r="AY1263" s="1"/>
  <c r="AV1263"/>
  <c r="AX1263"/>
  <c r="H1264"/>
  <c r="I1264"/>
  <c r="J1264"/>
  <c r="L1264"/>
  <c r="M1264"/>
  <c r="N1264"/>
  <c r="Q1264" s="1"/>
  <c r="Y1264"/>
  <c r="Z1264"/>
  <c r="AA1264"/>
  <c r="AC1264"/>
  <c r="AG1264" s="1"/>
  <c r="AI1264" s="1"/>
  <c r="AD1264"/>
  <c r="AE1264"/>
  <c r="AH1264"/>
  <c r="AP1264"/>
  <c r="AQ1264"/>
  <c r="AR1264"/>
  <c r="AT1264"/>
  <c r="AU1264"/>
  <c r="AV1264"/>
  <c r="AX1264"/>
  <c r="AZ1264" s="1"/>
  <c r="AY1264"/>
  <c r="H1265"/>
  <c r="I1265"/>
  <c r="J1265"/>
  <c r="L1265"/>
  <c r="M1265"/>
  <c r="N1265"/>
  <c r="Q1265" s="1"/>
  <c r="P1265"/>
  <c r="Y1265"/>
  <c r="Z1265"/>
  <c r="AA1265"/>
  <c r="AC1265"/>
  <c r="AG1265" s="1"/>
  <c r="AD1265"/>
  <c r="AE1265"/>
  <c r="AH1265" s="1"/>
  <c r="AI1265"/>
  <c r="AP1265"/>
  <c r="AQ1265"/>
  <c r="AR1265"/>
  <c r="AT1265"/>
  <c r="AU1265"/>
  <c r="AV1265"/>
  <c r="H1266"/>
  <c r="I1266"/>
  <c r="J1266"/>
  <c r="L1266"/>
  <c r="P1266" s="1"/>
  <c r="R1266" s="1"/>
  <c r="M1266"/>
  <c r="N1266"/>
  <c r="Q1266"/>
  <c r="Y1266"/>
  <c r="Z1266"/>
  <c r="AA1266"/>
  <c r="AC1266"/>
  <c r="AD1266"/>
  <c r="AE1266"/>
  <c r="AH1266" s="1"/>
  <c r="AG1266"/>
  <c r="AP1266"/>
  <c r="AQ1266"/>
  <c r="AR1266"/>
  <c r="AT1266"/>
  <c r="AU1266"/>
  <c r="AV1266"/>
  <c r="H1267"/>
  <c r="I1267"/>
  <c r="J1267"/>
  <c r="L1267"/>
  <c r="P1267" s="1"/>
  <c r="R1267" s="1"/>
  <c r="M1267"/>
  <c r="N1267"/>
  <c r="Q1267"/>
  <c r="Y1267"/>
  <c r="Z1267"/>
  <c r="AA1267"/>
  <c r="AC1267"/>
  <c r="AD1267"/>
  <c r="AE1267"/>
  <c r="AG1267"/>
  <c r="AI1267" s="1"/>
  <c r="AH1267"/>
  <c r="AP1267"/>
  <c r="AQ1267"/>
  <c r="AR1267"/>
  <c r="AT1267"/>
  <c r="AU1267"/>
  <c r="AV1267"/>
  <c r="AX1267"/>
  <c r="H1268"/>
  <c r="I1268"/>
  <c r="J1268"/>
  <c r="L1268"/>
  <c r="P1268" s="1"/>
  <c r="M1268"/>
  <c r="N1268"/>
  <c r="Q1268" s="1"/>
  <c r="R1268"/>
  <c r="Y1268"/>
  <c r="Z1268"/>
  <c r="AA1268"/>
  <c r="AC1268"/>
  <c r="AG1268" s="1"/>
  <c r="AD1268"/>
  <c r="AE1268"/>
  <c r="AP1268"/>
  <c r="AQ1268"/>
  <c r="AR1268"/>
  <c r="AT1268"/>
  <c r="AX1268" s="1"/>
  <c r="AZ1268" s="1"/>
  <c r="AU1268"/>
  <c r="AV1268"/>
  <c r="AY1268"/>
  <c r="H1269"/>
  <c r="I1269"/>
  <c r="J1269"/>
  <c r="L1269"/>
  <c r="M1269"/>
  <c r="N1269"/>
  <c r="Q1269" s="1"/>
  <c r="P1269"/>
  <c r="Y1269"/>
  <c r="Z1269"/>
  <c r="AA1269"/>
  <c r="AC1269"/>
  <c r="AD1269"/>
  <c r="AE1269"/>
  <c r="AH1269" s="1"/>
  <c r="AP1269"/>
  <c r="AQ1269"/>
  <c r="AR1269"/>
  <c r="AT1269"/>
  <c r="AU1269"/>
  <c r="AV1269"/>
  <c r="AY1269"/>
  <c r="H1270"/>
  <c r="I1270"/>
  <c r="J1270"/>
  <c r="L1270"/>
  <c r="M1270"/>
  <c r="N1270"/>
  <c r="P1270"/>
  <c r="R1270" s="1"/>
  <c r="Q1270"/>
  <c r="Y1270"/>
  <c r="Z1270"/>
  <c r="AA1270"/>
  <c r="AC1270"/>
  <c r="AD1270"/>
  <c r="AE1270"/>
  <c r="AH1270" s="1"/>
  <c r="AG1270"/>
  <c r="AP1270"/>
  <c r="AQ1270"/>
  <c r="AR1270"/>
  <c r="AT1270"/>
  <c r="AU1270"/>
  <c r="AV1270"/>
  <c r="H1271"/>
  <c r="I1271"/>
  <c r="J1271"/>
  <c r="L1271"/>
  <c r="P1271" s="1"/>
  <c r="M1271"/>
  <c r="N1271"/>
  <c r="Y1271"/>
  <c r="Z1271"/>
  <c r="AA1271"/>
  <c r="AC1271"/>
  <c r="AG1271" s="1"/>
  <c r="AI1271" s="1"/>
  <c r="AD1271"/>
  <c r="AE1271"/>
  <c r="AH1271"/>
  <c r="AP1271"/>
  <c r="AQ1271"/>
  <c r="AR1271"/>
  <c r="AT1271"/>
  <c r="AU1271"/>
  <c r="AY1271" s="1"/>
  <c r="AV1271"/>
  <c r="AX1271"/>
  <c r="H1272"/>
  <c r="I1272"/>
  <c r="J1272"/>
  <c r="L1272"/>
  <c r="M1272"/>
  <c r="N1272"/>
  <c r="Q1272" s="1"/>
  <c r="Y1272"/>
  <c r="Z1272"/>
  <c r="AA1272"/>
  <c r="AC1272"/>
  <c r="AG1272" s="1"/>
  <c r="AI1272" s="1"/>
  <c r="AD1272"/>
  <c r="AE1272"/>
  <c r="AH1272"/>
  <c r="AP1272"/>
  <c r="AQ1272"/>
  <c r="AR1272"/>
  <c r="AT1272"/>
  <c r="AU1272"/>
  <c r="AV1272"/>
  <c r="AX1272"/>
  <c r="AZ1272" s="1"/>
  <c r="AY1272"/>
  <c r="H1273"/>
  <c r="I1273"/>
  <c r="J1273"/>
  <c r="L1273"/>
  <c r="M1273"/>
  <c r="N1273"/>
  <c r="Q1273" s="1"/>
  <c r="P1273"/>
  <c r="Y1273"/>
  <c r="Z1273"/>
  <c r="AA1273"/>
  <c r="AC1273"/>
  <c r="AG1273" s="1"/>
  <c r="AD1273"/>
  <c r="AE1273"/>
  <c r="AH1273" s="1"/>
  <c r="AI1273"/>
  <c r="AP1273"/>
  <c r="AQ1273"/>
  <c r="AR1273"/>
  <c r="AT1273"/>
  <c r="AU1273"/>
  <c r="AY1273" s="1"/>
  <c r="AV1273"/>
  <c r="H1274"/>
  <c r="I1274"/>
  <c r="J1274"/>
  <c r="L1274"/>
  <c r="P1274" s="1"/>
  <c r="R1274" s="1"/>
  <c r="M1274"/>
  <c r="N1274"/>
  <c r="Q1274"/>
  <c r="Y1274"/>
  <c r="Z1274"/>
  <c r="AA1274"/>
  <c r="AC1274"/>
  <c r="AD1274"/>
  <c r="AE1274"/>
  <c r="AH1274" s="1"/>
  <c r="AG1274"/>
  <c r="AP1274"/>
  <c r="AQ1274"/>
  <c r="AR1274"/>
  <c r="AT1274"/>
  <c r="AU1274"/>
  <c r="AV1274"/>
  <c r="H1275"/>
  <c r="I1275"/>
  <c r="J1275"/>
  <c r="L1275"/>
  <c r="P1275" s="1"/>
  <c r="M1275"/>
  <c r="N1275"/>
  <c r="Q1275"/>
  <c r="R1275" s="1"/>
  <c r="Y1275"/>
  <c r="Z1275"/>
  <c r="AA1275"/>
  <c r="AC1275"/>
  <c r="AH1275" s="1"/>
  <c r="AD1275"/>
  <c r="AE1275"/>
  <c r="AG1275"/>
  <c r="AP1275"/>
  <c r="AQ1275"/>
  <c r="AR1275"/>
  <c r="AT1275"/>
  <c r="AU1275"/>
  <c r="AV1275"/>
  <c r="AX1275"/>
  <c r="R1263" l="1"/>
  <c r="R1255"/>
  <c r="AZ1216"/>
  <c r="R1134"/>
  <c r="AI1260"/>
  <c r="AI1211"/>
  <c r="R1163"/>
  <c r="AZ1118"/>
  <c r="R1237"/>
  <c r="R1225"/>
  <c r="AI1202"/>
  <c r="AY1266"/>
  <c r="AX1266"/>
  <c r="AY1258"/>
  <c r="AX1258"/>
  <c r="AH1232"/>
  <c r="AG1232"/>
  <c r="AY1200"/>
  <c r="AX1200"/>
  <c r="AH1198"/>
  <c r="AG1198"/>
  <c r="AH1190"/>
  <c r="AG1190"/>
  <c r="AY1137"/>
  <c r="AX1137"/>
  <c r="AH1059"/>
  <c r="AG1059"/>
  <c r="P954"/>
  <c r="R954" s="1"/>
  <c r="Q954"/>
  <c r="AH922"/>
  <c r="AG922"/>
  <c r="AG903"/>
  <c r="AI903" s="1"/>
  <c r="AH903"/>
  <c r="P882"/>
  <c r="R882" s="1"/>
  <c r="Q882"/>
  <c r="P799"/>
  <c r="R799" s="1"/>
  <c r="Q799"/>
  <c r="AG776"/>
  <c r="AI776" s="1"/>
  <c r="AH776"/>
  <c r="P774"/>
  <c r="R774" s="1"/>
  <c r="Q774"/>
  <c r="P529"/>
  <c r="R529" s="1"/>
  <c r="Q529"/>
  <c r="AG509"/>
  <c r="AI509" s="1"/>
  <c r="AH509"/>
  <c r="AX370"/>
  <c r="AZ370" s="1"/>
  <c r="AY370"/>
  <c r="AH1253"/>
  <c r="AG1253"/>
  <c r="AH1245"/>
  <c r="AG1245"/>
  <c r="AH1203"/>
  <c r="AG1203"/>
  <c r="AY1172"/>
  <c r="AX1172"/>
  <c r="AH1132"/>
  <c r="AG1132"/>
  <c r="AY1094"/>
  <c r="AX1094"/>
  <c r="P1028"/>
  <c r="R1028" s="1"/>
  <c r="Q1028"/>
  <c r="P1020"/>
  <c r="R1020" s="1"/>
  <c r="Q1020"/>
  <c r="AG1005"/>
  <c r="AI1005" s="1"/>
  <c r="AH1005"/>
  <c r="AX966"/>
  <c r="AZ966" s="1"/>
  <c r="AY966"/>
  <c r="AH953"/>
  <c r="AG953"/>
  <c r="P937"/>
  <c r="R937" s="1"/>
  <c r="Q937"/>
  <c r="AX931"/>
  <c r="AZ931" s="1"/>
  <c r="AY931"/>
  <c r="AY863"/>
  <c r="AX863"/>
  <c r="AH782"/>
  <c r="AG782"/>
  <c r="P732"/>
  <c r="R732" s="1"/>
  <c r="Q732"/>
  <c r="AG705"/>
  <c r="AI705" s="1"/>
  <c r="AH705"/>
  <c r="P700"/>
  <c r="R700" s="1"/>
  <c r="Q700"/>
  <c r="AX694"/>
  <c r="AZ694" s="1"/>
  <c r="AY694"/>
  <c r="AX656"/>
  <c r="AZ656" s="1"/>
  <c r="AY656"/>
  <c r="AY602"/>
  <c r="AX602"/>
  <c r="AX582"/>
  <c r="AZ582" s="1"/>
  <c r="AY582"/>
  <c r="P363"/>
  <c r="R363" s="1"/>
  <c r="Q363"/>
  <c r="AY1270"/>
  <c r="AX1270"/>
  <c r="AH1249"/>
  <c r="AG1249"/>
  <c r="AY1246"/>
  <c r="AX1246"/>
  <c r="AH1241"/>
  <c r="AG1241"/>
  <c r="AH1222"/>
  <c r="AG1222"/>
  <c r="AH1212"/>
  <c r="AG1212"/>
  <c r="AY1209"/>
  <c r="AX1209"/>
  <c r="AH1204"/>
  <c r="AG1204"/>
  <c r="AH1199"/>
  <c r="AG1199"/>
  <c r="AY1195"/>
  <c r="AX1195"/>
  <c r="AH1176"/>
  <c r="AG1176"/>
  <c r="AY1173"/>
  <c r="AX1173"/>
  <c r="AH1171"/>
  <c r="AG1171"/>
  <c r="AH1136"/>
  <c r="AG1136"/>
  <c r="AH1128"/>
  <c r="AG1128"/>
  <c r="AY1119"/>
  <c r="AX1119"/>
  <c r="AX1107"/>
  <c r="AZ1107" s="1"/>
  <c r="AY1107"/>
  <c r="AG1094"/>
  <c r="AI1094" s="1"/>
  <c r="AH1094"/>
  <c r="AG1078"/>
  <c r="AI1078" s="1"/>
  <c r="AH1078"/>
  <c r="P1076"/>
  <c r="R1076" s="1"/>
  <c r="Q1076"/>
  <c r="AH1068"/>
  <c r="AG1068"/>
  <c r="AG1064"/>
  <c r="AI1064" s="1"/>
  <c r="AH1064"/>
  <c r="AG1050"/>
  <c r="AI1050" s="1"/>
  <c r="AH1050"/>
  <c r="AG1045"/>
  <c r="AI1045" s="1"/>
  <c r="AH1045"/>
  <c r="AG1034"/>
  <c r="AI1034" s="1"/>
  <c r="AH1034"/>
  <c r="AG1026"/>
  <c r="AI1026" s="1"/>
  <c r="AH1026"/>
  <c r="AX1023"/>
  <c r="AZ1023" s="1"/>
  <c r="AY1023"/>
  <c r="AG1018"/>
  <c r="AI1018" s="1"/>
  <c r="AH1018"/>
  <c r="AX1015"/>
  <c r="AZ1015" s="1"/>
  <c r="AY1015"/>
  <c r="AX1009"/>
  <c r="AZ1009" s="1"/>
  <c r="AY1009"/>
  <c r="AX1001"/>
  <c r="AZ1001" s="1"/>
  <c r="AY1001"/>
  <c r="AH988"/>
  <c r="AG988"/>
  <c r="AG969"/>
  <c r="AI969" s="1"/>
  <c r="AH969"/>
  <c r="AG961"/>
  <c r="AI961" s="1"/>
  <c r="AH961"/>
  <c r="AH945"/>
  <c r="AG945"/>
  <c r="AX940"/>
  <c r="AZ940" s="1"/>
  <c r="AY940"/>
  <c r="P928"/>
  <c r="R928" s="1"/>
  <c r="Q928"/>
  <c r="P923"/>
  <c r="R923" s="1"/>
  <c r="Q923"/>
  <c r="P917"/>
  <c r="R917" s="1"/>
  <c r="Q917"/>
  <c r="AY873"/>
  <c r="AX873"/>
  <c r="AX870"/>
  <c r="AZ870" s="1"/>
  <c r="AY870"/>
  <c r="AX832"/>
  <c r="AZ832" s="1"/>
  <c r="AY832"/>
  <c r="AH821"/>
  <c r="AG821"/>
  <c r="AG807"/>
  <c r="AI807" s="1"/>
  <c r="AH807"/>
  <c r="AX795"/>
  <c r="AZ795" s="1"/>
  <c r="AY795"/>
  <c r="P769"/>
  <c r="R769" s="1"/>
  <c r="Q769"/>
  <c r="AX749"/>
  <c r="AZ749" s="1"/>
  <c r="AY749"/>
  <c r="AY696"/>
  <c r="AX696"/>
  <c r="AG637"/>
  <c r="AI637" s="1"/>
  <c r="AH637"/>
  <c r="AG565"/>
  <c r="AI565" s="1"/>
  <c r="AH565"/>
  <c r="AY530"/>
  <c r="AX530"/>
  <c r="AG400"/>
  <c r="AI400" s="1"/>
  <c r="AH400"/>
  <c r="Q1237"/>
  <c r="Q1229"/>
  <c r="R1229" s="1"/>
  <c r="Q1137"/>
  <c r="R1137" s="1"/>
  <c r="R745"/>
  <c r="AI707"/>
  <c r="R1273"/>
  <c r="AZ1267"/>
  <c r="AX1265"/>
  <c r="AZ1265" s="1"/>
  <c r="AZ1259"/>
  <c r="R1236"/>
  <c r="AG1231"/>
  <c r="AI1231" s="1"/>
  <c r="AX1228"/>
  <c r="R1228"/>
  <c r="AX1222"/>
  <c r="AZ1222" s="1"/>
  <c r="R1222"/>
  <c r="AX1199"/>
  <c r="AZ1199" s="1"/>
  <c r="R1176"/>
  <c r="AG1173"/>
  <c r="AI1173" s="1"/>
  <c r="R1171"/>
  <c r="AI1162"/>
  <c r="AZ1138"/>
  <c r="AX1136"/>
  <c r="R1136"/>
  <c r="AG1133"/>
  <c r="AI1133" s="1"/>
  <c r="AI1114"/>
  <c r="R1110"/>
  <c r="R1107"/>
  <c r="AX1090"/>
  <c r="AZ1090" s="1"/>
  <c r="R1080"/>
  <c r="AI1075"/>
  <c r="R1067"/>
  <c r="AX1062"/>
  <c r="AZ1062" s="1"/>
  <c r="AX1053"/>
  <c r="AZ1053" s="1"/>
  <c r="AI1004"/>
  <c r="AI976"/>
  <c r="AZ973"/>
  <c r="R949"/>
  <c r="AI946"/>
  <c r="R894"/>
  <c r="AI881"/>
  <c r="R876"/>
  <c r="R814"/>
  <c r="AZ813"/>
  <c r="AZ790"/>
  <c r="R787"/>
  <c r="AI672"/>
  <c r="AY1275"/>
  <c r="AZ1275" s="1"/>
  <c r="AI1274"/>
  <c r="P1272"/>
  <c r="R1272" s="1"/>
  <c r="AZ1271"/>
  <c r="Q1271"/>
  <c r="R1271" s="1"/>
  <c r="AX1269"/>
  <c r="AZ1269" s="1"/>
  <c r="AG1269"/>
  <c r="AI1269" s="1"/>
  <c r="R1269"/>
  <c r="AH1268"/>
  <c r="AI1268" s="1"/>
  <c r="AY1267"/>
  <c r="AI1266"/>
  <c r="AY1265"/>
  <c r="P1264"/>
  <c r="R1264" s="1"/>
  <c r="AZ1263"/>
  <c r="Q1263"/>
  <c r="AX1261"/>
  <c r="AZ1261" s="1"/>
  <c r="AG1261"/>
  <c r="AI1261" s="1"/>
  <c r="R1261"/>
  <c r="AH1260"/>
  <c r="AY1259"/>
  <c r="AI1258"/>
  <c r="P1256"/>
  <c r="R1256" s="1"/>
  <c r="AZ1255"/>
  <c r="Q1255"/>
  <c r="R1253"/>
  <c r="AX1250"/>
  <c r="AZ1250" s="1"/>
  <c r="AG1250"/>
  <c r="AI1250" s="1"/>
  <c r="AY1249"/>
  <c r="AZ1249" s="1"/>
  <c r="P1248"/>
  <c r="R1248" s="1"/>
  <c r="AX1247"/>
  <c r="AZ1247" s="1"/>
  <c r="Q1247"/>
  <c r="R1247" s="1"/>
  <c r="R1245"/>
  <c r="AY1243"/>
  <c r="AZ1243" s="1"/>
  <c r="AG1242"/>
  <c r="AI1242" s="1"/>
  <c r="P1240"/>
  <c r="R1240" s="1"/>
  <c r="AZ1239"/>
  <c r="Q1239"/>
  <c r="R1239" s="1"/>
  <c r="AX1237"/>
  <c r="AZ1237" s="1"/>
  <c r="AI1237"/>
  <c r="AY1236"/>
  <c r="AZ1236" s="1"/>
  <c r="AG1235"/>
  <c r="AI1235" s="1"/>
  <c r="P1235"/>
  <c r="R1235" s="1"/>
  <c r="AZ1234"/>
  <c r="Q1234"/>
  <c r="R1234" s="1"/>
  <c r="AH1233"/>
  <c r="AI1233" s="1"/>
  <c r="AX1232"/>
  <c r="AZ1232" s="1"/>
  <c r="R1232"/>
  <c r="AH1231"/>
  <c r="AY1230"/>
  <c r="AZ1230" s="1"/>
  <c r="AI1229"/>
  <c r="AY1228"/>
  <c r="AG1227"/>
  <c r="AI1227" s="1"/>
  <c r="P1226"/>
  <c r="R1226" s="1"/>
  <c r="AZ1225"/>
  <c r="Q1225"/>
  <c r="AG1223"/>
  <c r="AI1223" s="1"/>
  <c r="P1223"/>
  <c r="R1223" s="1"/>
  <c r="AY1222"/>
  <c r="P1220"/>
  <c r="R1220" s="1"/>
  <c r="AZ1219"/>
  <c r="Q1219"/>
  <c r="R1219" s="1"/>
  <c r="AH1218"/>
  <c r="AI1218" s="1"/>
  <c r="AX1217"/>
  <c r="AZ1217" s="1"/>
  <c r="P1214"/>
  <c r="R1214" s="1"/>
  <c r="P1206"/>
  <c r="R1206" s="1"/>
  <c r="AX1203"/>
  <c r="AZ1203" s="1"/>
  <c r="R1203"/>
  <c r="AY1201"/>
  <c r="AZ1201" s="1"/>
  <c r="AG1200"/>
  <c r="AI1200" s="1"/>
  <c r="AY1199"/>
  <c r="P1192"/>
  <c r="R1192" s="1"/>
  <c r="AG1188"/>
  <c r="AI1188" s="1"/>
  <c r="AX1185"/>
  <c r="AZ1185" s="1"/>
  <c r="P1183"/>
  <c r="R1183" s="1"/>
  <c r="R1180"/>
  <c r="AG1177"/>
  <c r="AI1177" s="1"/>
  <c r="P1175"/>
  <c r="R1175" s="1"/>
  <c r="AX1174"/>
  <c r="AZ1174" s="1"/>
  <c r="Q1174"/>
  <c r="R1174" s="1"/>
  <c r="AG1172"/>
  <c r="AI1172" s="1"/>
  <c r="P1170"/>
  <c r="R1170" s="1"/>
  <c r="AX1169"/>
  <c r="AZ1169" s="1"/>
  <c r="AX1166"/>
  <c r="AZ1166" s="1"/>
  <c r="P1166"/>
  <c r="R1166" s="1"/>
  <c r="AY1165"/>
  <c r="AZ1165" s="1"/>
  <c r="P1164"/>
  <c r="R1164" s="1"/>
  <c r="AZ1163"/>
  <c r="Q1163"/>
  <c r="AG1161"/>
  <c r="AI1161" s="1"/>
  <c r="AX1160"/>
  <c r="AZ1160" s="1"/>
  <c r="P1158"/>
  <c r="R1158" s="1"/>
  <c r="AX1155"/>
  <c r="AZ1155" s="1"/>
  <c r="P1152"/>
  <c r="R1152" s="1"/>
  <c r="P1143"/>
  <c r="R1143" s="1"/>
  <c r="AY1138"/>
  <c r="AG1137"/>
  <c r="AI1137" s="1"/>
  <c r="AY1136"/>
  <c r="P1135"/>
  <c r="R1135" s="1"/>
  <c r="AZ1134"/>
  <c r="Q1134"/>
  <c r="AX1132"/>
  <c r="AZ1132" s="1"/>
  <c r="R1132"/>
  <c r="AY1130"/>
  <c r="AX1129"/>
  <c r="AZ1129" s="1"/>
  <c r="AG1129"/>
  <c r="AI1129" s="1"/>
  <c r="AY1128"/>
  <c r="AZ1128" s="1"/>
  <c r="P1127"/>
  <c r="R1127" s="1"/>
  <c r="AZ1126"/>
  <c r="AX1123"/>
  <c r="AZ1123" s="1"/>
  <c r="P1121"/>
  <c r="R1121" s="1"/>
  <c r="R1118"/>
  <c r="AH1116"/>
  <c r="AY1115"/>
  <c r="AZ1115" s="1"/>
  <c r="Q1115"/>
  <c r="R1115" s="1"/>
  <c r="AY1113"/>
  <c r="AI1112"/>
  <c r="R1111"/>
  <c r="AI1104"/>
  <c r="Q1096"/>
  <c r="R1095"/>
  <c r="R1092"/>
  <c r="AZ1089"/>
  <c r="R1081"/>
  <c r="Q1079"/>
  <c r="AI1073"/>
  <c r="AZ1071"/>
  <c r="AH1070"/>
  <c r="AZ1065"/>
  <c r="AI1065"/>
  <c r="AZ1061"/>
  <c r="AZ1052"/>
  <c r="AG1052"/>
  <c r="AI1052" s="1"/>
  <c r="AI1044"/>
  <c r="R1037"/>
  <c r="Q1023"/>
  <c r="R1023" s="1"/>
  <c r="Q1015"/>
  <c r="R1015" s="1"/>
  <c r="R1011"/>
  <c r="R1006"/>
  <c r="AZ995"/>
  <c r="R993"/>
  <c r="AI968"/>
  <c r="R957"/>
  <c r="AI954"/>
  <c r="AH937"/>
  <c r="AI937" s="1"/>
  <c r="AY934"/>
  <c r="AZ934" s="1"/>
  <c r="Q932"/>
  <c r="AZ925"/>
  <c r="AZ920"/>
  <c r="AI882"/>
  <c r="Q877"/>
  <c r="R877" s="1"/>
  <c r="AI859"/>
  <c r="R834"/>
  <c r="R829"/>
  <c r="AZ824"/>
  <c r="Q788"/>
  <c r="AI774"/>
  <c r="Q745"/>
  <c r="AI719"/>
  <c r="AI653"/>
  <c r="R371"/>
  <c r="AY1274"/>
  <c r="AX1274"/>
  <c r="AY1242"/>
  <c r="AX1242"/>
  <c r="AZ1242" s="1"/>
  <c r="AY1229"/>
  <c r="AX1229"/>
  <c r="AY1223"/>
  <c r="AX1223"/>
  <c r="AZ1223" s="1"/>
  <c r="AH1217"/>
  <c r="AG1217"/>
  <c r="AH1150"/>
  <c r="AG1150"/>
  <c r="AI1150" s="1"/>
  <c r="AY1146"/>
  <c r="AX1146"/>
  <c r="AH1141"/>
  <c r="AG1141"/>
  <c r="AI1141" s="1"/>
  <c r="P1104"/>
  <c r="R1104" s="1"/>
  <c r="Q1104"/>
  <c r="AY1051"/>
  <c r="AX1051"/>
  <c r="AZ1051" s="1"/>
  <c r="AX979"/>
  <c r="AZ979" s="1"/>
  <c r="AY979"/>
  <c r="AY958"/>
  <c r="AX958"/>
  <c r="AZ958" s="1"/>
  <c r="AH927"/>
  <c r="AG927"/>
  <c r="P907"/>
  <c r="Q907"/>
  <c r="AX887"/>
  <c r="AZ887" s="1"/>
  <c r="AY887"/>
  <c r="P859"/>
  <c r="Q859"/>
  <c r="AX828"/>
  <c r="AZ828" s="1"/>
  <c r="AY828"/>
  <c r="AG763"/>
  <c r="AH763"/>
  <c r="P755"/>
  <c r="R755" s="1"/>
  <c r="Q755"/>
  <c r="AX734"/>
  <c r="AY734"/>
  <c r="P719"/>
  <c r="R719" s="1"/>
  <c r="Q719"/>
  <c r="AH1216"/>
  <c r="AG1216"/>
  <c r="AI1216" s="1"/>
  <c r="AY1213"/>
  <c r="AX1213"/>
  <c r="AH1208"/>
  <c r="AG1208"/>
  <c r="AI1208" s="1"/>
  <c r="AY1205"/>
  <c r="AX1205"/>
  <c r="AY1191"/>
  <c r="AX1191"/>
  <c r="AZ1191" s="1"/>
  <c r="AH1180"/>
  <c r="AG1180"/>
  <c r="AY1177"/>
  <c r="AX1177"/>
  <c r="AZ1177" s="1"/>
  <c r="AH1166"/>
  <c r="AG1166"/>
  <c r="AY1120"/>
  <c r="AX1120"/>
  <c r="AZ1120" s="1"/>
  <c r="AH1101"/>
  <c r="AG1101"/>
  <c r="AG1099"/>
  <c r="AH1099"/>
  <c r="AH1089"/>
  <c r="AG1089"/>
  <c r="AY1088"/>
  <c r="AX1088"/>
  <c r="AZ1088" s="1"/>
  <c r="AH1083"/>
  <c r="AG1083"/>
  <c r="AY1060"/>
  <c r="AX1060"/>
  <c r="AZ1060" s="1"/>
  <c r="AG1053"/>
  <c r="AI1053" s="1"/>
  <c r="AH1053"/>
  <c r="P1012"/>
  <c r="Q1012"/>
  <c r="AX984"/>
  <c r="AZ984" s="1"/>
  <c r="AY984"/>
  <c r="AG934"/>
  <c r="AH934"/>
  <c r="AG918"/>
  <c r="AI918" s="1"/>
  <c r="AH918"/>
  <c r="P916"/>
  <c r="Q916"/>
  <c r="AY910"/>
  <c r="AX910"/>
  <c r="AG884"/>
  <c r="AH884"/>
  <c r="AX852"/>
  <c r="AZ852" s="1"/>
  <c r="AY852"/>
  <c r="AX744"/>
  <c r="AY744"/>
  <c r="AH741"/>
  <c r="AG741"/>
  <c r="AX615"/>
  <c r="AY615"/>
  <c r="AG534"/>
  <c r="AI534" s="1"/>
  <c r="AH534"/>
  <c r="AY1262"/>
  <c r="AX1262"/>
  <c r="AZ1262" s="1"/>
  <c r="AH1236"/>
  <c r="AG1236"/>
  <c r="AY1233"/>
  <c r="AX1233"/>
  <c r="AZ1233" s="1"/>
  <c r="AH1228"/>
  <c r="AG1228"/>
  <c r="AY1224"/>
  <c r="AX1224"/>
  <c r="AZ1224" s="1"/>
  <c r="AY1218"/>
  <c r="AX1218"/>
  <c r="AH1194"/>
  <c r="AG1194"/>
  <c r="AI1194" s="1"/>
  <c r="AY1182"/>
  <c r="AX1182"/>
  <c r="AH1160"/>
  <c r="AG1160"/>
  <c r="AI1160" s="1"/>
  <c r="AH1155"/>
  <c r="AG1155"/>
  <c r="AH1145"/>
  <c r="AG1145"/>
  <c r="AI1145" s="1"/>
  <c r="AY1142"/>
  <c r="AX1142"/>
  <c r="AY1133"/>
  <c r="AX1133"/>
  <c r="AZ1133" s="1"/>
  <c r="AH1123"/>
  <c r="AG1123"/>
  <c r="AH1118"/>
  <c r="AG1118"/>
  <c r="AI1118" s="1"/>
  <c r="AY1114"/>
  <c r="AX1114"/>
  <c r="AY1102"/>
  <c r="AX1102"/>
  <c r="AZ1102" s="1"/>
  <c r="P1085"/>
  <c r="R1085" s="1"/>
  <c r="Q1085"/>
  <c r="AX1079"/>
  <c r="AY1079"/>
  <c r="P1071"/>
  <c r="R1071" s="1"/>
  <c r="Q1071"/>
  <c r="AG996"/>
  <c r="AH996"/>
  <c r="AX993"/>
  <c r="AZ993" s="1"/>
  <c r="AY993"/>
  <c r="P989"/>
  <c r="Q989"/>
  <c r="P984"/>
  <c r="R984" s="1"/>
  <c r="Q984"/>
  <c r="AG981"/>
  <c r="AH981"/>
  <c r="P976"/>
  <c r="R976" s="1"/>
  <c r="Q976"/>
  <c r="AG973"/>
  <c r="AH973"/>
  <c r="AY950"/>
  <c r="AX950"/>
  <c r="P946"/>
  <c r="Q946"/>
  <c r="AX923"/>
  <c r="AZ923" s="1"/>
  <c r="AY923"/>
  <c r="P881"/>
  <c r="Q881"/>
  <c r="P858"/>
  <c r="R858" s="1"/>
  <c r="Q858"/>
  <c r="P838"/>
  <c r="Q838"/>
  <c r="AX836"/>
  <c r="AZ836" s="1"/>
  <c r="AY836"/>
  <c r="AX829"/>
  <c r="AY829"/>
  <c r="AX816"/>
  <c r="AZ816" s="1"/>
  <c r="AY816"/>
  <c r="P782"/>
  <c r="Q782"/>
  <c r="P775"/>
  <c r="R775" s="1"/>
  <c r="Q775"/>
  <c r="AH760"/>
  <c r="AG760"/>
  <c r="AI760" s="1"/>
  <c r="AH750"/>
  <c r="AG750"/>
  <c r="P692"/>
  <c r="Q692"/>
  <c r="AX686"/>
  <c r="AZ686" s="1"/>
  <c r="AY686"/>
  <c r="AX643"/>
  <c r="AY643"/>
  <c r="AG594"/>
  <c r="AI594" s="1"/>
  <c r="AH594"/>
  <c r="P543"/>
  <c r="Q543"/>
  <c r="P384"/>
  <c r="R384" s="1"/>
  <c r="Q384"/>
  <c r="P222"/>
  <c r="Q222"/>
  <c r="AG220"/>
  <c r="AI220" s="1"/>
  <c r="AH220"/>
  <c r="AH213"/>
  <c r="AG213"/>
  <c r="AI213" s="1"/>
  <c r="R1191"/>
  <c r="AZ1159"/>
  <c r="AZ1154"/>
  <c r="AI1116"/>
  <c r="AZ1113"/>
  <c r="R1096"/>
  <c r="R1079"/>
  <c r="AI1070"/>
  <c r="R932"/>
  <c r="R788"/>
  <c r="AI1275"/>
  <c r="AX1273"/>
  <c r="AZ1273" s="1"/>
  <c r="AI1270"/>
  <c r="R1265"/>
  <c r="AI1262"/>
  <c r="AX1257"/>
  <c r="AZ1257" s="1"/>
  <c r="R1257"/>
  <c r="AG1254"/>
  <c r="AI1254" s="1"/>
  <c r="AZ1251"/>
  <c r="R1249"/>
  <c r="AG1246"/>
  <c r="AI1246" s="1"/>
  <c r="AX1241"/>
  <c r="AZ1241" s="1"/>
  <c r="R1241"/>
  <c r="AG1238"/>
  <c r="AI1238" s="1"/>
  <c r="R1227"/>
  <c r="AG1224"/>
  <c r="AI1224" s="1"/>
  <c r="R1221"/>
  <c r="AX1178"/>
  <c r="AZ1178" s="1"/>
  <c r="R1165"/>
  <c r="AZ1130"/>
  <c r="R1128"/>
  <c r="R1113"/>
  <c r="AI1091"/>
  <c r="AI1071"/>
  <c r="AI989"/>
  <c r="AZ981"/>
  <c r="R979"/>
  <c r="R967"/>
  <c r="AI858"/>
  <c r="R830"/>
  <c r="AI775"/>
  <c r="AI773"/>
  <c r="R653"/>
  <c r="AY1216"/>
  <c r="AG1215"/>
  <c r="AI1215" s="1"/>
  <c r="AZ1214"/>
  <c r="AX1212"/>
  <c r="AZ1212" s="1"/>
  <c r="R1212"/>
  <c r="AH1211"/>
  <c r="AI1209"/>
  <c r="AY1208"/>
  <c r="AZ1208" s="1"/>
  <c r="AG1207"/>
  <c r="AI1207" s="1"/>
  <c r="AZ1206"/>
  <c r="AX1204"/>
  <c r="AZ1204" s="1"/>
  <c r="AX1198"/>
  <c r="AZ1198" s="1"/>
  <c r="R1198"/>
  <c r="AG1195"/>
  <c r="AI1195" s="1"/>
  <c r="AY1194"/>
  <c r="AZ1194" s="1"/>
  <c r="AZ1192"/>
  <c r="AX1190"/>
  <c r="AZ1190" s="1"/>
  <c r="R1190"/>
  <c r="R1189"/>
  <c r="AI1186"/>
  <c r="AZ1183"/>
  <c r="AI1167"/>
  <c r="AZ1158"/>
  <c r="AG1156"/>
  <c r="AI1156" s="1"/>
  <c r="AZ1152"/>
  <c r="R1150"/>
  <c r="R1149"/>
  <c r="AG1146"/>
  <c r="AI1146" s="1"/>
  <c r="AX1143"/>
  <c r="AZ1143" s="1"/>
  <c r="R1141"/>
  <c r="AG1124"/>
  <c r="AI1124" s="1"/>
  <c r="AZ1121"/>
  <c r="AG1119"/>
  <c r="AI1119" s="1"/>
  <c r="AY1118"/>
  <c r="AX1117"/>
  <c r="AZ1117" s="1"/>
  <c r="R1117"/>
  <c r="R1108"/>
  <c r="AI1103"/>
  <c r="R1100"/>
  <c r="R1097"/>
  <c r="AZ1093"/>
  <c r="AI1093"/>
  <c r="AI1088"/>
  <c r="AG1085"/>
  <c r="AI1085" s="1"/>
  <c r="R1083"/>
  <c r="AZ1077"/>
  <c r="AI1077"/>
  <c r="AI1076"/>
  <c r="AI1072"/>
  <c r="AZ1064"/>
  <c r="AI1057"/>
  <c r="R1033"/>
  <c r="AZ1031"/>
  <c r="AZ986"/>
  <c r="AZ965"/>
  <c r="AZ959"/>
  <c r="AZ943"/>
  <c r="R941"/>
  <c r="AI928"/>
  <c r="AI917"/>
  <c r="AI915"/>
  <c r="AZ849"/>
  <c r="AZ834"/>
  <c r="R796"/>
  <c r="R784"/>
  <c r="AI779"/>
  <c r="R770"/>
  <c r="R728"/>
  <c r="AZ721"/>
  <c r="AZ647"/>
  <c r="AX1037"/>
  <c r="AZ1037" s="1"/>
  <c r="AY1037"/>
  <c r="AG1031"/>
  <c r="AI1031" s="1"/>
  <c r="AH1031"/>
  <c r="AX1006"/>
  <c r="AZ1006" s="1"/>
  <c r="AY1006"/>
  <c r="AG987"/>
  <c r="AI987" s="1"/>
  <c r="AH987"/>
  <c r="AG960"/>
  <c r="AI960" s="1"/>
  <c r="AH960"/>
  <c r="AX957"/>
  <c r="AZ957" s="1"/>
  <c r="AY957"/>
  <c r="AX949"/>
  <c r="AZ949" s="1"/>
  <c r="AY949"/>
  <c r="AG944"/>
  <c r="AI944" s="1"/>
  <c r="AH944"/>
  <c r="AH891"/>
  <c r="AG891"/>
  <c r="AG851"/>
  <c r="AI851" s="1"/>
  <c r="AH851"/>
  <c r="AG846"/>
  <c r="AI846" s="1"/>
  <c r="AH846"/>
  <c r="AG827"/>
  <c r="AI827" s="1"/>
  <c r="AH827"/>
  <c r="AX817"/>
  <c r="AZ817" s="1"/>
  <c r="AY817"/>
  <c r="P813"/>
  <c r="R813" s="1"/>
  <c r="Q813"/>
  <c r="AY807"/>
  <c r="AX807"/>
  <c r="AY802"/>
  <c r="AX802"/>
  <c r="P790"/>
  <c r="R790" s="1"/>
  <c r="Q790"/>
  <c r="AX773"/>
  <c r="AZ773" s="1"/>
  <c r="AY773"/>
  <c r="AG756"/>
  <c r="AI756" s="1"/>
  <c r="AH756"/>
  <c r="P752"/>
  <c r="R752" s="1"/>
  <c r="Q752"/>
  <c r="P737"/>
  <c r="R737" s="1"/>
  <c r="Q737"/>
  <c r="AH706"/>
  <c r="AG706"/>
  <c r="AG697"/>
  <c r="AI697" s="1"/>
  <c r="AH697"/>
  <c r="AH668"/>
  <c r="AG668"/>
  <c r="P631"/>
  <c r="R631" s="1"/>
  <c r="Q631"/>
  <c r="P626"/>
  <c r="R626" s="1"/>
  <c r="Q626"/>
  <c r="AH587"/>
  <c r="AG587"/>
  <c r="AG555"/>
  <c r="AI555" s="1"/>
  <c r="AH555"/>
  <c r="AG549"/>
  <c r="AI549" s="1"/>
  <c r="AH549"/>
  <c r="P534"/>
  <c r="R534" s="1"/>
  <c r="Q534"/>
  <c r="P509"/>
  <c r="R509" s="1"/>
  <c r="Q509"/>
  <c r="AH488"/>
  <c r="AG488"/>
  <c r="AG467"/>
  <c r="AI467" s="1"/>
  <c r="AH467"/>
  <c r="AH456"/>
  <c r="AG456"/>
  <c r="AH447"/>
  <c r="AG447"/>
  <c r="P440"/>
  <c r="R440" s="1"/>
  <c r="Q440"/>
  <c r="P400"/>
  <c r="R400" s="1"/>
  <c r="Q400"/>
  <c r="P395"/>
  <c r="R395" s="1"/>
  <c r="Q395"/>
  <c r="AX362"/>
  <c r="AZ362" s="1"/>
  <c r="AY362"/>
  <c r="AG358"/>
  <c r="AI358" s="1"/>
  <c r="AH358"/>
  <c r="AX335"/>
  <c r="AZ335" s="1"/>
  <c r="AY335"/>
  <c r="AH314"/>
  <c r="AG314"/>
  <c r="J76"/>
  <c r="N84"/>
  <c r="Q84" s="1"/>
  <c r="N76"/>
  <c r="Q76" s="1"/>
  <c r="R76" s="1"/>
  <c r="N83"/>
  <c r="Q83" s="1"/>
  <c r="R83" s="1"/>
  <c r="N81"/>
  <c r="J77"/>
  <c r="N82"/>
  <c r="N79"/>
  <c r="N77"/>
  <c r="M71"/>
  <c r="I72"/>
  <c r="I71"/>
  <c r="AG1022"/>
  <c r="AI1022" s="1"/>
  <c r="AH1022"/>
  <c r="AX1019"/>
  <c r="AZ1019" s="1"/>
  <c r="AY1019"/>
  <c r="AG1014"/>
  <c r="AI1014" s="1"/>
  <c r="AH1014"/>
  <c r="AX1011"/>
  <c r="AZ1011" s="1"/>
  <c r="AY1011"/>
  <c r="AG1009"/>
  <c r="AI1009" s="1"/>
  <c r="AH1009"/>
  <c r="AG1001"/>
  <c r="AI1001" s="1"/>
  <c r="AH1001"/>
  <c r="AG992"/>
  <c r="AI992" s="1"/>
  <c r="AH992"/>
  <c r="AX988"/>
  <c r="AZ988" s="1"/>
  <c r="AY988"/>
  <c r="AX983"/>
  <c r="AZ983" s="1"/>
  <c r="AY983"/>
  <c r="AX975"/>
  <c r="AZ975" s="1"/>
  <c r="AY975"/>
  <c r="AG965"/>
  <c r="AI965" s="1"/>
  <c r="AH965"/>
  <c r="AX962"/>
  <c r="AZ962" s="1"/>
  <c r="AY962"/>
  <c r="AX922"/>
  <c r="AZ922" s="1"/>
  <c r="AY922"/>
  <c r="AH919"/>
  <c r="AG919"/>
  <c r="AX915"/>
  <c r="AZ915" s="1"/>
  <c r="AY915"/>
  <c r="AX892"/>
  <c r="AZ892" s="1"/>
  <c r="AY892"/>
  <c r="AG865"/>
  <c r="AI865" s="1"/>
  <c r="AH865"/>
  <c r="AX864"/>
  <c r="AZ864" s="1"/>
  <c r="AY864"/>
  <c r="AH852"/>
  <c r="AG852"/>
  <c r="AG833"/>
  <c r="AI833" s="1"/>
  <c r="AH833"/>
  <c r="AG828"/>
  <c r="AI828" s="1"/>
  <c r="AH828"/>
  <c r="AX821"/>
  <c r="AZ821" s="1"/>
  <c r="AY821"/>
  <c r="AH817"/>
  <c r="AG817"/>
  <c r="AX811"/>
  <c r="AZ811" s="1"/>
  <c r="AY811"/>
  <c r="P804"/>
  <c r="R804" s="1"/>
  <c r="Q804"/>
  <c r="AX797"/>
  <c r="AZ797" s="1"/>
  <c r="AY797"/>
  <c r="AX782"/>
  <c r="AZ782" s="1"/>
  <c r="AY782"/>
  <c r="P779"/>
  <c r="R779" s="1"/>
  <c r="Q779"/>
  <c r="AH777"/>
  <c r="AG777"/>
  <c r="AY741"/>
  <c r="AX741"/>
  <c r="AG734"/>
  <c r="AI734" s="1"/>
  <c r="AH734"/>
  <c r="AG720"/>
  <c r="AI720" s="1"/>
  <c r="AH720"/>
  <c r="AH717"/>
  <c r="AG717"/>
  <c r="AY712"/>
  <c r="AX712"/>
  <c r="AY703"/>
  <c r="AX703"/>
  <c r="AH698"/>
  <c r="AG698"/>
  <c r="AH690"/>
  <c r="AG690"/>
  <c r="AY682"/>
  <c r="AX682"/>
  <c r="AH660"/>
  <c r="AG660"/>
  <c r="AY635"/>
  <c r="AX635"/>
  <c r="AH633"/>
  <c r="AG633"/>
  <c r="AY623"/>
  <c r="AX623"/>
  <c r="AY611"/>
  <c r="AX611"/>
  <c r="AY607"/>
  <c r="AX607"/>
  <c r="P580"/>
  <c r="R580" s="1"/>
  <c r="Q580"/>
  <c r="AG563"/>
  <c r="AI563" s="1"/>
  <c r="AH563"/>
  <c r="AX560"/>
  <c r="AZ560" s="1"/>
  <c r="AY560"/>
  <c r="AX552"/>
  <c r="AZ552" s="1"/>
  <c r="AY552"/>
  <c r="AY538"/>
  <c r="AX538"/>
  <c r="AG475"/>
  <c r="AI475" s="1"/>
  <c r="AH475"/>
  <c r="AG463"/>
  <c r="AI463" s="1"/>
  <c r="AH463"/>
  <c r="AG437"/>
  <c r="AI437" s="1"/>
  <c r="AH437"/>
  <c r="AY420"/>
  <c r="AX420"/>
  <c r="AX394"/>
  <c r="AZ394" s="1"/>
  <c r="AY394"/>
  <c r="AX389"/>
  <c r="AZ389" s="1"/>
  <c r="AY389"/>
  <c r="AH386"/>
  <c r="AG386"/>
  <c r="AY336"/>
  <c r="AX336"/>
  <c r="P287"/>
  <c r="R287" s="1"/>
  <c r="Q287"/>
  <c r="P253"/>
  <c r="R253" s="1"/>
  <c r="Q253"/>
  <c r="AX251"/>
  <c r="AZ251" s="1"/>
  <c r="AY251"/>
  <c r="AZ1109"/>
  <c r="R1106"/>
  <c r="R1101"/>
  <c r="AI1097"/>
  <c r="AZ1081"/>
  <c r="AH1074"/>
  <c r="R1073"/>
  <c r="R1068"/>
  <c r="R1059"/>
  <c r="AI1055"/>
  <c r="AG1025"/>
  <c r="AX1022"/>
  <c r="AI1019"/>
  <c r="R1014"/>
  <c r="AI1011"/>
  <c r="AG995"/>
  <c r="AX992"/>
  <c r="AZ992" s="1"/>
  <c r="R992"/>
  <c r="AZ985"/>
  <c r="AX978"/>
  <c r="R978"/>
  <c r="R956"/>
  <c r="R948"/>
  <c r="AZ942"/>
  <c r="AI936"/>
  <c r="AZ933"/>
  <c r="AI909"/>
  <c r="AZ905"/>
  <c r="R900"/>
  <c r="AI897"/>
  <c r="AZ854"/>
  <c r="R847"/>
  <c r="AG823"/>
  <c r="AI823" s="1"/>
  <c r="R810"/>
  <c r="AI801"/>
  <c r="AH758"/>
  <c r="AZ688"/>
  <c r="AZ667"/>
  <c r="R656"/>
  <c r="AI580"/>
  <c r="R570"/>
  <c r="AZ554"/>
  <c r="AZ463"/>
  <c r="AG1102"/>
  <c r="AI1102" s="1"/>
  <c r="P1098"/>
  <c r="R1098" s="1"/>
  <c r="AY1096"/>
  <c r="AZ1096" s="1"/>
  <c r="P1093"/>
  <c r="R1093" s="1"/>
  <c r="AX1091"/>
  <c r="AZ1091" s="1"/>
  <c r="AH1091"/>
  <c r="AG1086"/>
  <c r="AI1086" s="1"/>
  <c r="AG1074"/>
  <c r="AI1074" s="1"/>
  <c r="AX1073"/>
  <c r="AZ1073" s="1"/>
  <c r="AG1069"/>
  <c r="AI1069" s="1"/>
  <c r="AX1068"/>
  <c r="AZ1068" s="1"/>
  <c r="AH1066"/>
  <c r="AI1066" s="1"/>
  <c r="P1065"/>
  <c r="R1065" s="1"/>
  <c r="AX1063"/>
  <c r="AZ1063" s="1"/>
  <c r="AG1062"/>
  <c r="AI1062" s="1"/>
  <c r="AG1060"/>
  <c r="AI1060" s="1"/>
  <c r="P1056"/>
  <c r="R1056" s="1"/>
  <c r="AX1054"/>
  <c r="AZ1054" s="1"/>
  <c r="P1051"/>
  <c r="R1051" s="1"/>
  <c r="AX1049"/>
  <c r="AZ1049" s="1"/>
  <c r="AZ1047"/>
  <c r="R1045"/>
  <c r="R1044"/>
  <c r="AI1041"/>
  <c r="AZ1038"/>
  <c r="AX1036"/>
  <c r="AZ1036" s="1"/>
  <c r="R1036"/>
  <c r="R1035"/>
  <c r="AI1032"/>
  <c r="AG1030"/>
  <c r="AI1030" s="1"/>
  <c r="AX1029"/>
  <c r="AZ1029" s="1"/>
  <c r="P1024"/>
  <c r="R1024" s="1"/>
  <c r="P1016"/>
  <c r="R1016" s="1"/>
  <c r="AG1010"/>
  <c r="AI1010" s="1"/>
  <c r="AZ1007"/>
  <c r="AX1005"/>
  <c r="AZ1005" s="1"/>
  <c r="R1005"/>
  <c r="AG1002"/>
  <c r="AI1002" s="1"/>
  <c r="AZ999"/>
  <c r="AX997"/>
  <c r="AZ997" s="1"/>
  <c r="R997"/>
  <c r="P994"/>
  <c r="R994" s="1"/>
  <c r="AX987"/>
  <c r="AZ987" s="1"/>
  <c r="AG986"/>
  <c r="AI986" s="1"/>
  <c r="P985"/>
  <c r="R985" s="1"/>
  <c r="P980"/>
  <c r="R980" s="1"/>
  <c r="AG977"/>
  <c r="AI977" s="1"/>
  <c r="AZ971"/>
  <c r="AX969"/>
  <c r="AZ969" s="1"/>
  <c r="R969"/>
  <c r="AG966"/>
  <c r="AI966" s="1"/>
  <c r="AX963"/>
  <c r="AZ963" s="1"/>
  <c r="AG959"/>
  <c r="AI959" s="1"/>
  <c r="P958"/>
  <c r="R958" s="1"/>
  <c r="AX956"/>
  <c r="AZ956" s="1"/>
  <c r="AG951"/>
  <c r="AI951" s="1"/>
  <c r="P950"/>
  <c r="R950" s="1"/>
  <c r="AX948"/>
  <c r="AZ948" s="1"/>
  <c r="AG943"/>
  <c r="AI943" s="1"/>
  <c r="P942"/>
  <c r="R942" s="1"/>
  <c r="AG938"/>
  <c r="AI938" s="1"/>
  <c r="AX935"/>
  <c r="AZ935" s="1"/>
  <c r="P933"/>
  <c r="R933" s="1"/>
  <c r="AG930"/>
  <c r="AI930" s="1"/>
  <c r="AX926"/>
  <c r="AZ926" s="1"/>
  <c r="AG925"/>
  <c r="AI925" s="1"/>
  <c r="P924"/>
  <c r="R924" s="1"/>
  <c r="AG920"/>
  <c r="AI920" s="1"/>
  <c r="R918"/>
  <c r="R909"/>
  <c r="AH908"/>
  <c r="AI908" s="1"/>
  <c r="AI906"/>
  <c r="AI905"/>
  <c r="AY904"/>
  <c r="AZ904" s="1"/>
  <c r="AZ902"/>
  <c r="AG898"/>
  <c r="AI898" s="1"/>
  <c r="AI896"/>
  <c r="AZ889"/>
  <c r="Q889"/>
  <c r="R889" s="1"/>
  <c r="AH885"/>
  <c r="AI885" s="1"/>
  <c r="AZ883"/>
  <c r="R883"/>
  <c r="Q880"/>
  <c r="R880" s="1"/>
  <c r="AX877"/>
  <c r="AZ877" s="1"/>
  <c r="AG872"/>
  <c r="AI872" s="1"/>
  <c r="AH870"/>
  <c r="AZ868"/>
  <c r="Q868"/>
  <c r="R868" s="1"/>
  <c r="AY866"/>
  <c r="R866"/>
  <c r="AG863"/>
  <c r="AI863" s="1"/>
  <c r="AH861"/>
  <c r="R860"/>
  <c r="Q857"/>
  <c r="AG854"/>
  <c r="AI854" s="1"/>
  <c r="AY853"/>
  <c r="AZ853" s="1"/>
  <c r="R852"/>
  <c r="P848"/>
  <c r="R848" s="1"/>
  <c r="R846"/>
  <c r="AG844"/>
  <c r="AI844" s="1"/>
  <c r="AI842"/>
  <c r="AZ830"/>
  <c r="AI825"/>
  <c r="AZ819"/>
  <c r="Q819"/>
  <c r="R819" s="1"/>
  <c r="AH815"/>
  <c r="AX809"/>
  <c r="AZ809" s="1"/>
  <c r="AG803"/>
  <c r="AI803" s="1"/>
  <c r="R801"/>
  <c r="AH800"/>
  <c r="AI800" s="1"/>
  <c r="AI798"/>
  <c r="AY794"/>
  <c r="AG792"/>
  <c r="AI792" s="1"/>
  <c r="AY785"/>
  <c r="AZ785" s="1"/>
  <c r="AG778"/>
  <c r="AI778" s="1"/>
  <c r="R776"/>
  <c r="Q773"/>
  <c r="AX770"/>
  <c r="AZ770" s="1"/>
  <c r="Q768"/>
  <c r="AI765"/>
  <c r="AY764"/>
  <c r="AZ764" s="1"/>
  <c r="AZ762"/>
  <c r="AZ756"/>
  <c r="R754"/>
  <c r="AG751"/>
  <c r="AI751" s="1"/>
  <c r="AZ748"/>
  <c r="R746"/>
  <c r="P743"/>
  <c r="R743" s="1"/>
  <c r="Q742"/>
  <c r="R742" s="1"/>
  <c r="AI736"/>
  <c r="AZ733"/>
  <c r="R717"/>
  <c r="AI714"/>
  <c r="Q712"/>
  <c r="R712" s="1"/>
  <c r="AI708"/>
  <c r="AZ705"/>
  <c r="R703"/>
  <c r="Q695"/>
  <c r="R695" s="1"/>
  <c r="AY689"/>
  <c r="Q687"/>
  <c r="P684"/>
  <c r="R684" s="1"/>
  <c r="Q683"/>
  <c r="R683" s="1"/>
  <c r="P676"/>
  <c r="R676" s="1"/>
  <c r="Q675"/>
  <c r="R675" s="1"/>
  <c r="AX670"/>
  <c r="AZ670" s="1"/>
  <c r="AY669"/>
  <c r="AZ669" s="1"/>
  <c r="R665"/>
  <c r="AI662"/>
  <c r="AZ659"/>
  <c r="Q657"/>
  <c r="R657" s="1"/>
  <c r="AG651"/>
  <c r="AI651" s="1"/>
  <c r="AH650"/>
  <c r="AI650" s="1"/>
  <c r="P646"/>
  <c r="R646" s="1"/>
  <c r="Q645"/>
  <c r="R645" s="1"/>
  <c r="AI640"/>
  <c r="AZ637"/>
  <c r="AZ632"/>
  <c r="AI627"/>
  <c r="AZ624"/>
  <c r="AI621"/>
  <c r="AZ598"/>
  <c r="AX596"/>
  <c r="AZ596" s="1"/>
  <c r="AZ585"/>
  <c r="Q583"/>
  <c r="Q578"/>
  <c r="AI567"/>
  <c r="AZ562"/>
  <c r="R552"/>
  <c r="Q537"/>
  <c r="R537" s="1"/>
  <c r="AZ531"/>
  <c r="AZ446"/>
  <c r="AI441"/>
  <c r="AI432"/>
  <c r="R403"/>
  <c r="AI336"/>
  <c r="R335"/>
  <c r="AZ313"/>
  <c r="R311"/>
  <c r="AI308"/>
  <c r="AX998"/>
  <c r="AY998"/>
  <c r="AX970"/>
  <c r="AZ970" s="1"/>
  <c r="AY970"/>
  <c r="AG952"/>
  <c r="AH952"/>
  <c r="AG926"/>
  <c r="AI926" s="1"/>
  <c r="AH926"/>
  <c r="AG921"/>
  <c r="AH921"/>
  <c r="AX914"/>
  <c r="AZ914" s="1"/>
  <c r="AY914"/>
  <c r="AX880"/>
  <c r="AY880"/>
  <c r="AX857"/>
  <c r="AZ857" s="1"/>
  <c r="AY857"/>
  <c r="AY826"/>
  <c r="AX826"/>
  <c r="AZ826" s="1"/>
  <c r="P823"/>
  <c r="R823" s="1"/>
  <c r="Q823"/>
  <c r="AH811"/>
  <c r="AG811"/>
  <c r="AI811" s="1"/>
  <c r="AX754"/>
  <c r="AZ754" s="1"/>
  <c r="AY754"/>
  <c r="AY746"/>
  <c r="AX746"/>
  <c r="AZ746" s="1"/>
  <c r="AX731"/>
  <c r="AZ731" s="1"/>
  <c r="AY731"/>
  <c r="AG689"/>
  <c r="AH689"/>
  <c r="AH638"/>
  <c r="AG638"/>
  <c r="AG615"/>
  <c r="AH615"/>
  <c r="AY597"/>
  <c r="AX597"/>
  <c r="AG573"/>
  <c r="AH573"/>
  <c r="AX1032"/>
  <c r="AZ1032" s="1"/>
  <c r="AY1032"/>
  <c r="AX1027"/>
  <c r="AY1027"/>
  <c r="AX1010"/>
  <c r="AZ1010" s="1"/>
  <c r="AY1010"/>
  <c r="AX1002"/>
  <c r="AY1002"/>
  <c r="AG997"/>
  <c r="AI997" s="1"/>
  <c r="AH997"/>
  <c r="AG956"/>
  <c r="AH956"/>
  <c r="AX953"/>
  <c r="AZ953" s="1"/>
  <c r="AY953"/>
  <c r="AG948"/>
  <c r="AH948"/>
  <c r="AX945"/>
  <c r="AZ945" s="1"/>
  <c r="AY945"/>
  <c r="AG940"/>
  <c r="AH940"/>
  <c r="AX919"/>
  <c r="AZ919" s="1"/>
  <c r="AY919"/>
  <c r="AH914"/>
  <c r="AG914"/>
  <c r="AI914" s="1"/>
  <c r="P898"/>
  <c r="R898" s="1"/>
  <c r="Q898"/>
  <c r="AH886"/>
  <c r="AG886"/>
  <c r="AI886" s="1"/>
  <c r="AG879"/>
  <c r="AI879" s="1"/>
  <c r="AH879"/>
  <c r="AX878"/>
  <c r="AY878"/>
  <c r="AG873"/>
  <c r="AI873" s="1"/>
  <c r="AH873"/>
  <c r="AG856"/>
  <c r="AH856"/>
  <c r="AX847"/>
  <c r="AZ847" s="1"/>
  <c r="AY847"/>
  <c r="P844"/>
  <c r="Q844"/>
  <c r="AY822"/>
  <c r="AX822"/>
  <c r="AH816"/>
  <c r="AG816"/>
  <c r="AI816" s="1"/>
  <c r="AG793"/>
  <c r="AI793" s="1"/>
  <c r="AH793"/>
  <c r="AG781"/>
  <c r="AH781"/>
  <c r="AG772"/>
  <c r="AI772" s="1"/>
  <c r="AH772"/>
  <c r="AX771"/>
  <c r="AY771"/>
  <c r="AG748"/>
  <c r="AI748" s="1"/>
  <c r="AH748"/>
  <c r="AX745"/>
  <c r="AY745"/>
  <c r="AH744"/>
  <c r="AG744"/>
  <c r="AH735"/>
  <c r="AG735"/>
  <c r="AI735" s="1"/>
  <c r="AG729"/>
  <c r="AI729" s="1"/>
  <c r="AH729"/>
  <c r="AH726"/>
  <c r="AG726"/>
  <c r="AI726" s="1"/>
  <c r="AX716"/>
  <c r="AZ716" s="1"/>
  <c r="AY716"/>
  <c r="P714"/>
  <c r="Q714"/>
  <c r="P708"/>
  <c r="R708" s="1"/>
  <c r="Q708"/>
  <c r="AY679"/>
  <c r="AX679"/>
  <c r="AZ679" s="1"/>
  <c r="AX664"/>
  <c r="AZ664" s="1"/>
  <c r="AY664"/>
  <c r="P662"/>
  <c r="Q662"/>
  <c r="AY641"/>
  <c r="AX641"/>
  <c r="P640"/>
  <c r="Q640"/>
  <c r="P635"/>
  <c r="R635" s="1"/>
  <c r="Q635"/>
  <c r="P627"/>
  <c r="Q627"/>
  <c r="AG604"/>
  <c r="AI604" s="1"/>
  <c r="AH604"/>
  <c r="AH579"/>
  <c r="AG579"/>
  <c r="AI579" s="1"/>
  <c r="P558"/>
  <c r="R558" s="1"/>
  <c r="Q558"/>
  <c r="AG531"/>
  <c r="AH531"/>
  <c r="AX528"/>
  <c r="AZ528" s="1"/>
  <c r="AY528"/>
  <c r="AX502"/>
  <c r="AY502"/>
  <c r="AX501"/>
  <c r="AZ501" s="1"/>
  <c r="AY501"/>
  <c r="P441"/>
  <c r="Q441"/>
  <c r="P432"/>
  <c r="R432" s="1"/>
  <c r="Q432"/>
  <c r="AX402"/>
  <c r="AY402"/>
  <c r="AG389"/>
  <c r="AI389" s="1"/>
  <c r="AH389"/>
  <c r="AH378"/>
  <c r="AG378"/>
  <c r="AI378" s="1"/>
  <c r="AH375"/>
  <c r="AG375"/>
  <c r="AH370"/>
  <c r="AG370"/>
  <c r="AI370" s="1"/>
  <c r="AX263"/>
  <c r="AZ263" s="1"/>
  <c r="AY263"/>
  <c r="AG262"/>
  <c r="AH262"/>
  <c r="AG251"/>
  <c r="AI251" s="1"/>
  <c r="AH251"/>
  <c r="P249"/>
  <c r="Q249"/>
  <c r="AY242"/>
  <c r="AX242"/>
  <c r="P241"/>
  <c r="Q241"/>
  <c r="AH229"/>
  <c r="AG229"/>
  <c r="AX227"/>
  <c r="AY227"/>
  <c r="AX1095"/>
  <c r="AZ1095" s="1"/>
  <c r="AI1092"/>
  <c r="AG1090"/>
  <c r="R1087"/>
  <c r="AI1027"/>
  <c r="AZ1024"/>
  <c r="R1022"/>
  <c r="AG1017"/>
  <c r="AI1017" s="1"/>
  <c r="AZ1016"/>
  <c r="AX1014"/>
  <c r="AZ994"/>
  <c r="R991"/>
  <c r="AI983"/>
  <c r="AZ980"/>
  <c r="AI975"/>
  <c r="AZ972"/>
  <c r="R940"/>
  <c r="R939"/>
  <c r="R931"/>
  <c r="R930"/>
  <c r="AZ924"/>
  <c r="AZ912"/>
  <c r="R890"/>
  <c r="AX875"/>
  <c r="AZ875" s="1"/>
  <c r="R869"/>
  <c r="AI849"/>
  <c r="AI843"/>
  <c r="R820"/>
  <c r="AI815"/>
  <c r="AX786"/>
  <c r="R711"/>
  <c r="R694"/>
  <c r="AI691"/>
  <c r="R620"/>
  <c r="AZ603"/>
  <c r="AZ572"/>
  <c r="AI542"/>
  <c r="AG1106"/>
  <c r="AI1106" s="1"/>
  <c r="AG1105"/>
  <c r="AI1105" s="1"/>
  <c r="AX1103"/>
  <c r="AZ1103" s="1"/>
  <c r="P1103"/>
  <c r="R1103" s="1"/>
  <c r="AG1100"/>
  <c r="AI1100" s="1"/>
  <c r="AY1097"/>
  <c r="AZ1097" s="1"/>
  <c r="AY1095"/>
  <c r="AG1095"/>
  <c r="AI1095" s="1"/>
  <c r="AY1092"/>
  <c r="AZ1092" s="1"/>
  <c r="AH1090"/>
  <c r="P1089"/>
  <c r="R1089" s="1"/>
  <c r="AH1087"/>
  <c r="AI1087" s="1"/>
  <c r="AX1083"/>
  <c r="AZ1083" s="1"/>
  <c r="AG1079"/>
  <c r="AI1079" s="1"/>
  <c r="AX1074"/>
  <c r="AZ1074" s="1"/>
  <c r="P1070"/>
  <c r="R1070" s="1"/>
  <c r="AG1067"/>
  <c r="AI1067" s="1"/>
  <c r="AY1064"/>
  <c r="P1061"/>
  <c r="R1061" s="1"/>
  <c r="AG1058"/>
  <c r="AI1058" s="1"/>
  <c r="AY1055"/>
  <c r="AZ1055" s="1"/>
  <c r="P1052"/>
  <c r="R1052" s="1"/>
  <c r="AY1050"/>
  <c r="AZ1050" s="1"/>
  <c r="AG1048"/>
  <c r="AI1048" s="1"/>
  <c r="P1047"/>
  <c r="R1047" s="1"/>
  <c r="AG1043"/>
  <c r="AI1043" s="1"/>
  <c r="AX1040"/>
  <c r="AZ1040" s="1"/>
  <c r="P1038"/>
  <c r="R1038" s="1"/>
  <c r="AG1035"/>
  <c r="AI1035" s="1"/>
  <c r="AH1025"/>
  <c r="AY1022"/>
  <c r="AH1017"/>
  <c r="AY1014"/>
  <c r="AG1008"/>
  <c r="AI1008" s="1"/>
  <c r="P1007"/>
  <c r="R1007" s="1"/>
  <c r="AG1000"/>
  <c r="AI1000" s="1"/>
  <c r="P999"/>
  <c r="R999" s="1"/>
  <c r="AH995"/>
  <c r="AY992"/>
  <c r="AY978"/>
  <c r="P971"/>
  <c r="R971" s="1"/>
  <c r="AG964"/>
  <c r="AI964" s="1"/>
  <c r="P963"/>
  <c r="R963" s="1"/>
  <c r="AX961"/>
  <c r="AZ961" s="1"/>
  <c r="AG907"/>
  <c r="AI907" s="1"/>
  <c r="AX903"/>
  <c r="AZ903" s="1"/>
  <c r="AZ901"/>
  <c r="AI890"/>
  <c r="P888"/>
  <c r="R888" s="1"/>
  <c r="AX884"/>
  <c r="AZ884" s="1"/>
  <c r="AY875"/>
  <c r="AI869"/>
  <c r="P867"/>
  <c r="R867" s="1"/>
  <c r="R865"/>
  <c r="R857"/>
  <c r="P853"/>
  <c r="R853" s="1"/>
  <c r="R851"/>
  <c r="AH823"/>
  <c r="P818"/>
  <c r="R818" s="1"/>
  <c r="AI810"/>
  <c r="AZ801"/>
  <c r="AG799"/>
  <c r="AI799" s="1"/>
  <c r="AI797"/>
  <c r="AZ794"/>
  <c r="AY786"/>
  <c r="R773"/>
  <c r="R768"/>
  <c r="AX763"/>
  <c r="AZ763" s="1"/>
  <c r="AZ761"/>
  <c r="AX757"/>
  <c r="AZ757" s="1"/>
  <c r="P720"/>
  <c r="R720" s="1"/>
  <c r="AH718"/>
  <c r="AZ689"/>
  <c r="R687"/>
  <c r="R583"/>
  <c r="R578"/>
  <c r="R576"/>
  <c r="AZ522"/>
  <c r="R501"/>
  <c r="AX371"/>
  <c r="AZ371" s="1"/>
  <c r="AH754"/>
  <c r="AG754"/>
  <c r="AH730"/>
  <c r="AG730"/>
  <c r="AH721"/>
  <c r="AG721"/>
  <c r="AH716"/>
  <c r="AG716"/>
  <c r="AH711"/>
  <c r="AG711"/>
  <c r="AY707"/>
  <c r="AX707"/>
  <c r="AY699"/>
  <c r="AX699"/>
  <c r="AH664"/>
  <c r="AG664"/>
  <c r="AH656"/>
  <c r="AG656"/>
  <c r="AY644"/>
  <c r="AX644"/>
  <c r="AY639"/>
  <c r="AX639"/>
  <c r="AY634"/>
  <c r="AX634"/>
  <c r="AH629"/>
  <c r="AG629"/>
  <c r="AH625"/>
  <c r="AG625"/>
  <c r="AG624"/>
  <c r="AI624" s="1"/>
  <c r="AH624"/>
  <c r="AH603"/>
  <c r="AG603"/>
  <c r="AG591"/>
  <c r="AI591" s="1"/>
  <c r="AH591"/>
  <c r="AG582"/>
  <c r="AI582" s="1"/>
  <c r="AH582"/>
  <c r="AX569"/>
  <c r="AZ569" s="1"/>
  <c r="AY569"/>
  <c r="AG546"/>
  <c r="AI546" s="1"/>
  <c r="AH546"/>
  <c r="AX533"/>
  <c r="AZ533" s="1"/>
  <c r="AY533"/>
  <c r="P524"/>
  <c r="R524" s="1"/>
  <c r="Q524"/>
  <c r="AY519"/>
  <c r="AX519"/>
  <c r="AG512"/>
  <c r="AI512" s="1"/>
  <c r="AH512"/>
  <c r="P508"/>
  <c r="R508" s="1"/>
  <c r="Q508"/>
  <c r="AG483"/>
  <c r="AI483" s="1"/>
  <c r="AH483"/>
  <c r="AH472"/>
  <c r="AG472"/>
  <c r="AH430"/>
  <c r="AG430"/>
  <c r="AG417"/>
  <c r="AI417" s="1"/>
  <c r="AH417"/>
  <c r="AG413"/>
  <c r="AI413" s="1"/>
  <c r="AH413"/>
  <c r="AH402"/>
  <c r="AG402"/>
  <c r="P376"/>
  <c r="R376" s="1"/>
  <c r="Q376"/>
  <c r="AH367"/>
  <c r="AG367"/>
  <c r="AY346"/>
  <c r="AX346"/>
  <c r="AY327"/>
  <c r="AX327"/>
  <c r="AH298"/>
  <c r="AG298"/>
  <c r="AY271"/>
  <c r="AX271"/>
  <c r="Q34"/>
  <c r="P34"/>
  <c r="H34"/>
  <c r="L34"/>
  <c r="H35"/>
  <c r="I14"/>
  <c r="M14"/>
  <c r="I15"/>
  <c r="M15"/>
  <c r="M17"/>
  <c r="I7"/>
  <c r="M7"/>
  <c r="I8"/>
  <c r="AG913"/>
  <c r="AI913" s="1"/>
  <c r="P911"/>
  <c r="R911" s="1"/>
  <c r="AX909"/>
  <c r="AZ909" s="1"/>
  <c r="P902"/>
  <c r="R902" s="1"/>
  <c r="AX896"/>
  <c r="AZ896" s="1"/>
  <c r="AX891"/>
  <c r="AZ891" s="1"/>
  <c r="AX886"/>
  <c r="AZ886" s="1"/>
  <c r="AH876"/>
  <c r="AI876" s="1"/>
  <c r="P874"/>
  <c r="R874" s="1"/>
  <c r="AX872"/>
  <c r="AZ872" s="1"/>
  <c r="AH871"/>
  <c r="AI871" s="1"/>
  <c r="AX862"/>
  <c r="AZ862" s="1"/>
  <c r="AH862"/>
  <c r="AI862" s="1"/>
  <c r="AH853"/>
  <c r="AI853" s="1"/>
  <c r="AY849"/>
  <c r="AX842"/>
  <c r="AZ842" s="1"/>
  <c r="AG837"/>
  <c r="AI837" s="1"/>
  <c r="P832"/>
  <c r="R832" s="1"/>
  <c r="P827"/>
  <c r="R827" s="1"/>
  <c r="AX825"/>
  <c r="AZ825" s="1"/>
  <c r="AH825"/>
  <c r="AG820"/>
  <c r="AI820" s="1"/>
  <c r="AY813"/>
  <c r="P808"/>
  <c r="R808" s="1"/>
  <c r="AX806"/>
  <c r="AZ806" s="1"/>
  <c r="AG805"/>
  <c r="AI805" s="1"/>
  <c r="P803"/>
  <c r="R803" s="1"/>
  <c r="P794"/>
  <c r="R794" s="1"/>
  <c r="AX792"/>
  <c r="AZ792" s="1"/>
  <c r="AG791"/>
  <c r="AI791" s="1"/>
  <c r="AY788"/>
  <c r="AZ788" s="1"/>
  <c r="AH787"/>
  <c r="AI787" s="1"/>
  <c r="AX777"/>
  <c r="AZ777" s="1"/>
  <c r="AX769"/>
  <c r="AZ769" s="1"/>
  <c r="AH769"/>
  <c r="AI769" s="1"/>
  <c r="AG767"/>
  <c r="AI767" s="1"/>
  <c r="AY765"/>
  <c r="AZ765" s="1"/>
  <c r="P762"/>
  <c r="R762" s="1"/>
  <c r="AX759"/>
  <c r="AZ759" s="1"/>
  <c r="AH759"/>
  <c r="AI759" s="1"/>
  <c r="P757"/>
  <c r="R757" s="1"/>
  <c r="AX755"/>
  <c r="AZ755" s="1"/>
  <c r="AG755"/>
  <c r="AI755" s="1"/>
  <c r="P753"/>
  <c r="R753" s="1"/>
  <c r="AZ752"/>
  <c r="R750"/>
  <c r="R749"/>
  <c r="AY747"/>
  <c r="AZ747" s="1"/>
  <c r="AI746"/>
  <c r="AX740"/>
  <c r="AZ740" s="1"/>
  <c r="P738"/>
  <c r="R738" s="1"/>
  <c r="AZ737"/>
  <c r="AH736"/>
  <c r="R735"/>
  <c r="AX732"/>
  <c r="AZ732" s="1"/>
  <c r="AI732"/>
  <c r="AX726"/>
  <c r="AZ726" s="1"/>
  <c r="P723"/>
  <c r="R723" s="1"/>
  <c r="AX717"/>
  <c r="AZ717" s="1"/>
  <c r="P715"/>
  <c r="R715" s="1"/>
  <c r="AZ714"/>
  <c r="AG712"/>
  <c r="AI712" s="1"/>
  <c r="AG709"/>
  <c r="AI709" s="1"/>
  <c r="P709"/>
  <c r="R709" s="1"/>
  <c r="AX708"/>
  <c r="AZ708" s="1"/>
  <c r="AH707"/>
  <c r="R706"/>
  <c r="AI703"/>
  <c r="AG701"/>
  <c r="AI701" s="1"/>
  <c r="P701"/>
  <c r="R701" s="1"/>
  <c r="AX700"/>
  <c r="AZ700" s="1"/>
  <c r="AH699"/>
  <c r="AI699" s="1"/>
  <c r="R698"/>
  <c r="AX695"/>
  <c r="AZ695" s="1"/>
  <c r="AI695"/>
  <c r="AG693"/>
  <c r="AI693" s="1"/>
  <c r="P693"/>
  <c r="R693" s="1"/>
  <c r="AZ692"/>
  <c r="AH691"/>
  <c r="R690"/>
  <c r="AX687"/>
  <c r="AZ687" s="1"/>
  <c r="AI687"/>
  <c r="AG684"/>
  <c r="AI684" s="1"/>
  <c r="P679"/>
  <c r="R679" s="1"/>
  <c r="AG676"/>
  <c r="AI676" s="1"/>
  <c r="AX673"/>
  <c r="AZ673" s="1"/>
  <c r="P671"/>
  <c r="R671" s="1"/>
  <c r="R668"/>
  <c r="AX665"/>
  <c r="AZ665" s="1"/>
  <c r="AG665"/>
  <c r="AI665" s="1"/>
  <c r="P663"/>
  <c r="R663" s="1"/>
  <c r="AZ662"/>
  <c r="R660"/>
  <c r="AX657"/>
  <c r="AZ657" s="1"/>
  <c r="AG657"/>
  <c r="AI657" s="1"/>
  <c r="P655"/>
  <c r="R655" s="1"/>
  <c r="AZ654"/>
  <c r="AX651"/>
  <c r="AZ651" s="1"/>
  <c r="P649"/>
  <c r="R649" s="1"/>
  <c r="AG646"/>
  <c r="AI646" s="1"/>
  <c r="P641"/>
  <c r="R641" s="1"/>
  <c r="AX640"/>
  <c r="AZ640" s="1"/>
  <c r="AH639"/>
  <c r="AI639" s="1"/>
  <c r="R638"/>
  <c r="AG635"/>
  <c r="AI635" s="1"/>
  <c r="R633"/>
  <c r="AI628"/>
  <c r="AX627"/>
  <c r="AZ627" s="1"/>
  <c r="R625"/>
  <c r="R619"/>
  <c r="R614"/>
  <c r="AZ610"/>
  <c r="AG608"/>
  <c r="AI608" s="1"/>
  <c r="AI581"/>
  <c r="R577"/>
  <c r="AI576"/>
  <c r="AG574"/>
  <c r="AI574" s="1"/>
  <c r="AZ571"/>
  <c r="R569"/>
  <c r="AI568"/>
  <c r="AG566"/>
  <c r="AI566" s="1"/>
  <c r="AZ563"/>
  <c r="R561"/>
  <c r="AI558"/>
  <c r="AZ555"/>
  <c r="AX553"/>
  <c r="AZ553" s="1"/>
  <c r="R546"/>
  <c r="AI543"/>
  <c r="AZ532"/>
  <c r="AG464"/>
  <c r="AI464" s="1"/>
  <c r="AY462"/>
  <c r="P442"/>
  <c r="R442" s="1"/>
  <c r="AH439"/>
  <c r="P433"/>
  <c r="R433" s="1"/>
  <c r="AH431"/>
  <c r="AZ421"/>
  <c r="AX403"/>
  <c r="AZ403" s="1"/>
  <c r="P385"/>
  <c r="R385" s="1"/>
  <c r="AH383"/>
  <c r="AX363"/>
  <c r="AZ363" s="1"/>
  <c r="R346"/>
  <c r="AZ297"/>
  <c r="AH740"/>
  <c r="AG740"/>
  <c r="AH731"/>
  <c r="AG731"/>
  <c r="AH702"/>
  <c r="AG702"/>
  <c r="AH694"/>
  <c r="AG694"/>
  <c r="AH686"/>
  <c r="AG686"/>
  <c r="AY678"/>
  <c r="AX678"/>
  <c r="AX629"/>
  <c r="AZ629" s="1"/>
  <c r="AY629"/>
  <c r="AY618"/>
  <c r="AX618"/>
  <c r="AH597"/>
  <c r="AG597"/>
  <c r="AX577"/>
  <c r="AZ577" s="1"/>
  <c r="AY577"/>
  <c r="P575"/>
  <c r="R575" s="1"/>
  <c r="Q575"/>
  <c r="P567"/>
  <c r="R567" s="1"/>
  <c r="Q567"/>
  <c r="AG556"/>
  <c r="AI556" s="1"/>
  <c r="AH556"/>
  <c r="AG554"/>
  <c r="AI554" s="1"/>
  <c r="AH554"/>
  <c r="AX547"/>
  <c r="AZ547" s="1"/>
  <c r="AY547"/>
  <c r="AH528"/>
  <c r="AG528"/>
  <c r="AG522"/>
  <c r="AI522" s="1"/>
  <c r="AH522"/>
  <c r="AG517"/>
  <c r="AI517" s="1"/>
  <c r="AH517"/>
  <c r="AY512"/>
  <c r="AX512"/>
  <c r="AX506"/>
  <c r="AZ506" s="1"/>
  <c r="AY506"/>
  <c r="AY481"/>
  <c r="AX481"/>
  <c r="AH480"/>
  <c r="AG480"/>
  <c r="AH422"/>
  <c r="AG422"/>
  <c r="AY379"/>
  <c r="AX379"/>
  <c r="P368"/>
  <c r="R368" s="1"/>
  <c r="Q368"/>
  <c r="AX347"/>
  <c r="AZ347" s="1"/>
  <c r="AY347"/>
  <c r="AH330"/>
  <c r="AG330"/>
  <c r="P262"/>
  <c r="R262" s="1"/>
  <c r="Q262"/>
  <c r="AY202"/>
  <c r="AX202"/>
  <c r="P201"/>
  <c r="R201" s="1"/>
  <c r="Q201"/>
  <c r="AG50"/>
  <c r="AI50" s="1"/>
  <c r="AH50"/>
  <c r="Q47"/>
  <c r="P47"/>
  <c r="R919"/>
  <c r="AH915"/>
  <c r="R914"/>
  <c r="AI910"/>
  <c r="AI901"/>
  <c r="R896"/>
  <c r="R891"/>
  <c r="AH887"/>
  <c r="AI887" s="1"/>
  <c r="R886"/>
  <c r="AH880"/>
  <c r="AI880" s="1"/>
  <c r="AX876"/>
  <c r="AZ876" s="1"/>
  <c r="AG875"/>
  <c r="AI875" s="1"/>
  <c r="AX871"/>
  <c r="AZ871" s="1"/>
  <c r="AG870"/>
  <c r="AI870" s="1"/>
  <c r="AX866"/>
  <c r="AZ866" s="1"/>
  <c r="AH866"/>
  <c r="AI866" s="1"/>
  <c r="AG861"/>
  <c r="AI861" s="1"/>
  <c r="AH857"/>
  <c r="AI857" s="1"/>
  <c r="AZ855"/>
  <c r="AZ850"/>
  <c r="AX848"/>
  <c r="AZ848" s="1"/>
  <c r="AH847"/>
  <c r="AI847" s="1"/>
  <c r="AZ845"/>
  <c r="R842"/>
  <c r="AX838"/>
  <c r="AZ838" s="1"/>
  <c r="AI831"/>
  <c r="AI826"/>
  <c r="AG824"/>
  <c r="AI824" s="1"/>
  <c r="R821"/>
  <c r="R816"/>
  <c r="AY812"/>
  <c r="AZ812" s="1"/>
  <c r="R811"/>
  <c r="AG809"/>
  <c r="AI809" s="1"/>
  <c r="AY803"/>
  <c r="AZ803" s="1"/>
  <c r="AI802"/>
  <c r="AY798"/>
  <c r="AZ798" s="1"/>
  <c r="R797"/>
  <c r="AG795"/>
  <c r="AI795" s="1"/>
  <c r="AZ789"/>
  <c r="AX787"/>
  <c r="AZ787" s="1"/>
  <c r="AG786"/>
  <c r="AI786" s="1"/>
  <c r="AZ780"/>
  <c r="R777"/>
  <c r="AH773"/>
  <c r="AX768"/>
  <c r="AZ768" s="1"/>
  <c r="AZ766"/>
  <c r="AI761"/>
  <c r="AG758"/>
  <c r="R744"/>
  <c r="AZ738"/>
  <c r="R730"/>
  <c r="AI727"/>
  <c r="AG725"/>
  <c r="AI725" s="1"/>
  <c r="AG724"/>
  <c r="AI724" s="1"/>
  <c r="AZ723"/>
  <c r="R721"/>
  <c r="AI718"/>
  <c r="R685"/>
  <c r="AI682"/>
  <c r="R677"/>
  <c r="AI674"/>
  <c r="AZ671"/>
  <c r="AI652"/>
  <c r="AZ649"/>
  <c r="R647"/>
  <c r="AI644"/>
  <c r="AG642"/>
  <c r="AI642" s="1"/>
  <c r="AI630"/>
  <c r="R628"/>
  <c r="AI623"/>
  <c r="AI617"/>
  <c r="AZ612"/>
  <c r="R610"/>
  <c r="AI607"/>
  <c r="AI596"/>
  <c r="AZ565"/>
  <c r="AZ546"/>
  <c r="AZ540"/>
  <c r="R527"/>
  <c r="AI524"/>
  <c r="AI516"/>
  <c r="AI508"/>
  <c r="R497"/>
  <c r="AZ455"/>
  <c r="AZ413"/>
  <c r="AI376"/>
  <c r="AI343"/>
  <c r="AG586"/>
  <c r="AH586"/>
  <c r="AG578"/>
  <c r="AI578" s="1"/>
  <c r="AH578"/>
  <c r="AX566"/>
  <c r="AY566"/>
  <c r="AG560"/>
  <c r="AI560" s="1"/>
  <c r="AH560"/>
  <c r="AG551"/>
  <c r="AH551"/>
  <c r="AX537"/>
  <c r="AZ537" s="1"/>
  <c r="AY537"/>
  <c r="AX529"/>
  <c r="AY529"/>
  <c r="AG527"/>
  <c r="AI527" s="1"/>
  <c r="AH527"/>
  <c r="AG521"/>
  <c r="AH521"/>
  <c r="AX518"/>
  <c r="AZ518" s="1"/>
  <c r="AY518"/>
  <c r="P513"/>
  <c r="Q513"/>
  <c r="AX507"/>
  <c r="AZ507" s="1"/>
  <c r="AY507"/>
  <c r="AG491"/>
  <c r="AH491"/>
  <c r="AY490"/>
  <c r="AX490"/>
  <c r="AX456"/>
  <c r="AY456"/>
  <c r="AY453"/>
  <c r="AX453"/>
  <c r="AX447"/>
  <c r="AY447"/>
  <c r="AY444"/>
  <c r="AX444"/>
  <c r="AX438"/>
  <c r="AY438"/>
  <c r="AY435"/>
  <c r="AX435"/>
  <c r="AX430"/>
  <c r="AY430"/>
  <c r="AY427"/>
  <c r="AX427"/>
  <c r="AY356"/>
  <c r="AX356"/>
  <c r="AZ356" s="1"/>
  <c r="AG353"/>
  <c r="AI353" s="1"/>
  <c r="AH353"/>
  <c r="AY295"/>
  <c r="AX295"/>
  <c r="AZ295" s="1"/>
  <c r="AH282"/>
  <c r="AG282"/>
  <c r="AH274"/>
  <c r="AG274"/>
  <c r="AI274" s="1"/>
  <c r="P258"/>
  <c r="R258" s="1"/>
  <c r="Q258"/>
  <c r="P238"/>
  <c r="Q238"/>
  <c r="AG236"/>
  <c r="AI236" s="1"/>
  <c r="AH236"/>
  <c r="AX232"/>
  <c r="AY232"/>
  <c r="AH221"/>
  <c r="AG221"/>
  <c r="AX217"/>
  <c r="AY217"/>
  <c r="AX209"/>
  <c r="AZ209" s="1"/>
  <c r="AY209"/>
  <c r="AX200"/>
  <c r="AY200"/>
  <c r="P198"/>
  <c r="R198" s="1"/>
  <c r="Q198"/>
  <c r="AG196"/>
  <c r="AH196"/>
  <c r="I43"/>
  <c r="M43"/>
  <c r="I44"/>
  <c r="M32"/>
  <c r="I32"/>
  <c r="M30"/>
  <c r="I30"/>
  <c r="AY630"/>
  <c r="AZ630" s="1"/>
  <c r="AX625"/>
  <c r="AZ625" s="1"/>
  <c r="P623"/>
  <c r="R623" s="1"/>
  <c r="AH621"/>
  <c r="AX620"/>
  <c r="AZ620" s="1"/>
  <c r="P618"/>
  <c r="R618" s="1"/>
  <c r="AX616"/>
  <c r="AZ616" s="1"/>
  <c r="AG614"/>
  <c r="AI614" s="1"/>
  <c r="P607"/>
  <c r="R607" s="1"/>
  <c r="AH605"/>
  <c r="AI605" s="1"/>
  <c r="AX601"/>
  <c r="AZ601" s="1"/>
  <c r="AG599"/>
  <c r="AI599" s="1"/>
  <c r="P597"/>
  <c r="R597" s="1"/>
  <c r="R595"/>
  <c r="AI592"/>
  <c r="AG590"/>
  <c r="AI590" s="1"/>
  <c r="AZ589"/>
  <c r="AZ584"/>
  <c r="R582"/>
  <c r="AX573"/>
  <c r="AZ573" s="1"/>
  <c r="AG572"/>
  <c r="AI572" s="1"/>
  <c r="P571"/>
  <c r="R571" s="1"/>
  <c r="AG564"/>
  <c r="AI564" s="1"/>
  <c r="P562"/>
  <c r="R562" s="1"/>
  <c r="AX556"/>
  <c r="AZ556" s="1"/>
  <c r="P553"/>
  <c r="R553" s="1"/>
  <c r="AX551"/>
  <c r="AZ551" s="1"/>
  <c r="R550"/>
  <c r="AI547"/>
  <c r="AX545"/>
  <c r="AZ545" s="1"/>
  <c r="AG544"/>
  <c r="AI544" s="1"/>
  <c r="R536"/>
  <c r="AI533"/>
  <c r="AX526"/>
  <c r="AZ526" s="1"/>
  <c r="R517"/>
  <c r="R516"/>
  <c r="R510"/>
  <c r="Q507"/>
  <c r="R507" s="1"/>
  <c r="Q504"/>
  <c r="R504" s="1"/>
  <c r="R502"/>
  <c r="AI499"/>
  <c r="P498"/>
  <c r="R498" s="1"/>
  <c r="R496"/>
  <c r="AX477"/>
  <c r="AZ477" s="1"/>
  <c r="AY418"/>
  <c r="AZ418" s="1"/>
  <c r="AY380"/>
  <c r="AI360"/>
  <c r="AY357"/>
  <c r="AZ357" s="1"/>
  <c r="AI332"/>
  <c r="AZ329"/>
  <c r="R327"/>
  <c r="AI324"/>
  <c r="AY321"/>
  <c r="AZ321" s="1"/>
  <c r="Q319"/>
  <c r="R319" s="1"/>
  <c r="AZ305"/>
  <c r="R303"/>
  <c r="R295"/>
  <c r="AH292"/>
  <c r="AZ281"/>
  <c r="Q279"/>
  <c r="R279" s="1"/>
  <c r="AZ273"/>
  <c r="R271"/>
  <c r="AH268"/>
  <c r="AH257"/>
  <c r="AG595"/>
  <c r="AI595" s="1"/>
  <c r="AH595"/>
  <c r="AG577"/>
  <c r="AH577"/>
  <c r="AG569"/>
  <c r="AI569" s="1"/>
  <c r="AH569"/>
  <c r="AG550"/>
  <c r="AH550"/>
  <c r="AX542"/>
  <c r="AZ542" s="1"/>
  <c r="AY542"/>
  <c r="AG526"/>
  <c r="AH526"/>
  <c r="AX523"/>
  <c r="AZ523" s="1"/>
  <c r="AY523"/>
  <c r="AX511"/>
  <c r="AY511"/>
  <c r="AX497"/>
  <c r="AZ497" s="1"/>
  <c r="AY497"/>
  <c r="AG492"/>
  <c r="AH492"/>
  <c r="AX488"/>
  <c r="AZ488" s="1"/>
  <c r="AY488"/>
  <c r="AY485"/>
  <c r="AX485"/>
  <c r="AZ485" s="1"/>
  <c r="AX472"/>
  <c r="AZ472" s="1"/>
  <c r="AY472"/>
  <c r="AY469"/>
  <c r="AX469"/>
  <c r="AZ469" s="1"/>
  <c r="AX464"/>
  <c r="AZ464" s="1"/>
  <c r="AY464"/>
  <c r="AY461"/>
  <c r="AX461"/>
  <c r="AZ461" s="1"/>
  <c r="AG451"/>
  <c r="AI451" s="1"/>
  <c r="AH451"/>
  <c r="AG433"/>
  <c r="AH433"/>
  <c r="AG425"/>
  <c r="AI425" s="1"/>
  <c r="AH425"/>
  <c r="AG409"/>
  <c r="AH409"/>
  <c r="AH406"/>
  <c r="AG406"/>
  <c r="AH382"/>
  <c r="AG382"/>
  <c r="AI382" s="1"/>
  <c r="P353"/>
  <c r="R353" s="1"/>
  <c r="Q353"/>
  <c r="AX351"/>
  <c r="AY351"/>
  <c r="AY287"/>
  <c r="AX287"/>
  <c r="AY279"/>
  <c r="AX279"/>
  <c r="AZ279" s="1"/>
  <c r="P230"/>
  <c r="R230" s="1"/>
  <c r="Q230"/>
  <c r="AG228"/>
  <c r="AH228"/>
  <c r="AY210"/>
  <c r="AX210"/>
  <c r="P209"/>
  <c r="Q209"/>
  <c r="H77"/>
  <c r="L77"/>
  <c r="H78"/>
  <c r="P72"/>
  <c r="R72" s="1"/>
  <c r="Q72"/>
  <c r="J53"/>
  <c r="N53"/>
  <c r="AY37"/>
  <c r="AX37"/>
  <c r="J27"/>
  <c r="N27"/>
  <c r="Q27" s="1"/>
  <c r="N28"/>
  <c r="J28"/>
  <c r="N31"/>
  <c r="N30"/>
  <c r="P23"/>
  <c r="J19"/>
  <c r="N19"/>
  <c r="Q19" s="1"/>
  <c r="J20"/>
  <c r="AG632"/>
  <c r="AI632" s="1"/>
  <c r="AX621"/>
  <c r="AZ621" s="1"/>
  <c r="AG619"/>
  <c r="AI619" s="1"/>
  <c r="AY617"/>
  <c r="AZ617" s="1"/>
  <c r="P612"/>
  <c r="R612" s="1"/>
  <c r="AX605"/>
  <c r="AZ605" s="1"/>
  <c r="P603"/>
  <c r="R603" s="1"/>
  <c r="AH601"/>
  <c r="AI601" s="1"/>
  <c r="P598"/>
  <c r="R598" s="1"/>
  <c r="AX595"/>
  <c r="AZ595" s="1"/>
  <c r="AX591"/>
  <c r="AZ591" s="1"/>
  <c r="P589"/>
  <c r="R589" s="1"/>
  <c r="AX586"/>
  <c r="AZ586" s="1"/>
  <c r="AG585"/>
  <c r="AI585" s="1"/>
  <c r="P584"/>
  <c r="R584" s="1"/>
  <c r="AX578"/>
  <c r="AZ578" s="1"/>
  <c r="AX550"/>
  <c r="AZ550" s="1"/>
  <c r="P538"/>
  <c r="R538" s="1"/>
  <c r="AX536"/>
  <c r="AZ536" s="1"/>
  <c r="AG535"/>
  <c r="AI535" s="1"/>
  <c r="P530"/>
  <c r="R530" s="1"/>
  <c r="AG520"/>
  <c r="AI520" s="1"/>
  <c r="P519"/>
  <c r="R519" s="1"/>
  <c r="AX517"/>
  <c r="AZ517" s="1"/>
  <c r="AG515"/>
  <c r="AI515" s="1"/>
  <c r="P503"/>
  <c r="R503" s="1"/>
  <c r="AY454"/>
  <c r="AZ454" s="1"/>
  <c r="AY445"/>
  <c r="AZ445" s="1"/>
  <c r="AG438"/>
  <c r="AI438" s="1"/>
  <c r="AY436"/>
  <c r="AY428"/>
  <c r="AZ428" s="1"/>
  <c r="AG414"/>
  <c r="AI414" s="1"/>
  <c r="P401"/>
  <c r="R401" s="1"/>
  <c r="AX395"/>
  <c r="AZ395" s="1"/>
  <c r="AG390"/>
  <c r="AI390" s="1"/>
  <c r="P377"/>
  <c r="R377" s="1"/>
  <c r="P369"/>
  <c r="R369" s="1"/>
  <c r="AI355"/>
  <c r="AI292"/>
  <c r="AI268"/>
  <c r="AZ265"/>
  <c r="AI257"/>
  <c r="R255"/>
  <c r="AH484"/>
  <c r="AG484"/>
  <c r="AH476"/>
  <c r="AG476"/>
  <c r="AY473"/>
  <c r="AX473"/>
  <c r="AH468"/>
  <c r="AG468"/>
  <c r="AY465"/>
  <c r="AX465"/>
  <c r="AY457"/>
  <c r="AX457"/>
  <c r="AH452"/>
  <c r="AG452"/>
  <c r="AY448"/>
  <c r="AX448"/>
  <c r="AY439"/>
  <c r="AX439"/>
  <c r="AY431"/>
  <c r="AX431"/>
  <c r="AH426"/>
  <c r="AG426"/>
  <c r="AY423"/>
  <c r="AX423"/>
  <c r="AH418"/>
  <c r="AG418"/>
  <c r="AH410"/>
  <c r="AG410"/>
  <c r="AH362"/>
  <c r="AG362"/>
  <c r="AH357"/>
  <c r="AG357"/>
  <c r="AG342"/>
  <c r="AI342" s="1"/>
  <c r="AH342"/>
  <c r="P337"/>
  <c r="R337" s="1"/>
  <c r="Q337"/>
  <c r="AX334"/>
  <c r="AZ334" s="1"/>
  <c r="AY334"/>
  <c r="AG329"/>
  <c r="AI329" s="1"/>
  <c r="AH329"/>
  <c r="AX326"/>
  <c r="AZ326" s="1"/>
  <c r="AY326"/>
  <c r="AG313"/>
  <c r="AI313" s="1"/>
  <c r="AH313"/>
  <c r="AX286"/>
  <c r="AZ286" s="1"/>
  <c r="AY286"/>
  <c r="AH245"/>
  <c r="AG245"/>
  <c r="AX241"/>
  <c r="AZ241" s="1"/>
  <c r="AY241"/>
  <c r="AY234"/>
  <c r="AX234"/>
  <c r="P233"/>
  <c r="R233" s="1"/>
  <c r="Q233"/>
  <c r="AG222"/>
  <c r="AI222" s="1"/>
  <c r="AH222"/>
  <c r="P214"/>
  <c r="R214" s="1"/>
  <c r="Q214"/>
  <c r="AG212"/>
  <c r="AI212" s="1"/>
  <c r="AH212"/>
  <c r="AH205"/>
  <c r="AG205"/>
  <c r="P190"/>
  <c r="R190" s="1"/>
  <c r="Q190"/>
  <c r="M79"/>
  <c r="I80"/>
  <c r="I79"/>
  <c r="P64"/>
  <c r="P57"/>
  <c r="P53"/>
  <c r="R53" s="1"/>
  <c r="Q53"/>
  <c r="Q51"/>
  <c r="P51"/>
  <c r="R51" s="1"/>
  <c r="Q48"/>
  <c r="P48"/>
  <c r="L46"/>
  <c r="H46"/>
  <c r="H30"/>
  <c r="L30"/>
  <c r="J29"/>
  <c r="N29"/>
  <c r="J30"/>
  <c r="Q10"/>
  <c r="L10"/>
  <c r="P10" s="1"/>
  <c r="R10" s="1"/>
  <c r="H11"/>
  <c r="H10"/>
  <c r="AG506"/>
  <c r="AI506" s="1"/>
  <c r="AY504"/>
  <c r="AZ504" s="1"/>
  <c r="AG501"/>
  <c r="AI501" s="1"/>
  <c r="AG496"/>
  <c r="AI496" s="1"/>
  <c r="P491"/>
  <c r="R491" s="1"/>
  <c r="P486"/>
  <c r="R486" s="1"/>
  <c r="P478"/>
  <c r="R478" s="1"/>
  <c r="P470"/>
  <c r="R470" s="1"/>
  <c r="P462"/>
  <c r="R462" s="1"/>
  <c r="AG459"/>
  <c r="AI459" s="1"/>
  <c r="P454"/>
  <c r="R454" s="1"/>
  <c r="P445"/>
  <c r="R445" s="1"/>
  <c r="AH443"/>
  <c r="AI443" s="1"/>
  <c r="AG442"/>
  <c r="AI442" s="1"/>
  <c r="P436"/>
  <c r="R436" s="1"/>
  <c r="P428"/>
  <c r="R428" s="1"/>
  <c r="P420"/>
  <c r="R420" s="1"/>
  <c r="AX414"/>
  <c r="AZ414" s="1"/>
  <c r="P412"/>
  <c r="R412" s="1"/>
  <c r="AX406"/>
  <c r="AZ406" s="1"/>
  <c r="P404"/>
  <c r="R404" s="1"/>
  <c r="AX398"/>
  <c r="AZ398" s="1"/>
  <c r="P396"/>
  <c r="R396" s="1"/>
  <c r="AG393"/>
  <c r="AI393" s="1"/>
  <c r="AX390"/>
  <c r="AZ390" s="1"/>
  <c r="P388"/>
  <c r="R388" s="1"/>
  <c r="AX382"/>
  <c r="AZ382" s="1"/>
  <c r="P380"/>
  <c r="R380" s="1"/>
  <c r="AX374"/>
  <c r="AZ374" s="1"/>
  <c r="P372"/>
  <c r="R372" s="1"/>
  <c r="AX366"/>
  <c r="AZ366" s="1"/>
  <c r="P364"/>
  <c r="R364" s="1"/>
  <c r="AZ355"/>
  <c r="R351"/>
  <c r="AZ350"/>
  <c r="P348"/>
  <c r="R348" s="1"/>
  <c r="Q341"/>
  <c r="AI340"/>
  <c r="AG337"/>
  <c r="AI337" s="1"/>
  <c r="R334"/>
  <c r="R326"/>
  <c r="AI323"/>
  <c r="AZ320"/>
  <c r="R318"/>
  <c r="AZ312"/>
  <c r="R310"/>
  <c r="AI307"/>
  <c r="AZ304"/>
  <c r="R302"/>
  <c r="AG299"/>
  <c r="AI299" s="1"/>
  <c r="AX296"/>
  <c r="AZ296" s="1"/>
  <c r="R294"/>
  <c r="AI291"/>
  <c r="AZ288"/>
  <c r="R286"/>
  <c r="AG283"/>
  <c r="AI283" s="1"/>
  <c r="AX280"/>
  <c r="AZ280" s="1"/>
  <c r="R278"/>
  <c r="AG275"/>
  <c r="AI275" s="1"/>
  <c r="R270"/>
  <c r="AI267"/>
  <c r="AZ262"/>
  <c r="AI258"/>
  <c r="R252"/>
  <c r="R194"/>
  <c r="AY419"/>
  <c r="AX419"/>
  <c r="AH374"/>
  <c r="AG374"/>
  <c r="AI374" s="1"/>
  <c r="AH366"/>
  <c r="AG366"/>
  <c r="AH351"/>
  <c r="AG351"/>
  <c r="AI351" s="1"/>
  <c r="AH347"/>
  <c r="AG347"/>
  <c r="AG346"/>
  <c r="AH346"/>
  <c r="AH341"/>
  <c r="AG341"/>
  <c r="AY340"/>
  <c r="AX340"/>
  <c r="AZ340" s="1"/>
  <c r="P332"/>
  <c r="R332" s="1"/>
  <c r="Q332"/>
  <c r="P324"/>
  <c r="Q324"/>
  <c r="AG321"/>
  <c r="AI321" s="1"/>
  <c r="AH321"/>
  <c r="AX318"/>
  <c r="AY318"/>
  <c r="P316"/>
  <c r="R316" s="1"/>
  <c r="Q316"/>
  <c r="AX310"/>
  <c r="AY310"/>
  <c r="P308"/>
  <c r="R308" s="1"/>
  <c r="Q308"/>
  <c r="AX302"/>
  <c r="AY302"/>
  <c r="P300"/>
  <c r="R300" s="1"/>
  <c r="Q300"/>
  <c r="P292"/>
  <c r="Q292"/>
  <c r="AG289"/>
  <c r="AI289" s="1"/>
  <c r="AH289"/>
  <c r="P284"/>
  <c r="Q284"/>
  <c r="P276"/>
  <c r="R276" s="1"/>
  <c r="Q276"/>
  <c r="P268"/>
  <c r="Q268"/>
  <c r="AG263"/>
  <c r="AI263" s="1"/>
  <c r="AH263"/>
  <c r="P257"/>
  <c r="Q257"/>
  <c r="AX252"/>
  <c r="AZ252" s="1"/>
  <c r="AY252"/>
  <c r="AX248"/>
  <c r="AY248"/>
  <c r="P246"/>
  <c r="R246" s="1"/>
  <c r="Q246"/>
  <c r="AG244"/>
  <c r="AH244"/>
  <c r="AH237"/>
  <c r="AG237"/>
  <c r="P225"/>
  <c r="Q225"/>
  <c r="AY218"/>
  <c r="AX218"/>
  <c r="P217"/>
  <c r="Q217"/>
  <c r="P206"/>
  <c r="R206" s="1"/>
  <c r="Q206"/>
  <c r="AG204"/>
  <c r="AH204"/>
  <c r="AH197"/>
  <c r="AG197"/>
  <c r="AY194"/>
  <c r="AX194"/>
  <c r="AZ194" s="1"/>
  <c r="AY35"/>
  <c r="AX35"/>
  <c r="M34"/>
  <c r="I34"/>
  <c r="AX31"/>
  <c r="AZ31" s="1"/>
  <c r="AY31"/>
  <c r="R511"/>
  <c r="AZ505"/>
  <c r="AZ500"/>
  <c r="AZ495"/>
  <c r="AI490"/>
  <c r="AI489"/>
  <c r="AG487"/>
  <c r="AI487" s="1"/>
  <c r="AZ486"/>
  <c r="AX484"/>
  <c r="AZ484" s="1"/>
  <c r="R484"/>
  <c r="AI481"/>
  <c r="AG479"/>
  <c r="AI479" s="1"/>
  <c r="AZ478"/>
  <c r="AX476"/>
  <c r="AZ476" s="1"/>
  <c r="R476"/>
  <c r="AI473"/>
  <c r="AG471"/>
  <c r="AI471" s="1"/>
  <c r="AZ470"/>
  <c r="AX468"/>
  <c r="AZ468" s="1"/>
  <c r="R468"/>
  <c r="AI465"/>
  <c r="AZ462"/>
  <c r="AX460"/>
  <c r="AZ460" s="1"/>
  <c r="R460"/>
  <c r="AI457"/>
  <c r="AG455"/>
  <c r="AI455" s="1"/>
  <c r="AX452"/>
  <c r="AZ452" s="1"/>
  <c r="R452"/>
  <c r="AI448"/>
  <c r="AG446"/>
  <c r="AI446" s="1"/>
  <c r="AX443"/>
  <c r="AZ443" s="1"/>
  <c r="R443"/>
  <c r="AI439"/>
  <c r="AZ436"/>
  <c r="AX434"/>
  <c r="AZ434" s="1"/>
  <c r="R434"/>
  <c r="AI431"/>
  <c r="AG429"/>
  <c r="AI429" s="1"/>
  <c r="AX426"/>
  <c r="AZ426" s="1"/>
  <c r="R426"/>
  <c r="AI423"/>
  <c r="AG421"/>
  <c r="AI421" s="1"/>
  <c r="R418"/>
  <c r="AI415"/>
  <c r="AZ412"/>
  <c r="R410"/>
  <c r="AI407"/>
  <c r="AG405"/>
  <c r="AI405" s="1"/>
  <c r="AZ404"/>
  <c r="R402"/>
  <c r="AI399"/>
  <c r="AZ396"/>
  <c r="R394"/>
  <c r="AI391"/>
  <c r="AZ388"/>
  <c r="R386"/>
  <c r="AI383"/>
  <c r="AG381"/>
  <c r="AI381" s="1"/>
  <c r="AZ380"/>
  <c r="R378"/>
  <c r="AZ372"/>
  <c r="R370"/>
  <c r="AZ364"/>
  <c r="AZ361"/>
  <c r="AI361"/>
  <c r="R355"/>
  <c r="AI350"/>
  <c r="AZ349"/>
  <c r="R347"/>
  <c r="AX342"/>
  <c r="AZ342" s="1"/>
  <c r="AI333"/>
  <c r="AZ322"/>
  <c r="AI317"/>
  <c r="AZ290"/>
  <c r="AZ274"/>
  <c r="P38"/>
  <c r="AH334"/>
  <c r="AG334"/>
  <c r="AY323"/>
  <c r="AX323"/>
  <c r="AH318"/>
  <c r="AG318"/>
  <c r="AY291"/>
  <c r="AX291"/>
  <c r="AY275"/>
  <c r="AX275"/>
  <c r="AX224"/>
  <c r="AZ224" s="1"/>
  <c r="AY224"/>
  <c r="AH193"/>
  <c r="AG193"/>
  <c r="M77"/>
  <c r="I78"/>
  <c r="I77"/>
  <c r="H69"/>
  <c r="L69"/>
  <c r="H70"/>
  <c r="J68"/>
  <c r="N68"/>
  <c r="Q68" s="1"/>
  <c r="R68" s="1"/>
  <c r="J69"/>
  <c r="M63"/>
  <c r="I64"/>
  <c r="I63"/>
  <c r="H61"/>
  <c r="L61"/>
  <c r="H62"/>
  <c r="J57"/>
  <c r="N57"/>
  <c r="Q57" s="1"/>
  <c r="L49"/>
  <c r="H50"/>
  <c r="H49"/>
  <c r="P361"/>
  <c r="R361" s="1"/>
  <c r="AH359"/>
  <c r="AI359" s="1"/>
  <c r="AG354"/>
  <c r="AI354" s="1"/>
  <c r="AY352"/>
  <c r="AZ352" s="1"/>
  <c r="AY348"/>
  <c r="AZ348" s="1"/>
  <c r="P345"/>
  <c r="R345" s="1"/>
  <c r="AX343"/>
  <c r="AZ343" s="1"/>
  <c r="AH343"/>
  <c r="AX330"/>
  <c r="AZ330" s="1"/>
  <c r="P328"/>
  <c r="R328" s="1"/>
  <c r="AG325"/>
  <c r="AI325" s="1"/>
  <c r="P320"/>
  <c r="R320" s="1"/>
  <c r="AX314"/>
  <c r="AZ314" s="1"/>
  <c r="P312"/>
  <c r="R312" s="1"/>
  <c r="AG309"/>
  <c r="AI309" s="1"/>
  <c r="P304"/>
  <c r="R304" s="1"/>
  <c r="P296"/>
  <c r="R296" s="1"/>
  <c r="AG293"/>
  <c r="AI293" s="1"/>
  <c r="P288"/>
  <c r="R288" s="1"/>
  <c r="P280"/>
  <c r="R280" s="1"/>
  <c r="P272"/>
  <c r="R272" s="1"/>
  <c r="AG269"/>
  <c r="AI269" s="1"/>
  <c r="AX266"/>
  <c r="AZ266" s="1"/>
  <c r="AI264"/>
  <c r="AH261"/>
  <c r="R259"/>
  <c r="Q256"/>
  <c r="AZ253"/>
  <c r="AZ250"/>
  <c r="R248"/>
  <c r="AI247"/>
  <c r="R240"/>
  <c r="AI239"/>
  <c r="AZ236"/>
  <c r="R232"/>
  <c r="AI231"/>
  <c r="AZ226"/>
  <c r="R224"/>
  <c r="AZ220"/>
  <c r="R216"/>
  <c r="AI215"/>
  <c r="AZ212"/>
  <c r="R208"/>
  <c r="AI207"/>
  <c r="AZ204"/>
  <c r="R200"/>
  <c r="AI199"/>
  <c r="AZ196"/>
  <c r="R192"/>
  <c r="R189"/>
  <c r="AY315"/>
  <c r="AX315"/>
  <c r="AY307"/>
  <c r="AX307"/>
  <c r="AH302"/>
  <c r="AG302"/>
  <c r="AY299"/>
  <c r="AX299"/>
  <c r="AH294"/>
  <c r="AG294"/>
  <c r="AY283"/>
  <c r="AX283"/>
  <c r="AH278"/>
  <c r="AG278"/>
  <c r="AH270"/>
  <c r="AG270"/>
  <c r="AY267"/>
  <c r="AX267"/>
  <c r="AX225"/>
  <c r="AZ225" s="1"/>
  <c r="AY225"/>
  <c r="AY191"/>
  <c r="AX191"/>
  <c r="P84"/>
  <c r="P80"/>
  <c r="R80" s="1"/>
  <c r="Q80"/>
  <c r="M69"/>
  <c r="I70"/>
  <c r="I69"/>
  <c r="M61"/>
  <c r="I62"/>
  <c r="I61"/>
  <c r="Q32"/>
  <c r="P32"/>
  <c r="H32"/>
  <c r="L32"/>
  <c r="H20"/>
  <c r="L20"/>
  <c r="H21"/>
  <c r="M16"/>
  <c r="I17"/>
  <c r="I16"/>
  <c r="P357"/>
  <c r="R357" s="1"/>
  <c r="AH355"/>
  <c r="AY344"/>
  <c r="AZ344" s="1"/>
  <c r="P341"/>
  <c r="AI335"/>
  <c r="P333"/>
  <c r="R333" s="1"/>
  <c r="AH331"/>
  <c r="AI331" s="1"/>
  <c r="AY328"/>
  <c r="AZ328" s="1"/>
  <c r="AI327"/>
  <c r="P325"/>
  <c r="R325" s="1"/>
  <c r="AZ324"/>
  <c r="AG322"/>
  <c r="AI322" s="1"/>
  <c r="AX319"/>
  <c r="AZ319" s="1"/>
  <c r="AI319"/>
  <c r="P317"/>
  <c r="R317" s="1"/>
  <c r="AH315"/>
  <c r="AI315" s="1"/>
  <c r="AX311"/>
  <c r="AZ311" s="1"/>
  <c r="P309"/>
  <c r="R309" s="1"/>
  <c r="AG306"/>
  <c r="AI306" s="1"/>
  <c r="AX303"/>
  <c r="AZ303" s="1"/>
  <c r="P301"/>
  <c r="R301" s="1"/>
  <c r="P293"/>
  <c r="R293" s="1"/>
  <c r="AG290"/>
  <c r="AI290" s="1"/>
  <c r="AY288"/>
  <c r="P285"/>
  <c r="R285" s="1"/>
  <c r="AZ284"/>
  <c r="P277"/>
  <c r="R277" s="1"/>
  <c r="AY272"/>
  <c r="AZ272" s="1"/>
  <c r="P269"/>
  <c r="R269" s="1"/>
  <c r="AG266"/>
  <c r="AI266" s="1"/>
  <c r="AI261"/>
  <c r="P261"/>
  <c r="R261" s="1"/>
  <c r="R256"/>
  <c r="AX255"/>
  <c r="AZ255" s="1"/>
  <c r="AZ249"/>
  <c r="R247"/>
  <c r="R239"/>
  <c r="AZ233"/>
  <c r="R231"/>
  <c r="R223"/>
  <c r="R215"/>
  <c r="R207"/>
  <c r="AZ201"/>
  <c r="R199"/>
  <c r="AX193"/>
  <c r="AZ193" s="1"/>
  <c r="AY193"/>
  <c r="H75"/>
  <c r="L75"/>
  <c r="H67"/>
  <c r="L67"/>
  <c r="P59"/>
  <c r="R59" s="1"/>
  <c r="Q59"/>
  <c r="P55"/>
  <c r="I45"/>
  <c r="M45"/>
  <c r="M49"/>
  <c r="M48"/>
  <c r="M52"/>
  <c r="AY38"/>
  <c r="AX38"/>
  <c r="AY36"/>
  <c r="AX36"/>
  <c r="AZ36" s="1"/>
  <c r="H33"/>
  <c r="L33"/>
  <c r="P33" s="1"/>
  <c r="R33" s="1"/>
  <c r="H31"/>
  <c r="L31"/>
  <c r="P25"/>
  <c r="Q25"/>
  <c r="H22"/>
  <c r="L22"/>
  <c r="J21"/>
  <c r="N21"/>
  <c r="Q21" s="1"/>
  <c r="R21" s="1"/>
  <c r="Q12"/>
  <c r="P12"/>
  <c r="I9"/>
  <c r="M9"/>
  <c r="AX264"/>
  <c r="AZ264" s="1"/>
  <c r="AG259"/>
  <c r="AI259" s="1"/>
  <c r="AX256"/>
  <c r="AZ256" s="1"/>
  <c r="P254"/>
  <c r="R254" s="1"/>
  <c r="P250"/>
  <c r="R250" s="1"/>
  <c r="AX244"/>
  <c r="AZ244" s="1"/>
  <c r="AG243"/>
  <c r="AI243" s="1"/>
  <c r="P242"/>
  <c r="R242" s="1"/>
  <c r="AX240"/>
  <c r="AZ240" s="1"/>
  <c r="AG235"/>
  <c r="AI235" s="1"/>
  <c r="P234"/>
  <c r="R234" s="1"/>
  <c r="AX228"/>
  <c r="AZ228" s="1"/>
  <c r="AG227"/>
  <c r="AI227" s="1"/>
  <c r="P226"/>
  <c r="R226" s="1"/>
  <c r="AG223"/>
  <c r="AI223" s="1"/>
  <c r="AG219"/>
  <c r="AI219" s="1"/>
  <c r="P218"/>
  <c r="R218" s="1"/>
  <c r="AX216"/>
  <c r="AZ216" s="1"/>
  <c r="AG211"/>
  <c r="AI211" s="1"/>
  <c r="P210"/>
  <c r="R210" s="1"/>
  <c r="AX208"/>
  <c r="AZ208" s="1"/>
  <c r="AG203"/>
  <c r="AI203" s="1"/>
  <c r="P202"/>
  <c r="R202" s="1"/>
  <c r="AG195"/>
  <c r="AI195" s="1"/>
  <c r="Q191"/>
  <c r="R191" s="1"/>
  <c r="AZ187"/>
  <c r="AZ184"/>
  <c r="H48"/>
  <c r="P35"/>
  <c r="AY32"/>
  <c r="AZ32" s="1"/>
  <c r="AY30"/>
  <c r="AZ30" s="1"/>
  <c r="AG240"/>
  <c r="AI240" s="1"/>
  <c r="AH240"/>
  <c r="AX237"/>
  <c r="AZ237" s="1"/>
  <c r="AY237"/>
  <c r="AG232"/>
  <c r="AI232" s="1"/>
  <c r="AH232"/>
  <c r="AX221"/>
  <c r="AZ221" s="1"/>
  <c r="AY221"/>
  <c r="AG216"/>
  <c r="AI216" s="1"/>
  <c r="AH216"/>
  <c r="AX213"/>
  <c r="AZ213" s="1"/>
  <c r="AY213"/>
  <c r="AG208"/>
  <c r="AI208" s="1"/>
  <c r="AH208"/>
  <c r="AX205"/>
  <c r="AZ205" s="1"/>
  <c r="AY205"/>
  <c r="AG200"/>
  <c r="AI200" s="1"/>
  <c r="AH200"/>
  <c r="AX197"/>
  <c r="AZ197" s="1"/>
  <c r="AY197"/>
  <c r="AG194"/>
  <c r="AI194" s="1"/>
  <c r="AH194"/>
  <c r="AG184"/>
  <c r="AI184" s="1"/>
  <c r="AH184"/>
  <c r="P78"/>
  <c r="R78" s="1"/>
  <c r="Q78"/>
  <c r="J74"/>
  <c r="N74"/>
  <c r="Q74" s="1"/>
  <c r="P70"/>
  <c r="J66"/>
  <c r="N66"/>
  <c r="Q66" s="1"/>
  <c r="P62"/>
  <c r="R62" s="1"/>
  <c r="Q62"/>
  <c r="J59"/>
  <c r="N59"/>
  <c r="J55"/>
  <c r="N55"/>
  <c r="Q55" s="1"/>
  <c r="AG49"/>
  <c r="AI49" s="1"/>
  <c r="AH49"/>
  <c r="N45"/>
  <c r="J46"/>
  <c r="J45"/>
  <c r="N46"/>
  <c r="N50"/>
  <c r="N49"/>
  <c r="L44"/>
  <c r="H45"/>
  <c r="P41"/>
  <c r="AX34"/>
  <c r="AZ34" s="1"/>
  <c r="BO34"/>
  <c r="M33"/>
  <c r="Q33" s="1"/>
  <c r="I33"/>
  <c r="M31"/>
  <c r="I31"/>
  <c r="H28"/>
  <c r="L28"/>
  <c r="L35"/>
  <c r="M24"/>
  <c r="I25"/>
  <c r="I24"/>
  <c r="M22"/>
  <c r="I23"/>
  <c r="I22"/>
  <c r="N11"/>
  <c r="J12"/>
  <c r="N9"/>
  <c r="J10"/>
  <c r="J9"/>
  <c r="L8"/>
  <c r="H9"/>
  <c r="Q4"/>
  <c r="P266"/>
  <c r="R266" s="1"/>
  <c r="AX260"/>
  <c r="AZ260" s="1"/>
  <c r="AG255"/>
  <c r="AI255" s="1"/>
  <c r="AI192"/>
  <c r="AI181"/>
  <c r="P39"/>
  <c r="R39" s="1"/>
  <c r="Q16"/>
  <c r="H79"/>
  <c r="L79"/>
  <c r="J78"/>
  <c r="N78"/>
  <c r="M73"/>
  <c r="I74"/>
  <c r="H71"/>
  <c r="L71"/>
  <c r="J70"/>
  <c r="N70"/>
  <c r="Q70" s="1"/>
  <c r="M65"/>
  <c r="I66"/>
  <c r="H63"/>
  <c r="L63"/>
  <c r="J62"/>
  <c r="N62"/>
  <c r="J60"/>
  <c r="N60"/>
  <c r="Q60" s="1"/>
  <c r="R60" s="1"/>
  <c r="J58"/>
  <c r="N58"/>
  <c r="Q58" s="1"/>
  <c r="R58" s="1"/>
  <c r="J56"/>
  <c r="N56"/>
  <c r="Q56" s="1"/>
  <c r="R56" s="1"/>
  <c r="J54"/>
  <c r="N54"/>
  <c r="Q54" s="1"/>
  <c r="R54" s="1"/>
  <c r="J52"/>
  <c r="N182"/>
  <c r="Q182" s="1"/>
  <c r="R182" s="1"/>
  <c r="N186"/>
  <c r="Q186" s="1"/>
  <c r="R186" s="1"/>
  <c r="N190"/>
  <c r="N194"/>
  <c r="Q194" s="1"/>
  <c r="N52"/>
  <c r="N183"/>
  <c r="Q183" s="1"/>
  <c r="N187"/>
  <c r="Q187" s="1"/>
  <c r="Q44"/>
  <c r="P44"/>
  <c r="R44" s="1"/>
  <c r="N41"/>
  <c r="Q41" s="1"/>
  <c r="J42"/>
  <c r="L40"/>
  <c r="H41"/>
  <c r="N39"/>
  <c r="Q39" s="1"/>
  <c r="J40"/>
  <c r="I35"/>
  <c r="M35"/>
  <c r="Q35" s="1"/>
  <c r="AH34"/>
  <c r="AG34"/>
  <c r="AH33"/>
  <c r="AG33"/>
  <c r="AI33" s="1"/>
  <c r="AH32"/>
  <c r="AG32"/>
  <c r="AH31"/>
  <c r="AG31"/>
  <c r="AI31" s="1"/>
  <c r="AH30"/>
  <c r="AG30"/>
  <c r="M26"/>
  <c r="I27"/>
  <c r="H24"/>
  <c r="L24"/>
  <c r="J23"/>
  <c r="N23"/>
  <c r="Q23" s="1"/>
  <c r="M18"/>
  <c r="I19"/>
  <c r="H16"/>
  <c r="L16"/>
  <c r="P16" s="1"/>
  <c r="R16" s="1"/>
  <c r="J15"/>
  <c r="N15"/>
  <c r="I11"/>
  <c r="M11"/>
  <c r="Q6"/>
  <c r="P6"/>
  <c r="N5"/>
  <c r="J6"/>
  <c r="L4"/>
  <c r="P4" s="1"/>
  <c r="R4" s="1"/>
  <c r="H5"/>
  <c r="N3"/>
  <c r="J4"/>
  <c r="AY190"/>
  <c r="AZ190" s="1"/>
  <c r="AX189"/>
  <c r="AZ189" s="1"/>
  <c r="AH189"/>
  <c r="AI189" s="1"/>
  <c r="P187"/>
  <c r="R187" s="1"/>
  <c r="R185"/>
  <c r="P183"/>
  <c r="R181"/>
  <c r="P74"/>
  <c r="R74" s="1"/>
  <c r="P66"/>
  <c r="R66" s="1"/>
  <c r="AG51"/>
  <c r="AI51" s="1"/>
  <c r="AG46"/>
  <c r="AI46" s="1"/>
  <c r="AI38"/>
  <c r="N38"/>
  <c r="Q38" s="1"/>
  <c r="AI37"/>
  <c r="N37"/>
  <c r="Q37" s="1"/>
  <c r="AI36"/>
  <c r="N36"/>
  <c r="Q36" s="1"/>
  <c r="AI35"/>
  <c r="P27"/>
  <c r="R27" s="1"/>
  <c r="N26"/>
  <c r="P19"/>
  <c r="R19" s="1"/>
  <c r="J14"/>
  <c r="Q13"/>
  <c r="H81"/>
  <c r="L81"/>
  <c r="J80"/>
  <c r="N80"/>
  <c r="Q82"/>
  <c r="P82"/>
  <c r="M75"/>
  <c r="I76"/>
  <c r="H73"/>
  <c r="L73"/>
  <c r="J72"/>
  <c r="N72"/>
  <c r="M67"/>
  <c r="I68"/>
  <c r="H65"/>
  <c r="L65"/>
  <c r="J64"/>
  <c r="N64"/>
  <c r="Q64" s="1"/>
  <c r="N43"/>
  <c r="J44"/>
  <c r="L42"/>
  <c r="H43"/>
  <c r="I41"/>
  <c r="M41"/>
  <c r="I39"/>
  <c r="M39"/>
  <c r="I38"/>
  <c r="M38"/>
  <c r="I37"/>
  <c r="M37"/>
  <c r="P37" s="1"/>
  <c r="R37" s="1"/>
  <c r="I36"/>
  <c r="M36"/>
  <c r="P36" s="1"/>
  <c r="R36" s="1"/>
  <c r="M28"/>
  <c r="I29"/>
  <c r="H26"/>
  <c r="L26"/>
  <c r="J25"/>
  <c r="N25"/>
  <c r="M20"/>
  <c r="I21"/>
  <c r="H18"/>
  <c r="L18"/>
  <c r="J17"/>
  <c r="N17"/>
  <c r="H13"/>
  <c r="L13"/>
  <c r="P13" s="1"/>
  <c r="H14"/>
  <c r="Q8"/>
  <c r="P8"/>
  <c r="R8" s="1"/>
  <c r="N7"/>
  <c r="J8"/>
  <c r="L6"/>
  <c r="H7"/>
  <c r="I5"/>
  <c r="M5"/>
  <c r="I3"/>
  <c r="M3"/>
  <c r="R193"/>
  <c r="AG188"/>
  <c r="AI188" s="1"/>
  <c r="AZ59"/>
  <c r="AZ57"/>
  <c r="AZ55"/>
  <c r="AZ53"/>
  <c r="P52" l="1"/>
  <c r="R52" s="1"/>
  <c r="Q52"/>
  <c r="Q63"/>
  <c r="P63"/>
  <c r="R63" s="1"/>
  <c r="Q50"/>
  <c r="P50"/>
  <c r="P45"/>
  <c r="Q45"/>
  <c r="Q18"/>
  <c r="P18"/>
  <c r="Q61"/>
  <c r="P61"/>
  <c r="R61" s="1"/>
  <c r="Q43"/>
  <c r="P43"/>
  <c r="R12"/>
  <c r="R23"/>
  <c r="R82"/>
  <c r="R35"/>
  <c r="R341"/>
  <c r="R32"/>
  <c r="AZ191"/>
  <c r="AI278"/>
  <c r="AI302"/>
  <c r="R38"/>
  <c r="R64"/>
  <c r="AI245"/>
  <c r="AI357"/>
  <c r="AZ423"/>
  <c r="AZ448"/>
  <c r="AI468"/>
  <c r="AI330"/>
  <c r="AI422"/>
  <c r="AZ512"/>
  <c r="AI702"/>
  <c r="AI298"/>
  <c r="AI430"/>
  <c r="AI603"/>
  <c r="AZ634"/>
  <c r="AI664"/>
  <c r="AI716"/>
  <c r="AZ336"/>
  <c r="AZ420"/>
  <c r="AZ611"/>
  <c r="AI660"/>
  <c r="AZ703"/>
  <c r="AI777"/>
  <c r="AI817"/>
  <c r="AI852"/>
  <c r="AI587"/>
  <c r="AI891"/>
  <c r="AZ696"/>
  <c r="AZ873"/>
  <c r="AI988"/>
  <c r="AZ1119"/>
  <c r="AI1136"/>
  <c r="AZ1173"/>
  <c r="AZ1195"/>
  <c r="AI1204"/>
  <c r="AI1212"/>
  <c r="AI1241"/>
  <c r="AI1249"/>
  <c r="AZ602"/>
  <c r="AI782"/>
  <c r="AI953"/>
  <c r="AI1132"/>
  <c r="AI1203"/>
  <c r="AI1253"/>
  <c r="AZ1137"/>
  <c r="AI1198"/>
  <c r="AI1232"/>
  <c r="AZ1266"/>
  <c r="R6"/>
  <c r="AI32"/>
  <c r="R55"/>
  <c r="AZ35"/>
  <c r="AZ218"/>
  <c r="AI366"/>
  <c r="AI406"/>
  <c r="AI221"/>
  <c r="AZ427"/>
  <c r="AZ453"/>
  <c r="AZ786"/>
  <c r="AZ1014"/>
  <c r="AI229"/>
  <c r="AZ242"/>
  <c r="AI375"/>
  <c r="AZ641"/>
  <c r="AI744"/>
  <c r="AZ822"/>
  <c r="AZ597"/>
  <c r="AI638"/>
  <c r="AI1025"/>
  <c r="AI750"/>
  <c r="AZ950"/>
  <c r="AZ1114"/>
  <c r="AI1123"/>
  <c r="AZ1142"/>
  <c r="AI1155"/>
  <c r="AZ1182"/>
  <c r="AZ1218"/>
  <c r="AI1228"/>
  <c r="AI1236"/>
  <c r="AI741"/>
  <c r="AZ910"/>
  <c r="AI1083"/>
  <c r="AI1089"/>
  <c r="AI1101"/>
  <c r="AI1166"/>
  <c r="AI1180"/>
  <c r="AZ1205"/>
  <c r="AZ1213"/>
  <c r="AI927"/>
  <c r="AZ1146"/>
  <c r="AI1217"/>
  <c r="AZ1229"/>
  <c r="AZ1274"/>
  <c r="AZ1136"/>
  <c r="AZ1228"/>
  <c r="P3"/>
  <c r="Q3"/>
  <c r="Q42"/>
  <c r="P42"/>
  <c r="P11"/>
  <c r="Q11"/>
  <c r="Q79"/>
  <c r="P79"/>
  <c r="Q9"/>
  <c r="P9"/>
  <c r="R9" s="1"/>
  <c r="Q69"/>
  <c r="P69"/>
  <c r="P29"/>
  <c r="Q29"/>
  <c r="Q28"/>
  <c r="P28"/>
  <c r="R13"/>
  <c r="S13"/>
  <c r="Q73"/>
  <c r="P73"/>
  <c r="Q81"/>
  <c r="P81"/>
  <c r="R81" s="1"/>
  <c r="Q49"/>
  <c r="P49"/>
  <c r="Q75"/>
  <c r="P75"/>
  <c r="R75" s="1"/>
  <c r="Q20"/>
  <c r="P20"/>
  <c r="P5"/>
  <c r="Q5"/>
  <c r="P15"/>
  <c r="R15" s="1"/>
  <c r="Q15"/>
  <c r="Q24"/>
  <c r="P24"/>
  <c r="R24" s="1"/>
  <c r="Q71"/>
  <c r="P71"/>
  <c r="Q22"/>
  <c r="P22"/>
  <c r="R22" s="1"/>
  <c r="Q31"/>
  <c r="P31"/>
  <c r="Q77"/>
  <c r="P77"/>
  <c r="R77" s="1"/>
  <c r="Q14"/>
  <c r="P14"/>
  <c r="P17"/>
  <c r="Q17"/>
  <c r="Q26"/>
  <c r="P26"/>
  <c r="Q65"/>
  <c r="P65"/>
  <c r="R65" s="1"/>
  <c r="Q40"/>
  <c r="P40"/>
  <c r="Q46"/>
  <c r="P46"/>
  <c r="R46" s="1"/>
  <c r="Q67"/>
  <c r="P67"/>
  <c r="Q30"/>
  <c r="P30"/>
  <c r="R30" s="1"/>
  <c r="Q7"/>
  <c r="P7"/>
  <c r="R41"/>
  <c r="R70"/>
  <c r="AZ267"/>
  <c r="AI294"/>
  <c r="AZ315"/>
  <c r="AZ291"/>
  <c r="AZ323"/>
  <c r="AZ234"/>
  <c r="AI410"/>
  <c r="AZ431"/>
  <c r="AZ457"/>
  <c r="AI476"/>
  <c r="AZ37"/>
  <c r="AZ202"/>
  <c r="AZ481"/>
  <c r="AI597"/>
  <c r="AI686"/>
  <c r="AI740"/>
  <c r="R34"/>
  <c r="AZ346"/>
  <c r="AI625"/>
  <c r="AZ644"/>
  <c r="AZ707"/>
  <c r="AI730"/>
  <c r="AZ538"/>
  <c r="AI633"/>
  <c r="AI690"/>
  <c r="AI717"/>
  <c r="AI447"/>
  <c r="AZ807"/>
  <c r="R183"/>
  <c r="AI30"/>
  <c r="AI34"/>
  <c r="AZ38"/>
  <c r="R84"/>
  <c r="AI197"/>
  <c r="AI237"/>
  <c r="AI341"/>
  <c r="AI347"/>
  <c r="AZ419"/>
  <c r="R48"/>
  <c r="AZ210"/>
  <c r="AZ287"/>
  <c r="AI282"/>
  <c r="AZ435"/>
  <c r="AZ444"/>
  <c r="AZ490"/>
  <c r="R25"/>
  <c r="AI270"/>
  <c r="AZ283"/>
  <c r="AZ299"/>
  <c r="AZ307"/>
  <c r="AI193"/>
  <c r="AZ275"/>
  <c r="AI318"/>
  <c r="AI334"/>
  <c r="AI204"/>
  <c r="R217"/>
  <c r="R225"/>
  <c r="AI244"/>
  <c r="AZ248"/>
  <c r="R257"/>
  <c r="R268"/>
  <c r="R284"/>
  <c r="R292"/>
  <c r="AZ302"/>
  <c r="AZ310"/>
  <c r="AZ318"/>
  <c r="R324"/>
  <c r="AI346"/>
  <c r="R57"/>
  <c r="AI205"/>
  <c r="AI362"/>
  <c r="AI418"/>
  <c r="AI426"/>
  <c r="AZ439"/>
  <c r="AI452"/>
  <c r="AZ465"/>
  <c r="AZ473"/>
  <c r="AI484"/>
  <c r="R209"/>
  <c r="AI228"/>
  <c r="AZ351"/>
  <c r="AI409"/>
  <c r="AI433"/>
  <c r="AI492"/>
  <c r="AZ511"/>
  <c r="AI526"/>
  <c r="AI550"/>
  <c r="AI577"/>
  <c r="AI196"/>
  <c r="AZ200"/>
  <c r="AZ217"/>
  <c r="AZ232"/>
  <c r="R238"/>
  <c r="AZ430"/>
  <c r="AZ438"/>
  <c r="AZ447"/>
  <c r="AZ456"/>
  <c r="AI491"/>
  <c r="R513"/>
  <c r="AI521"/>
  <c r="AZ529"/>
  <c r="AI551"/>
  <c r="AZ566"/>
  <c r="AI586"/>
  <c r="AI758"/>
  <c r="R47"/>
  <c r="AZ379"/>
  <c r="AI480"/>
  <c r="AI528"/>
  <c r="AZ618"/>
  <c r="AZ678"/>
  <c r="AI694"/>
  <c r="AI731"/>
  <c r="AZ271"/>
  <c r="AZ327"/>
  <c r="AI367"/>
  <c r="AI402"/>
  <c r="AI472"/>
  <c r="AZ519"/>
  <c r="AI629"/>
  <c r="AZ639"/>
  <c r="AI656"/>
  <c r="AZ699"/>
  <c r="AI711"/>
  <c r="AI721"/>
  <c r="AI754"/>
  <c r="AI1090"/>
  <c r="AZ227"/>
  <c r="R241"/>
  <c r="R249"/>
  <c r="AI262"/>
  <c r="AZ402"/>
  <c r="R441"/>
  <c r="AZ502"/>
  <c r="AI531"/>
  <c r="R627"/>
  <c r="R640"/>
  <c r="R662"/>
  <c r="R714"/>
  <c r="AZ745"/>
  <c r="AZ771"/>
  <c r="AI781"/>
  <c r="R844"/>
  <c r="AI856"/>
  <c r="AZ878"/>
  <c r="AI940"/>
  <c r="AI948"/>
  <c r="AI956"/>
  <c r="AZ1002"/>
  <c r="AZ1027"/>
  <c r="AI573"/>
  <c r="AI615"/>
  <c r="AI689"/>
  <c r="AZ880"/>
  <c r="AI921"/>
  <c r="AI952"/>
  <c r="AZ998"/>
  <c r="AZ978"/>
  <c r="AI995"/>
  <c r="AZ1022"/>
  <c r="AI386"/>
  <c r="AZ607"/>
  <c r="AZ623"/>
  <c r="AZ635"/>
  <c r="AZ682"/>
  <c r="AI698"/>
  <c r="AZ712"/>
  <c r="AZ741"/>
  <c r="AI919"/>
  <c r="AI314"/>
  <c r="AI456"/>
  <c r="AI488"/>
  <c r="AI668"/>
  <c r="AI706"/>
  <c r="AZ802"/>
  <c r="R222"/>
  <c r="R543"/>
  <c r="AZ643"/>
  <c r="R692"/>
  <c r="R782"/>
  <c r="AZ829"/>
  <c r="R838"/>
  <c r="R881"/>
  <c r="R946"/>
  <c r="AI973"/>
  <c r="AI981"/>
  <c r="R989"/>
  <c r="AI996"/>
  <c r="AZ1079"/>
  <c r="AZ615"/>
  <c r="AZ744"/>
  <c r="AI884"/>
  <c r="R916"/>
  <c r="AI934"/>
  <c r="R1012"/>
  <c r="AI1099"/>
  <c r="AZ734"/>
  <c r="AI763"/>
  <c r="R859"/>
  <c r="R907"/>
  <c r="AZ530"/>
  <c r="AI821"/>
  <c r="AI945"/>
  <c r="AI1068"/>
  <c r="AI1128"/>
  <c r="AI1171"/>
  <c r="AI1176"/>
  <c r="AI1199"/>
  <c r="AZ1209"/>
  <c r="AI1222"/>
  <c r="AZ1246"/>
  <c r="AZ1270"/>
  <c r="AZ863"/>
  <c r="AZ1094"/>
  <c r="AZ1172"/>
  <c r="AI1245"/>
  <c r="AI922"/>
  <c r="AI1059"/>
  <c r="AI1190"/>
  <c r="AZ1200"/>
  <c r="AZ1258"/>
  <c r="S14" l="1"/>
  <c r="R14"/>
  <c r="R43"/>
  <c r="R18"/>
  <c r="R7"/>
  <c r="R67"/>
  <c r="R40"/>
  <c r="R26"/>
  <c r="R31"/>
  <c r="R71"/>
  <c r="R20"/>
  <c r="R49"/>
  <c r="R73"/>
  <c r="R28"/>
  <c r="R69"/>
  <c r="R79"/>
  <c r="R42"/>
  <c r="R45"/>
  <c r="R50"/>
  <c r="R17"/>
  <c r="R5"/>
  <c r="R29"/>
  <c r="R11"/>
  <c r="R3"/>
  <c r="S12"/>
</calcChain>
</file>

<file path=xl/sharedStrings.xml><?xml version="1.0" encoding="utf-8"?>
<sst xmlns="http://schemas.openxmlformats.org/spreadsheetml/2006/main" count="1770" uniqueCount="119">
  <si>
    <t>LastSwitch</t>
  </si>
  <si>
    <t>Vertical-10.6</t>
  </si>
  <si>
    <t>HoldAC</t>
  </si>
  <si>
    <t>EarlyExit+10</t>
  </si>
  <si>
    <t>LC+10</t>
  </si>
  <si>
    <t>AllRSI_Up1</t>
  </si>
  <si>
    <t>HoldAbove</t>
  </si>
  <si>
    <t>LeftOut</t>
  </si>
  <si>
    <t>DV_Zero</t>
  </si>
  <si>
    <t>TCdiff-5.0</t>
  </si>
  <si>
    <t>AllRSI_Dn1</t>
  </si>
  <si>
    <t>Prefer1X3C-ve</t>
  </si>
  <si>
    <t>3C-ve</t>
  </si>
  <si>
    <t>BothTC-ve</t>
  </si>
  <si>
    <t>LessThan5</t>
  </si>
  <si>
    <t>ExtendGain</t>
  </si>
  <si>
    <t>AC-ve</t>
  </si>
  <si>
    <t>Rule-10.0</t>
  </si>
  <si>
    <t>SpikeH1</t>
  </si>
  <si>
    <t>TenZero-ve</t>
  </si>
  <si>
    <t>Rule-20.0</t>
  </si>
  <si>
    <t>AllRV_Dn2</t>
  </si>
  <si>
    <t>AC&gt;+10.0</t>
  </si>
  <si>
    <t>AllRV_Dn1</t>
  </si>
  <si>
    <t>EitherTC+/-ve</t>
  </si>
  <si>
    <t>BothTC+ve</t>
  </si>
  <si>
    <t>EarlyExit-10</t>
  </si>
  <si>
    <t>HighReturnTC</t>
  </si>
  <si>
    <t>HighReturnAC</t>
  </si>
  <si>
    <t>AllRV_Up2</t>
  </si>
  <si>
    <t>AllRV_Up1</t>
  </si>
  <si>
    <t>Prefer1X2C-ve</t>
  </si>
  <si>
    <t>Rule+20</t>
  </si>
  <si>
    <t>CompulsaryExit</t>
  </si>
  <si>
    <t>DragTB</t>
  </si>
  <si>
    <t>AllRSI_Up2</t>
  </si>
  <si>
    <t>PG+10</t>
  </si>
  <si>
    <t>Prefer1X4C-ve</t>
  </si>
  <si>
    <t>AC=&gt;4.0</t>
  </si>
  <si>
    <t>DV_AC+10</t>
  </si>
  <si>
    <t>Ckt</t>
  </si>
  <si>
    <t>Rule-20</t>
  </si>
  <si>
    <t>DV_Ten</t>
  </si>
  <si>
    <t>TC&lt;-4.0</t>
  </si>
  <si>
    <t>AllRSI_Dn3</t>
  </si>
  <si>
    <t>TCdiff&gt;11.0</t>
  </si>
  <si>
    <t>TC-ve</t>
  </si>
  <si>
    <t>diff&lt;0.5</t>
  </si>
  <si>
    <t>3X2C-ve</t>
  </si>
  <si>
    <t>LowTC</t>
  </si>
  <si>
    <t>AllRSI_Dn2</t>
  </si>
  <si>
    <t>AllRSI_Dn</t>
  </si>
  <si>
    <t>PG-10</t>
  </si>
  <si>
    <t>TC&gt;+4.0</t>
  </si>
  <si>
    <t>HoldRepet</t>
  </si>
  <si>
    <t>SpikeH3</t>
  </si>
  <si>
    <t>SpikeH2</t>
  </si>
  <si>
    <t>DC_Ten</t>
  </si>
  <si>
    <t>HighReturnLS</t>
  </si>
  <si>
    <t>Prefer1X1C-ve</t>
  </si>
  <si>
    <t>f</t>
  </si>
  <si>
    <t>HighTC</t>
  </si>
  <si>
    <t>TCdiff&lt;1.0</t>
  </si>
  <si>
    <t>Prefer1X6C-ve</t>
  </si>
  <si>
    <t>3X3C-ve</t>
  </si>
  <si>
    <t>AllIV&lt;-4.0</t>
  </si>
  <si>
    <t>DV_Vertical</t>
  </si>
  <si>
    <t>AllRSIV_Up1</t>
  </si>
  <si>
    <t>DV_Last</t>
  </si>
  <si>
    <t>TC+vediff&gt;4.0</t>
  </si>
  <si>
    <t>diff&gt;20.0</t>
  </si>
  <si>
    <t>DragTB+ve</t>
  </si>
  <si>
    <t>Spike+ve</t>
  </si>
  <si>
    <t>Tcdiff&gt;-5.0</t>
  </si>
  <si>
    <t>ExtendedGain</t>
  </si>
  <si>
    <t>2X4C-ve</t>
  </si>
  <si>
    <t>TCdiff+4.0</t>
  </si>
  <si>
    <t>AllIV&gt;+4.0</t>
  </si>
  <si>
    <t>2X3C-ve</t>
  </si>
  <si>
    <t>TenZero</t>
  </si>
  <si>
    <t>TC&lt;31.0</t>
  </si>
  <si>
    <t>AllRSI_Up</t>
  </si>
  <si>
    <t>TCdiff</t>
  </si>
  <si>
    <t>AllRS_Up1</t>
  </si>
  <si>
    <t>TC+ve</t>
  </si>
  <si>
    <t>2XVertical-10.6</t>
  </si>
  <si>
    <t>HoldRepeat</t>
  </si>
  <si>
    <t>diff&lt;1.0</t>
  </si>
  <si>
    <t>LessThan7</t>
  </si>
  <si>
    <t>Success</t>
  </si>
  <si>
    <t>Fail</t>
  </si>
  <si>
    <t>NA</t>
  </si>
  <si>
    <t>Lessthan5</t>
  </si>
  <si>
    <t>Vertical+ve</t>
  </si>
  <si>
    <t>1X3C+ve</t>
  </si>
  <si>
    <t>!x3c-VE</t>
  </si>
  <si>
    <t>bOTHtc-VE</t>
  </si>
  <si>
    <t>DoNothingReturn</t>
  </si>
  <si>
    <t>YTDSensex</t>
  </si>
  <si>
    <t>Sensex</t>
  </si>
  <si>
    <t>TurnOver</t>
  </si>
  <si>
    <t>YTDReturn</t>
  </si>
  <si>
    <t>LastSwitchReturn</t>
  </si>
  <si>
    <t>Gain/Loss</t>
  </si>
  <si>
    <t>Success/Fail</t>
  </si>
  <si>
    <t>SwitchTime</t>
  </si>
  <si>
    <t>Switch(Y/N)</t>
  </si>
  <si>
    <t>CycleTime</t>
  </si>
  <si>
    <t>CycleNo</t>
  </si>
  <si>
    <t>OutCome</t>
  </si>
  <si>
    <t>ExtExit</t>
  </si>
  <si>
    <t>EntryCall</t>
  </si>
  <si>
    <t>CompExit</t>
  </si>
  <si>
    <t>ExitCall</t>
  </si>
  <si>
    <t>Dalmia Bharat</t>
  </si>
  <si>
    <t>Indiabulls Ventures</t>
  </si>
  <si>
    <t>Minda Ind</t>
  </si>
  <si>
    <t xml:space="preserve">RAW DATA </t>
  </si>
  <si>
    <t>Date</t>
  </si>
</sst>
</file>

<file path=xl/styles.xml><?xml version="1.0" encoding="utf-8"?>
<styleSheet xmlns="http://schemas.openxmlformats.org/spreadsheetml/2006/main">
  <numFmts count="2">
    <numFmt numFmtId="164" formatCode="0.0%"/>
    <numFmt numFmtId="165" formatCode="0.0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0">
    <xf numFmtId="0" fontId="0" fillId="0" borderId="0" xfId="0"/>
    <xf numFmtId="0" fontId="3" fillId="2" borderId="0" xfId="0" applyFont="1" applyFill="1"/>
    <xf numFmtId="164" fontId="3" fillId="2" borderId="0" xfId="1" applyNumberFormat="1" applyFont="1" applyFill="1"/>
    <xf numFmtId="2" fontId="3" fillId="2" borderId="0" xfId="0" applyNumberFormat="1" applyFont="1" applyFill="1"/>
    <xf numFmtId="0" fontId="3" fillId="2" borderId="1" xfId="0" applyFont="1" applyFill="1" applyBorder="1"/>
    <xf numFmtId="2" fontId="3" fillId="2" borderId="1" xfId="1" applyNumberFormat="1" applyFont="1" applyFill="1" applyBorder="1"/>
    <xf numFmtId="1" fontId="3" fillId="2" borderId="1" xfId="0" applyNumberFormat="1" applyFont="1" applyFill="1" applyBorder="1"/>
    <xf numFmtId="2" fontId="3" fillId="2" borderId="1" xfId="0" applyNumberFormat="1" applyFont="1" applyFill="1" applyBorder="1"/>
    <xf numFmtId="164" fontId="3" fillId="2" borderId="2" xfId="0" applyNumberFormat="1" applyFont="1" applyFill="1" applyBorder="1"/>
    <xf numFmtId="164" fontId="3" fillId="2" borderId="1" xfId="0" applyNumberFormat="1" applyFont="1" applyFill="1" applyBorder="1"/>
    <xf numFmtId="164" fontId="3" fillId="2" borderId="1" xfId="1" applyNumberFormat="1" applyFont="1" applyFill="1" applyBorder="1"/>
    <xf numFmtId="164" fontId="3" fillId="2" borderId="2" xfId="1" applyNumberFormat="1" applyFont="1" applyFill="1" applyBorder="1"/>
    <xf numFmtId="15" fontId="3" fillId="2" borderId="1" xfId="0" applyNumberFormat="1" applyFont="1" applyFill="1" applyBorder="1"/>
    <xf numFmtId="10" fontId="3" fillId="2" borderId="1" xfId="1" applyNumberFormat="1" applyFont="1" applyFill="1" applyBorder="1"/>
    <xf numFmtId="10" fontId="3" fillId="2" borderId="1" xfId="0" applyNumberFormat="1" applyFont="1" applyFill="1" applyBorder="1"/>
    <xf numFmtId="10" fontId="3" fillId="2" borderId="2" xfId="1" applyNumberFormat="1" applyFont="1" applyFill="1" applyBorder="1"/>
    <xf numFmtId="0" fontId="3" fillId="2" borderId="3" xfId="0" applyFont="1" applyFill="1" applyBorder="1"/>
    <xf numFmtId="164" fontId="3" fillId="3" borderId="1" xfId="1" applyNumberFormat="1" applyFont="1" applyFill="1" applyBorder="1"/>
    <xf numFmtId="164" fontId="2" fillId="2" borderId="1" xfId="1" applyNumberFormat="1" applyFont="1" applyFill="1" applyBorder="1"/>
    <xf numFmtId="164" fontId="3" fillId="4" borderId="2" xfId="1" applyNumberFormat="1" applyFont="1" applyFill="1" applyBorder="1"/>
    <xf numFmtId="164" fontId="3" fillId="4" borderId="1" xfId="1" applyNumberFormat="1" applyFont="1" applyFill="1" applyBorder="1"/>
    <xf numFmtId="164" fontId="3" fillId="5" borderId="1" xfId="1" applyNumberFormat="1" applyFont="1" applyFill="1" applyBorder="1"/>
    <xf numFmtId="164" fontId="3" fillId="6" borderId="1" xfId="1" applyNumberFormat="1" applyFont="1" applyFill="1" applyBorder="1"/>
    <xf numFmtId="164" fontId="3" fillId="2" borderId="0" xfId="0" applyNumberFormat="1" applyFont="1" applyFill="1"/>
    <xf numFmtId="164" fontId="2" fillId="3" borderId="1" xfId="1" applyNumberFormat="1" applyFont="1" applyFill="1" applyBorder="1"/>
    <xf numFmtId="164" fontId="3" fillId="7" borderId="1" xfId="1" applyNumberFormat="1" applyFont="1" applyFill="1" applyBorder="1"/>
    <xf numFmtId="164" fontId="3" fillId="8" borderId="1" xfId="1" applyNumberFormat="1" applyFont="1" applyFill="1" applyBorder="1"/>
    <xf numFmtId="2" fontId="3" fillId="8" borderId="1" xfId="0" applyNumberFormat="1" applyFont="1" applyFill="1" applyBorder="1"/>
    <xf numFmtId="164" fontId="2" fillId="2" borderId="2" xfId="1" applyNumberFormat="1" applyFont="1" applyFill="1" applyBorder="1"/>
    <xf numFmtId="2" fontId="2" fillId="2" borderId="1" xfId="0" applyNumberFormat="1" applyFont="1" applyFill="1" applyBorder="1"/>
    <xf numFmtId="164" fontId="2" fillId="5" borderId="1" xfId="1" applyNumberFormat="1" applyFont="1" applyFill="1" applyBorder="1"/>
    <xf numFmtId="165" fontId="3" fillId="2" borderId="1" xfId="0" applyNumberFormat="1" applyFont="1" applyFill="1" applyBorder="1"/>
    <xf numFmtId="164" fontId="3" fillId="0" borderId="1" xfId="1" applyNumberFormat="1" applyFont="1" applyFill="1" applyBorder="1"/>
    <xf numFmtId="9" fontId="3" fillId="2" borderId="1" xfId="1" applyFont="1" applyFill="1" applyBorder="1"/>
    <xf numFmtId="0" fontId="3" fillId="2" borderId="2" xfId="0" applyFont="1" applyFill="1" applyBorder="1"/>
    <xf numFmtId="0" fontId="3" fillId="2" borderId="0" xfId="0" applyFont="1" applyFill="1" applyBorder="1"/>
    <xf numFmtId="0" fontId="3" fillId="7" borderId="1" xfId="0" applyFont="1" applyFill="1" applyBorder="1"/>
    <xf numFmtId="0" fontId="3" fillId="9" borderId="2" xfId="0" applyFont="1" applyFill="1" applyBorder="1" applyAlignment="1">
      <alignment horizontal="center"/>
    </xf>
    <xf numFmtId="0" fontId="3" fillId="9" borderId="5" xfId="0" applyFont="1" applyFill="1" applyBorder="1" applyAlignment="1">
      <alignment horizontal="center"/>
    </xf>
    <xf numFmtId="0" fontId="3" fillId="9" borderId="4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st_Data_Nov-19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Base_Data"/>
      <sheetName val="Revised_Rule"/>
      <sheetName val="Sheet1"/>
      <sheetName val="Sheet2"/>
    </sheetNames>
    <sheetDataSet>
      <sheetData sheetId="0">
        <row r="2">
          <cell r="A2">
            <v>41334</v>
          </cell>
          <cell r="B2">
            <v>18918.52</v>
          </cell>
          <cell r="C2">
            <v>58.95</v>
          </cell>
          <cell r="D2">
            <v>189.2</v>
          </cell>
          <cell r="E2">
            <v>1283.3499999999999</v>
          </cell>
          <cell r="I2" t="str">
            <v>Input Vertical</v>
          </cell>
          <cell r="M2" t="str">
            <v>Output Vertical</v>
          </cell>
          <cell r="Q2" t="str">
            <v>Differential Vertical</v>
          </cell>
        </row>
        <row r="3">
          <cell r="A3">
            <v>41337</v>
          </cell>
          <cell r="B3">
            <v>18877.96</v>
          </cell>
          <cell r="C3">
            <v>57.85</v>
          </cell>
          <cell r="D3">
            <v>189.95</v>
          </cell>
          <cell r="E3">
            <v>1257.1500000000001</v>
          </cell>
        </row>
        <row r="4">
          <cell r="A4">
            <v>41338</v>
          </cell>
          <cell r="B4">
            <v>19143.169999999998</v>
          </cell>
          <cell r="C4">
            <v>59.45</v>
          </cell>
          <cell r="D4">
            <v>191.2</v>
          </cell>
          <cell r="E4">
            <v>1272.7</v>
          </cell>
        </row>
        <row r="5">
          <cell r="A5">
            <v>41339</v>
          </cell>
          <cell r="B5">
            <v>19252.61</v>
          </cell>
          <cell r="C5">
            <v>60.6</v>
          </cell>
          <cell r="D5">
            <v>198.7</v>
          </cell>
          <cell r="E5">
            <v>1249.75</v>
          </cell>
        </row>
        <row r="6">
          <cell r="A6">
            <v>41340</v>
          </cell>
          <cell r="B6">
            <v>19413.54</v>
          </cell>
          <cell r="C6">
            <v>59.4</v>
          </cell>
          <cell r="D6">
            <v>197.2</v>
          </cell>
          <cell r="E6">
            <v>1259.25</v>
          </cell>
        </row>
        <row r="7">
          <cell r="A7">
            <v>41341</v>
          </cell>
          <cell r="B7">
            <v>19683.23</v>
          </cell>
          <cell r="C7">
            <v>60.3</v>
          </cell>
          <cell r="D7">
            <v>204.75</v>
          </cell>
          <cell r="E7">
            <v>1278.05</v>
          </cell>
        </row>
        <row r="8">
          <cell r="A8">
            <v>41344</v>
          </cell>
          <cell r="B8">
            <v>19646.21</v>
          </cell>
          <cell r="C8">
            <v>59.65</v>
          </cell>
          <cell r="D8">
            <v>201.35</v>
          </cell>
          <cell r="E8">
            <v>1276.5</v>
          </cell>
        </row>
        <row r="9">
          <cell r="A9">
            <v>41345</v>
          </cell>
          <cell r="B9">
            <v>19564.919999999998</v>
          </cell>
          <cell r="C9">
            <v>59.35</v>
          </cell>
          <cell r="D9">
            <v>199.65</v>
          </cell>
          <cell r="E9">
            <v>1262.75</v>
          </cell>
        </row>
        <row r="10">
          <cell r="A10">
            <v>41346</v>
          </cell>
          <cell r="B10">
            <v>19362.55</v>
          </cell>
          <cell r="C10">
            <v>58.45</v>
          </cell>
          <cell r="D10">
            <v>196.3</v>
          </cell>
          <cell r="E10">
            <v>1252.4000000000001</v>
          </cell>
        </row>
        <row r="11">
          <cell r="A11">
            <v>41347</v>
          </cell>
          <cell r="B11">
            <v>19570.439999999999</v>
          </cell>
          <cell r="C11">
            <v>58.8</v>
          </cell>
          <cell r="D11">
            <v>200.6</v>
          </cell>
          <cell r="E11">
            <v>1261.75</v>
          </cell>
        </row>
        <row r="12">
          <cell r="A12">
            <v>41348</v>
          </cell>
          <cell r="B12">
            <v>19427.560000000001</v>
          </cell>
          <cell r="C12">
            <v>57.55</v>
          </cell>
          <cell r="D12">
            <v>204.75</v>
          </cell>
          <cell r="E12">
            <v>1291.0999999999999</v>
          </cell>
        </row>
        <row r="13">
          <cell r="A13">
            <v>41351</v>
          </cell>
          <cell r="B13">
            <v>19293.2</v>
          </cell>
          <cell r="C13">
            <v>56.95</v>
          </cell>
          <cell r="D13">
            <v>217.7</v>
          </cell>
          <cell r="E13">
            <v>1272.25</v>
          </cell>
        </row>
        <row r="14">
          <cell r="A14">
            <v>41352</v>
          </cell>
          <cell r="B14">
            <v>19008.099999999999</v>
          </cell>
          <cell r="C14">
            <v>55.2</v>
          </cell>
          <cell r="D14">
            <v>213.2</v>
          </cell>
          <cell r="E14">
            <v>1253.05</v>
          </cell>
        </row>
        <row r="15">
          <cell r="A15">
            <v>41353</v>
          </cell>
          <cell r="B15">
            <v>18884.189999999999</v>
          </cell>
          <cell r="C15">
            <v>53.85</v>
          </cell>
          <cell r="D15">
            <v>201.85</v>
          </cell>
          <cell r="E15">
            <v>1254.6500000000001</v>
          </cell>
        </row>
        <row r="16">
          <cell r="A16">
            <v>41354</v>
          </cell>
          <cell r="B16">
            <v>18792.87</v>
          </cell>
          <cell r="C16">
            <v>52.65</v>
          </cell>
          <cell r="D16">
            <v>199.75</v>
          </cell>
          <cell r="E16">
            <v>1236.4000000000001</v>
          </cell>
        </row>
        <row r="17">
          <cell r="A17">
            <v>41355</v>
          </cell>
          <cell r="B17">
            <v>18735.599999999999</v>
          </cell>
          <cell r="C17">
            <v>51.5</v>
          </cell>
          <cell r="D17">
            <v>191.9</v>
          </cell>
          <cell r="E17">
            <v>1211.8</v>
          </cell>
        </row>
        <row r="18">
          <cell r="A18">
            <v>41358</v>
          </cell>
          <cell r="B18">
            <v>18681.419999999998</v>
          </cell>
          <cell r="C18">
            <v>50.2</v>
          </cell>
          <cell r="D18">
            <v>187.2</v>
          </cell>
          <cell r="E18">
            <v>1169.2</v>
          </cell>
        </row>
        <row r="19">
          <cell r="A19">
            <v>41359</v>
          </cell>
          <cell r="B19">
            <v>18704.53</v>
          </cell>
          <cell r="C19">
            <v>49.5</v>
          </cell>
          <cell r="D19">
            <v>185.9</v>
          </cell>
          <cell r="E19">
            <v>1135.05</v>
          </cell>
        </row>
        <row r="20">
          <cell r="A20">
            <v>41361</v>
          </cell>
          <cell r="B20">
            <v>18835.77</v>
          </cell>
          <cell r="C20">
            <v>49.55</v>
          </cell>
          <cell r="D20">
            <v>191.15</v>
          </cell>
          <cell r="E20">
            <v>1154.3499999999999</v>
          </cell>
        </row>
        <row r="21">
          <cell r="A21">
            <v>41365</v>
          </cell>
          <cell r="B21">
            <v>18864.75</v>
          </cell>
          <cell r="C21">
            <v>52.7</v>
          </cell>
          <cell r="D21">
            <v>197.05</v>
          </cell>
          <cell r="E21">
            <v>1176.8499999999999</v>
          </cell>
        </row>
        <row r="22">
          <cell r="A22">
            <v>41366</v>
          </cell>
          <cell r="B22">
            <v>19040.95</v>
          </cell>
          <cell r="C22">
            <v>55</v>
          </cell>
          <cell r="D22">
            <v>198.45</v>
          </cell>
          <cell r="E22">
            <v>1179.55</v>
          </cell>
        </row>
        <row r="23">
          <cell r="A23">
            <v>41367</v>
          </cell>
          <cell r="B23">
            <v>18801.64</v>
          </cell>
          <cell r="C23">
            <v>55</v>
          </cell>
          <cell r="D23">
            <v>196.45</v>
          </cell>
          <cell r="E23">
            <v>1206.4000000000001</v>
          </cell>
        </row>
        <row r="24">
          <cell r="A24">
            <v>41368</v>
          </cell>
          <cell r="B24">
            <v>18509.7</v>
          </cell>
          <cell r="C24">
            <v>52.95</v>
          </cell>
          <cell r="D24">
            <v>195.7</v>
          </cell>
          <cell r="E24">
            <v>1185.05</v>
          </cell>
        </row>
        <row r="25">
          <cell r="A25">
            <v>41369</v>
          </cell>
          <cell r="B25">
            <v>18450.23</v>
          </cell>
          <cell r="C25">
            <v>53.2</v>
          </cell>
          <cell r="D25">
            <v>195.05</v>
          </cell>
          <cell r="E25">
            <v>1171.0999999999999</v>
          </cell>
        </row>
        <row r="26">
          <cell r="A26">
            <v>41372</v>
          </cell>
          <cell r="B26">
            <v>18437.78</v>
          </cell>
          <cell r="C26">
            <v>54.05</v>
          </cell>
          <cell r="D26">
            <v>191.3</v>
          </cell>
          <cell r="E26">
            <v>1176.8499999999999</v>
          </cell>
        </row>
        <row r="27">
          <cell r="A27">
            <v>41373</v>
          </cell>
          <cell r="B27">
            <v>18226.48</v>
          </cell>
          <cell r="C27">
            <v>54.25</v>
          </cell>
          <cell r="D27">
            <v>190.7</v>
          </cell>
          <cell r="E27">
            <v>1135.45</v>
          </cell>
        </row>
        <row r="28">
          <cell r="A28">
            <v>41374</v>
          </cell>
          <cell r="B28">
            <v>18414.45</v>
          </cell>
          <cell r="C28">
            <v>53.8</v>
          </cell>
          <cell r="D28">
            <v>192</v>
          </cell>
          <cell r="E28">
            <v>1117.1500000000001</v>
          </cell>
        </row>
        <row r="29">
          <cell r="A29">
            <v>41375</v>
          </cell>
          <cell r="B29">
            <v>18542.2</v>
          </cell>
          <cell r="C29">
            <v>53.65</v>
          </cell>
          <cell r="D29">
            <v>190.2</v>
          </cell>
          <cell r="E29">
            <v>1107.0999999999999</v>
          </cell>
        </row>
        <row r="30">
          <cell r="A30">
            <v>41376</v>
          </cell>
          <cell r="B30">
            <v>18242.560000000001</v>
          </cell>
          <cell r="C30">
            <v>53.3</v>
          </cell>
          <cell r="D30">
            <v>192</v>
          </cell>
          <cell r="E30">
            <v>1118.05</v>
          </cell>
        </row>
        <row r="31">
          <cell r="A31">
            <v>41379</v>
          </cell>
          <cell r="B31">
            <v>18357.8</v>
          </cell>
          <cell r="C31">
            <v>54.25</v>
          </cell>
          <cell r="D31">
            <v>193.35</v>
          </cell>
          <cell r="E31">
            <v>1108</v>
          </cell>
        </row>
        <row r="32">
          <cell r="A32">
            <v>41380</v>
          </cell>
          <cell r="B32">
            <v>18744.93</v>
          </cell>
          <cell r="C32">
            <v>54.8</v>
          </cell>
          <cell r="D32">
            <v>191.8</v>
          </cell>
          <cell r="E32">
            <v>1125.5999999999999</v>
          </cell>
        </row>
        <row r="33">
          <cell r="A33">
            <v>41381</v>
          </cell>
          <cell r="B33">
            <v>18731.16</v>
          </cell>
          <cell r="C33">
            <v>55.3</v>
          </cell>
          <cell r="D33">
            <v>195.1</v>
          </cell>
          <cell r="E33">
            <v>1141.6500000000001</v>
          </cell>
        </row>
        <row r="34">
          <cell r="A34">
            <v>41382</v>
          </cell>
          <cell r="B34">
            <v>19016.46</v>
          </cell>
          <cell r="C34">
            <v>55.5</v>
          </cell>
          <cell r="D34">
            <v>201.2</v>
          </cell>
          <cell r="E34">
            <v>1170.8499999999999</v>
          </cell>
        </row>
        <row r="35">
          <cell r="A35">
            <v>41386</v>
          </cell>
          <cell r="B35">
            <v>19169.830000000002</v>
          </cell>
          <cell r="C35">
            <v>56.25</v>
          </cell>
          <cell r="D35">
            <v>194.4</v>
          </cell>
          <cell r="E35">
            <v>1222.05</v>
          </cell>
        </row>
        <row r="36">
          <cell r="A36">
            <v>41387</v>
          </cell>
          <cell r="B36">
            <v>19179.36</v>
          </cell>
          <cell r="C36">
            <v>57.3</v>
          </cell>
          <cell r="D36">
            <v>195.05</v>
          </cell>
          <cell r="E36">
            <v>1240.2</v>
          </cell>
        </row>
        <row r="37">
          <cell r="A37">
            <v>41389</v>
          </cell>
          <cell r="B37">
            <v>19406.849999999999</v>
          </cell>
          <cell r="C37">
            <v>57.55</v>
          </cell>
          <cell r="D37">
            <v>196.1</v>
          </cell>
          <cell r="E37">
            <v>1290.3499999999999</v>
          </cell>
        </row>
        <row r="38">
          <cell r="A38">
            <v>41390</v>
          </cell>
          <cell r="B38">
            <v>19286.72</v>
          </cell>
          <cell r="C38">
            <v>56.45</v>
          </cell>
          <cell r="D38">
            <v>193.1</v>
          </cell>
          <cell r="E38">
            <v>1260.05</v>
          </cell>
        </row>
        <row r="39">
          <cell r="A39">
            <v>41393</v>
          </cell>
          <cell r="B39">
            <v>19387.5</v>
          </cell>
          <cell r="C39">
            <v>57.35</v>
          </cell>
          <cell r="D39">
            <v>192.9</v>
          </cell>
          <cell r="E39">
            <v>1215.3499999999999</v>
          </cell>
        </row>
        <row r="40">
          <cell r="A40">
            <v>41394</v>
          </cell>
          <cell r="B40">
            <v>19504.18</v>
          </cell>
          <cell r="C40">
            <v>56.95</v>
          </cell>
          <cell r="D40">
            <v>203.4</v>
          </cell>
          <cell r="E40">
            <v>1222.1500000000001</v>
          </cell>
        </row>
        <row r="41">
          <cell r="A41">
            <v>41396</v>
          </cell>
          <cell r="B41">
            <v>19735.77</v>
          </cell>
          <cell r="C41">
            <v>60.25</v>
          </cell>
          <cell r="D41">
            <v>199.85</v>
          </cell>
          <cell r="E41">
            <v>1266.05</v>
          </cell>
        </row>
        <row r="42">
          <cell r="A42">
            <v>41397</v>
          </cell>
          <cell r="B42">
            <v>19575.64</v>
          </cell>
          <cell r="C42">
            <v>61.7</v>
          </cell>
          <cell r="D42">
            <v>196.45</v>
          </cell>
          <cell r="E42">
            <v>1232.9000000000001</v>
          </cell>
        </row>
        <row r="43">
          <cell r="A43">
            <v>41400</v>
          </cell>
          <cell r="B43">
            <v>19673.64</v>
          </cell>
          <cell r="C43">
            <v>62.75</v>
          </cell>
          <cell r="D43">
            <v>195.05</v>
          </cell>
          <cell r="E43">
            <v>1266.2</v>
          </cell>
        </row>
        <row r="44">
          <cell r="A44">
            <v>41401</v>
          </cell>
          <cell r="B44">
            <v>19888.95</v>
          </cell>
          <cell r="C44">
            <v>63.85</v>
          </cell>
          <cell r="D44">
            <v>196.35</v>
          </cell>
          <cell r="E44">
            <v>1281.25</v>
          </cell>
        </row>
        <row r="45">
          <cell r="A45">
            <v>41402</v>
          </cell>
          <cell r="B45">
            <v>19990.18</v>
          </cell>
          <cell r="C45">
            <v>65.400000000000006</v>
          </cell>
          <cell r="D45">
            <v>197.1</v>
          </cell>
          <cell r="E45">
            <v>1360.5</v>
          </cell>
        </row>
        <row r="46">
          <cell r="A46">
            <v>41403</v>
          </cell>
          <cell r="B46">
            <v>19939.04</v>
          </cell>
          <cell r="C46">
            <v>65.45</v>
          </cell>
          <cell r="D46">
            <v>195.8</v>
          </cell>
          <cell r="E46">
            <v>1384.45</v>
          </cell>
        </row>
        <row r="47">
          <cell r="A47">
            <v>41404</v>
          </cell>
          <cell r="B47">
            <v>20082.62</v>
          </cell>
          <cell r="C47">
            <v>66.2</v>
          </cell>
          <cell r="D47">
            <v>194.45</v>
          </cell>
          <cell r="E47">
            <v>1398.45</v>
          </cell>
        </row>
        <row r="48">
          <cell r="A48">
            <v>41405</v>
          </cell>
          <cell r="B48">
            <v>20122.32</v>
          </cell>
          <cell r="C48">
            <v>65.3</v>
          </cell>
          <cell r="D48">
            <v>195.05</v>
          </cell>
          <cell r="E48">
            <v>1407.9</v>
          </cell>
        </row>
        <row r="49">
          <cell r="A49">
            <v>41407</v>
          </cell>
          <cell r="B49">
            <v>19691.669999999998</v>
          </cell>
          <cell r="C49">
            <v>63.75</v>
          </cell>
          <cell r="D49">
            <v>194.05</v>
          </cell>
          <cell r="E49">
            <v>1377</v>
          </cell>
        </row>
        <row r="50">
          <cell r="A50">
            <v>41408</v>
          </cell>
          <cell r="B50">
            <v>19722.29</v>
          </cell>
          <cell r="C50">
            <v>62.95</v>
          </cell>
          <cell r="D50">
            <v>193.4</v>
          </cell>
          <cell r="E50">
            <v>1380</v>
          </cell>
        </row>
        <row r="51">
          <cell r="A51">
            <v>41409</v>
          </cell>
          <cell r="B51">
            <v>20212.96</v>
          </cell>
          <cell r="C51">
            <v>63.65</v>
          </cell>
          <cell r="D51">
            <v>195.6</v>
          </cell>
          <cell r="E51">
            <v>1399.95</v>
          </cell>
        </row>
        <row r="52">
          <cell r="A52">
            <v>41410</v>
          </cell>
          <cell r="B52">
            <v>20247.330000000002</v>
          </cell>
          <cell r="C52">
            <v>62.45</v>
          </cell>
          <cell r="D52">
            <v>198.25</v>
          </cell>
          <cell r="E52">
            <v>1476.1</v>
          </cell>
        </row>
        <row r="53">
          <cell r="A53">
            <v>41411</v>
          </cell>
          <cell r="B53">
            <v>20286.12</v>
          </cell>
          <cell r="C53">
            <v>66.900000000000006</v>
          </cell>
          <cell r="D53">
            <v>194.7</v>
          </cell>
          <cell r="E53">
            <v>1507.4</v>
          </cell>
        </row>
        <row r="54">
          <cell r="A54">
            <v>41414</v>
          </cell>
          <cell r="B54">
            <v>20223.98</v>
          </cell>
          <cell r="C54">
            <v>66.2</v>
          </cell>
          <cell r="D54">
            <v>194.3</v>
          </cell>
          <cell r="E54">
            <v>1581.35</v>
          </cell>
        </row>
        <row r="55">
          <cell r="A55">
            <v>41415</v>
          </cell>
          <cell r="B55">
            <v>20111.61</v>
          </cell>
          <cell r="C55">
            <v>64.599999999999994</v>
          </cell>
          <cell r="D55">
            <v>193.3</v>
          </cell>
          <cell r="E55">
            <v>1493.1</v>
          </cell>
        </row>
        <row r="56">
          <cell r="A56">
            <v>41416</v>
          </cell>
          <cell r="B56">
            <v>20062.240000000002</v>
          </cell>
          <cell r="C56">
            <v>63.3</v>
          </cell>
          <cell r="D56">
            <v>191.95</v>
          </cell>
          <cell r="E56">
            <v>1453.4</v>
          </cell>
        </row>
        <row r="57">
          <cell r="A57">
            <v>41417</v>
          </cell>
          <cell r="B57">
            <v>19674.330000000002</v>
          </cell>
          <cell r="C57">
            <v>60.6</v>
          </cell>
          <cell r="D57">
            <v>188.45</v>
          </cell>
          <cell r="E57">
            <v>1423.4</v>
          </cell>
        </row>
        <row r="58">
          <cell r="A58">
            <v>41418</v>
          </cell>
          <cell r="B58">
            <v>19704.330000000002</v>
          </cell>
          <cell r="C58">
            <v>60.15</v>
          </cell>
          <cell r="D58">
            <v>186.4</v>
          </cell>
          <cell r="E58">
            <v>1441</v>
          </cell>
        </row>
        <row r="59">
          <cell r="A59">
            <v>41421</v>
          </cell>
          <cell r="B59">
            <v>20030.77</v>
          </cell>
          <cell r="C59">
            <v>60.75</v>
          </cell>
          <cell r="D59">
            <v>186.15</v>
          </cell>
          <cell r="E59">
            <v>1458.75</v>
          </cell>
        </row>
        <row r="60">
          <cell r="A60">
            <v>41422</v>
          </cell>
          <cell r="B60">
            <v>20160.82</v>
          </cell>
          <cell r="C60">
            <v>65.25</v>
          </cell>
          <cell r="D60">
            <v>187.65</v>
          </cell>
          <cell r="E60">
            <v>1469.85</v>
          </cell>
        </row>
        <row r="61">
          <cell r="A61">
            <v>41423</v>
          </cell>
          <cell r="B61">
            <v>20147.64</v>
          </cell>
          <cell r="C61">
            <v>64.599999999999994</v>
          </cell>
          <cell r="D61">
            <v>189.2</v>
          </cell>
          <cell r="E61">
            <v>1481.7</v>
          </cell>
        </row>
        <row r="62">
          <cell r="A62">
            <v>41424</v>
          </cell>
          <cell r="B62">
            <v>20215.400000000001</v>
          </cell>
          <cell r="C62">
            <v>66.95</v>
          </cell>
          <cell r="D62">
            <v>187.65</v>
          </cell>
          <cell r="E62">
            <v>1469.65</v>
          </cell>
        </row>
        <row r="63">
          <cell r="A63">
            <v>41425</v>
          </cell>
          <cell r="B63">
            <v>19760.3</v>
          </cell>
          <cell r="C63">
            <v>70.150000000000006</v>
          </cell>
          <cell r="D63">
            <v>186.5</v>
          </cell>
          <cell r="E63">
            <v>1470.15</v>
          </cell>
        </row>
        <row r="64">
          <cell r="A64">
            <v>41428</v>
          </cell>
          <cell r="B64">
            <v>19610.48</v>
          </cell>
          <cell r="C64">
            <v>70.099999999999994</v>
          </cell>
          <cell r="D64">
            <v>180.45</v>
          </cell>
          <cell r="E64">
            <v>1474.25</v>
          </cell>
        </row>
        <row r="65">
          <cell r="A65">
            <v>41429</v>
          </cell>
          <cell r="B65">
            <v>19545.78</v>
          </cell>
          <cell r="C65">
            <v>68.45</v>
          </cell>
          <cell r="D65">
            <v>183.5</v>
          </cell>
          <cell r="E65">
            <v>1454.4</v>
          </cell>
        </row>
        <row r="66">
          <cell r="A66">
            <v>41430</v>
          </cell>
          <cell r="B66">
            <v>19568.22</v>
          </cell>
          <cell r="C66">
            <v>67.650000000000006</v>
          </cell>
          <cell r="D66">
            <v>181.1</v>
          </cell>
          <cell r="E66">
            <v>1463.8</v>
          </cell>
        </row>
        <row r="67">
          <cell r="A67">
            <v>41431</v>
          </cell>
          <cell r="B67">
            <v>19519.490000000002</v>
          </cell>
          <cell r="C67">
            <v>74.099999999999994</v>
          </cell>
          <cell r="D67">
            <v>181.5</v>
          </cell>
          <cell r="E67">
            <v>1452.1</v>
          </cell>
        </row>
        <row r="68">
          <cell r="A68">
            <v>41432</v>
          </cell>
          <cell r="B68">
            <v>19429.23</v>
          </cell>
          <cell r="C68">
            <v>72.3</v>
          </cell>
          <cell r="D68">
            <v>183.95</v>
          </cell>
          <cell r="E68">
            <v>1500.9</v>
          </cell>
        </row>
        <row r="69">
          <cell r="A69">
            <v>41435</v>
          </cell>
          <cell r="B69">
            <v>19441.07</v>
          </cell>
          <cell r="C69">
            <v>71.3</v>
          </cell>
          <cell r="D69">
            <v>184.55</v>
          </cell>
          <cell r="E69">
            <v>1496.05</v>
          </cell>
        </row>
        <row r="70">
          <cell r="A70">
            <v>41436</v>
          </cell>
          <cell r="B70">
            <v>19143</v>
          </cell>
          <cell r="C70">
            <v>69.25</v>
          </cell>
          <cell r="D70">
            <v>179.7</v>
          </cell>
          <cell r="E70">
            <v>1493.65</v>
          </cell>
        </row>
        <row r="71">
          <cell r="A71">
            <v>41437</v>
          </cell>
          <cell r="B71">
            <v>19041.13</v>
          </cell>
          <cell r="C71">
            <v>71.849999999999994</v>
          </cell>
          <cell r="D71">
            <v>180.35</v>
          </cell>
          <cell r="E71">
            <v>1460.15</v>
          </cell>
        </row>
        <row r="72">
          <cell r="A72">
            <v>41438</v>
          </cell>
          <cell r="B72">
            <v>18827.16</v>
          </cell>
          <cell r="C72">
            <v>72</v>
          </cell>
          <cell r="D72">
            <v>181.3</v>
          </cell>
          <cell r="E72">
            <v>1431.7</v>
          </cell>
        </row>
        <row r="73">
          <cell r="A73">
            <v>41439</v>
          </cell>
          <cell r="B73">
            <v>19177.93</v>
          </cell>
          <cell r="C73">
            <v>70.650000000000006</v>
          </cell>
          <cell r="D73">
            <v>184.45</v>
          </cell>
          <cell r="E73">
            <v>1437.95</v>
          </cell>
        </row>
        <row r="74">
          <cell r="A74">
            <v>41442</v>
          </cell>
          <cell r="B74">
            <v>19325.87</v>
          </cell>
          <cell r="C74">
            <v>70.25</v>
          </cell>
          <cell r="D74">
            <v>186.2</v>
          </cell>
          <cell r="E74">
            <v>1435.55</v>
          </cell>
        </row>
        <row r="75">
          <cell r="A75">
            <v>41443</v>
          </cell>
          <cell r="B75">
            <v>19223.28</v>
          </cell>
          <cell r="C75">
            <v>71.400000000000006</v>
          </cell>
          <cell r="D75">
            <v>185.2</v>
          </cell>
          <cell r="E75">
            <v>1441.3</v>
          </cell>
        </row>
        <row r="76">
          <cell r="A76">
            <v>41444</v>
          </cell>
          <cell r="B76">
            <v>19245.7</v>
          </cell>
          <cell r="C76">
            <v>74.2</v>
          </cell>
          <cell r="D76">
            <v>185</v>
          </cell>
          <cell r="E76">
            <v>1433.95</v>
          </cell>
        </row>
        <row r="77">
          <cell r="A77">
            <v>41445</v>
          </cell>
          <cell r="B77">
            <v>18719.29</v>
          </cell>
          <cell r="C77">
            <v>70.05</v>
          </cell>
          <cell r="D77">
            <v>183.85</v>
          </cell>
          <cell r="E77">
            <v>1421.35</v>
          </cell>
        </row>
        <row r="78">
          <cell r="A78">
            <v>41446</v>
          </cell>
          <cell r="B78">
            <v>18774.240000000002</v>
          </cell>
          <cell r="C78">
            <v>68.7</v>
          </cell>
          <cell r="D78">
            <v>183.1</v>
          </cell>
          <cell r="E78">
            <v>1398.45</v>
          </cell>
        </row>
        <row r="79">
          <cell r="A79">
            <v>41449</v>
          </cell>
          <cell r="B79">
            <v>18540.89</v>
          </cell>
          <cell r="C79">
            <v>65.75</v>
          </cell>
          <cell r="D79">
            <v>184.35</v>
          </cell>
          <cell r="E79">
            <v>1351.9</v>
          </cell>
        </row>
        <row r="80">
          <cell r="A80">
            <v>41450</v>
          </cell>
          <cell r="B80">
            <v>18629.150000000001</v>
          </cell>
          <cell r="C80">
            <v>67.099999999999994</v>
          </cell>
          <cell r="D80">
            <v>175.8</v>
          </cell>
          <cell r="E80">
            <v>1369.45</v>
          </cell>
        </row>
        <row r="81">
          <cell r="A81">
            <v>41451</v>
          </cell>
          <cell r="B81">
            <v>18552.12</v>
          </cell>
          <cell r="C81">
            <v>66.95</v>
          </cell>
          <cell r="D81">
            <v>176.15</v>
          </cell>
          <cell r="E81">
            <v>1375.45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U1277"/>
  <sheetViews>
    <sheetView tabSelected="1" workbookViewId="0">
      <pane ySplit="1" topLeftCell="A2" activePane="bottomLeft" state="frozen"/>
      <selection activeCell="C1" sqref="C1"/>
      <selection pane="bottomLeft" activeCell="D4" sqref="D4"/>
    </sheetView>
  </sheetViews>
  <sheetFormatPr defaultRowHeight="15"/>
  <cols>
    <col min="1" max="1" width="10.140625" style="1" bestFit="1" customWidth="1"/>
    <col min="2" max="2" width="9.28515625" style="1" hidden="1" customWidth="1"/>
    <col min="3" max="5" width="9.140625" style="1"/>
    <col min="6" max="6" width="9.5703125" style="1" bestFit="1" customWidth="1"/>
    <col min="7" max="7" width="6" style="6" customWidth="1"/>
    <col min="8" max="10" width="7.85546875" style="1" bestFit="1" customWidth="1"/>
    <col min="11" max="11" width="11.28515625" style="1" bestFit="1" customWidth="1"/>
    <col min="12" max="14" width="9.140625" style="1"/>
    <col min="15" max="15" width="13.28515625" style="1" bestFit="1" customWidth="1"/>
    <col min="16" max="18" width="9.140625" style="1"/>
    <col min="19" max="19" width="12.5703125" style="4" customWidth="1"/>
    <col min="20" max="20" width="5.85546875" style="1" customWidth="1"/>
    <col min="21" max="23" width="9.140625" style="1"/>
    <col min="24" max="24" width="7.42578125" style="1" bestFit="1" customWidth="1"/>
    <col min="25" max="25" width="7.42578125" style="1" customWidth="1"/>
    <col min="26" max="26" width="7.28515625" style="1" customWidth="1"/>
    <col min="27" max="27" width="6.5703125" style="1" customWidth="1"/>
    <col min="28" max="28" width="11.140625" style="5" customWidth="1"/>
    <col min="29" max="29" width="8.42578125" style="1" customWidth="1"/>
    <col min="30" max="30" width="7.85546875" style="1" customWidth="1"/>
    <col min="31" max="31" width="7.42578125" style="1" customWidth="1"/>
    <col min="32" max="32" width="12.85546875" style="1" customWidth="1"/>
    <col min="33" max="33" width="8.28515625" style="1" customWidth="1"/>
    <col min="34" max="34" width="7.85546875" style="1" customWidth="1"/>
    <col min="35" max="35" width="8" style="1" customWidth="1"/>
    <col min="36" max="36" width="13" style="1" customWidth="1"/>
    <col min="37" max="40" width="9.140625" style="1"/>
    <col min="41" max="41" width="2" style="1" customWidth="1"/>
    <col min="42" max="42" width="7.28515625" style="1" customWidth="1"/>
    <col min="43" max="43" width="7.7109375" style="1" customWidth="1"/>
    <col min="44" max="44" width="6.7109375" style="1" customWidth="1"/>
    <col min="45" max="45" width="11.5703125" style="1" bestFit="1" customWidth="1"/>
    <col min="46" max="48" width="9.140625" style="1"/>
    <col min="49" max="49" width="11.5703125" style="1" customWidth="1"/>
    <col min="50" max="52" width="9.140625" style="1"/>
    <col min="53" max="53" width="12.42578125" style="4" customWidth="1"/>
    <col min="54" max="54" width="5.7109375" style="1" customWidth="1"/>
    <col min="55" max="55" width="10.140625" style="1" customWidth="1"/>
    <col min="56" max="57" width="9.28515625" style="1" customWidth="1"/>
    <col min="58" max="58" width="10.42578125" style="1" customWidth="1"/>
    <col min="59" max="61" width="9.5703125" style="1" customWidth="1"/>
    <col min="62" max="63" width="6.42578125" style="1" customWidth="1"/>
    <col min="64" max="65" width="8.28515625" style="1" customWidth="1"/>
    <col min="66" max="66" width="7.42578125" style="1" customWidth="1"/>
    <col min="67" max="67" width="8.28515625" style="1" bestFit="1" customWidth="1"/>
    <col min="68" max="68" width="8.28515625" style="1" customWidth="1"/>
    <col min="69" max="69" width="8.85546875" style="3" bestFit="1" customWidth="1"/>
    <col min="70" max="70" width="8.85546875" style="3" customWidth="1"/>
    <col min="71" max="71" width="6" style="2" bestFit="1" customWidth="1"/>
    <col min="72" max="72" width="8.85546875" style="2" bestFit="1" customWidth="1"/>
    <col min="73" max="73" width="9.42578125" style="1" customWidth="1"/>
    <col min="74" max="16384" width="9.140625" style="1"/>
  </cols>
  <sheetData>
    <row r="1" spans="1:73">
      <c r="A1" s="36" t="s">
        <v>118</v>
      </c>
      <c r="C1" s="37" t="s">
        <v>117</v>
      </c>
      <c r="D1" s="38"/>
      <c r="E1" s="39"/>
      <c r="F1" s="4"/>
      <c r="H1" s="4"/>
      <c r="I1" s="4"/>
      <c r="J1" s="4"/>
      <c r="K1" s="4"/>
      <c r="L1" s="4"/>
      <c r="M1" s="4"/>
      <c r="N1" s="4"/>
      <c r="O1" s="4"/>
      <c r="P1" s="4"/>
      <c r="Q1" s="4"/>
      <c r="R1" s="34"/>
      <c r="T1" s="4"/>
      <c r="U1" s="4"/>
      <c r="V1" s="4"/>
      <c r="W1" s="4"/>
      <c r="X1" s="4"/>
      <c r="Y1" s="4"/>
      <c r="Z1" s="4"/>
      <c r="AA1" s="4"/>
      <c r="AC1" s="4"/>
      <c r="AD1" s="4"/>
      <c r="AE1" s="4"/>
      <c r="AF1" s="4"/>
      <c r="AG1" s="4"/>
      <c r="AH1" s="4"/>
      <c r="AI1" s="4"/>
      <c r="AJ1" s="4"/>
      <c r="AK1" s="4"/>
      <c r="AL1" s="4" t="s">
        <v>116</v>
      </c>
      <c r="AM1" s="4" t="s">
        <v>115</v>
      </c>
      <c r="AN1" s="4" t="s">
        <v>114</v>
      </c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34"/>
      <c r="BC1" s="4" t="s">
        <v>113</v>
      </c>
      <c r="BD1" s="4" t="s">
        <v>112</v>
      </c>
      <c r="BE1" s="4" t="s">
        <v>2</v>
      </c>
      <c r="BF1" s="4" t="s">
        <v>34</v>
      </c>
      <c r="BG1" s="4" t="s">
        <v>111</v>
      </c>
      <c r="BH1" s="4" t="s">
        <v>110</v>
      </c>
      <c r="BI1" s="4" t="s">
        <v>109</v>
      </c>
      <c r="BJ1" s="4" t="s">
        <v>108</v>
      </c>
      <c r="BK1" s="4" t="s">
        <v>107</v>
      </c>
      <c r="BL1" s="1" t="s">
        <v>106</v>
      </c>
      <c r="BM1" s="35" t="s">
        <v>105</v>
      </c>
      <c r="BN1" s="4" t="s">
        <v>104</v>
      </c>
      <c r="BO1" s="1" t="s">
        <v>103</v>
      </c>
      <c r="BP1" s="35" t="s">
        <v>102</v>
      </c>
      <c r="BQ1" s="3" t="s">
        <v>101</v>
      </c>
      <c r="BR1" s="3" t="s">
        <v>100</v>
      </c>
      <c r="BS1" s="2" t="s">
        <v>99</v>
      </c>
      <c r="BT1" s="2" t="s">
        <v>98</v>
      </c>
      <c r="BU1" s="1" t="s">
        <v>97</v>
      </c>
    </row>
    <row r="2" spans="1:73">
      <c r="A2" s="12">
        <f>[1]Base_Data!A2</f>
        <v>41334</v>
      </c>
      <c r="B2" s="7">
        <f>[1]Base_Data!B2</f>
        <v>18918.52</v>
      </c>
      <c r="C2" s="7">
        <f>[1]Base_Data!C2</f>
        <v>58.95</v>
      </c>
      <c r="D2" s="7">
        <f>[1]Base_Data!D2</f>
        <v>189.2</v>
      </c>
      <c r="E2" s="7">
        <f>[1]Base_Data!E2</f>
        <v>1283.3499999999999</v>
      </c>
      <c r="F2" s="7"/>
      <c r="H2" s="37" t="str">
        <f>[1]Base_Data!I2</f>
        <v>Input Vertical</v>
      </c>
      <c r="I2" s="38"/>
      <c r="J2" s="39"/>
      <c r="K2" s="7"/>
      <c r="L2" s="37" t="str">
        <f>[1]Base_Data!M2</f>
        <v>Output Vertical</v>
      </c>
      <c r="M2" s="38"/>
      <c r="N2" s="39"/>
      <c r="O2" s="7"/>
      <c r="P2" s="37" t="str">
        <f>[1]Base_Data!Q2</f>
        <v>Differential Vertical</v>
      </c>
      <c r="Q2" s="38"/>
      <c r="R2" s="39"/>
      <c r="S2" s="7"/>
      <c r="T2" s="7"/>
      <c r="U2" s="7"/>
      <c r="V2" s="7"/>
      <c r="W2" s="7"/>
      <c r="X2" s="7"/>
      <c r="Y2" s="7"/>
      <c r="Z2" s="7"/>
      <c r="AA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34"/>
      <c r="BC2" s="4"/>
      <c r="BD2" s="4"/>
      <c r="BE2" s="4"/>
      <c r="BF2" s="4"/>
      <c r="BG2" s="4"/>
      <c r="BH2" s="4"/>
      <c r="BI2" s="4"/>
      <c r="BJ2" s="4"/>
      <c r="BK2" s="4"/>
      <c r="BN2" s="4"/>
    </row>
    <row r="3" spans="1:73">
      <c r="A3" s="12">
        <f>[1]Base_Data!A3</f>
        <v>41337</v>
      </c>
      <c r="B3" s="7">
        <f>[1]Base_Data!B3</f>
        <v>18877.96</v>
      </c>
      <c r="C3" s="7">
        <f>[1]Base_Data!C3</f>
        <v>57.85</v>
      </c>
      <c r="D3" s="7">
        <f>[1]Base_Data!D3</f>
        <v>189.95</v>
      </c>
      <c r="E3" s="7">
        <f>[1]Base_Data!E3</f>
        <v>1257.1500000000001</v>
      </c>
      <c r="F3" s="7"/>
      <c r="G3" s="7"/>
      <c r="H3" s="10">
        <f t="shared" ref="H3:H34" si="0">(C3-C2)/C2</f>
        <v>-1.8659881255301127E-2</v>
      </c>
      <c r="I3" s="10">
        <f t="shared" ref="I3:I34" si="1">(D3-D2)/D2</f>
        <v>3.9640591966173368E-3</v>
      </c>
      <c r="J3" s="10">
        <f t="shared" ref="J3:J34" si="2">(E3-E2)/E2</f>
        <v>-2.0415319281567632E-2</v>
      </c>
      <c r="K3" s="7"/>
      <c r="L3" s="10">
        <f t="shared" ref="L3:L14" si="3">(C3-$C$2)/$C$2</f>
        <v>-1.8659881255301127E-2</v>
      </c>
      <c r="M3" s="10">
        <f t="shared" ref="M3:M14" si="4">(D3-$D$2)/$D$2</f>
        <v>3.9640591966173368E-3</v>
      </c>
      <c r="N3" s="11">
        <f t="shared" ref="N3:N14" si="5">(E3-$E$2)/$E$2</f>
        <v>-2.0415319281567632E-2</v>
      </c>
      <c r="O3" s="10"/>
      <c r="P3" s="10">
        <f t="shared" ref="P3:P14" si="6">M3-L3</f>
        <v>2.2623940451918463E-2</v>
      </c>
      <c r="Q3" s="10">
        <f t="shared" ref="Q3:Q14" si="7">M3-N3</f>
        <v>2.4379378478184967E-2</v>
      </c>
      <c r="R3" s="11">
        <f t="shared" ref="R3:R34" si="8">P3-Q3</f>
        <v>-1.7554380262665044E-3</v>
      </c>
      <c r="S3" s="7"/>
      <c r="T3" s="7"/>
      <c r="U3" s="7"/>
      <c r="V3" s="7"/>
      <c r="W3" s="7"/>
      <c r="X3" s="7"/>
      <c r="Y3" s="10"/>
      <c r="Z3" s="10"/>
      <c r="AA3" s="10"/>
      <c r="AC3" s="10"/>
      <c r="AD3" s="10"/>
      <c r="AE3" s="10"/>
      <c r="AF3" s="10"/>
      <c r="AG3" s="10"/>
      <c r="AH3" s="10"/>
      <c r="AI3" s="10"/>
      <c r="AJ3" s="7"/>
      <c r="AK3" s="7"/>
      <c r="AL3" s="7"/>
      <c r="AM3" s="7"/>
      <c r="AN3" s="7"/>
      <c r="AO3" s="4"/>
      <c r="AP3" s="10"/>
      <c r="AQ3" s="10"/>
      <c r="AR3" s="10"/>
      <c r="AS3" s="4"/>
      <c r="AT3" s="10"/>
      <c r="AU3" s="10"/>
      <c r="AV3" s="10"/>
      <c r="AW3" s="4"/>
      <c r="AX3" s="9"/>
      <c r="AY3" s="9"/>
      <c r="AZ3" s="8"/>
      <c r="BC3" s="4"/>
      <c r="BD3" s="4"/>
      <c r="BE3" s="4"/>
      <c r="BF3" s="4"/>
      <c r="BG3" s="4"/>
      <c r="BH3" s="4"/>
      <c r="BI3" s="4"/>
      <c r="BJ3" s="4"/>
      <c r="BK3" s="4"/>
      <c r="BN3" s="4"/>
    </row>
    <row r="4" spans="1:73">
      <c r="A4" s="12">
        <f>[1]Base_Data!A4</f>
        <v>41338</v>
      </c>
      <c r="B4" s="7">
        <f>[1]Base_Data!B4</f>
        <v>19143.169999999998</v>
      </c>
      <c r="C4" s="7">
        <f>[1]Base_Data!C4</f>
        <v>59.45</v>
      </c>
      <c r="D4" s="7">
        <f>[1]Base_Data!D4</f>
        <v>191.2</v>
      </c>
      <c r="E4" s="7">
        <f>[1]Base_Data!E4</f>
        <v>1272.7</v>
      </c>
      <c r="F4" s="7"/>
      <c r="G4" s="7"/>
      <c r="H4" s="10">
        <f t="shared" si="0"/>
        <v>2.7657735522904087E-2</v>
      </c>
      <c r="I4" s="10">
        <f t="shared" si="1"/>
        <v>6.5806791260858127E-3</v>
      </c>
      <c r="J4" s="10">
        <f t="shared" si="2"/>
        <v>1.2369247902000519E-2</v>
      </c>
      <c r="K4" s="7"/>
      <c r="L4" s="10">
        <f t="shared" si="3"/>
        <v>8.4817642069550461E-3</v>
      </c>
      <c r="M4" s="10">
        <f t="shared" si="4"/>
        <v>1.0570824524312896E-2</v>
      </c>
      <c r="N4" s="11">
        <f t="shared" si="5"/>
        <v>-8.2985935247593123E-3</v>
      </c>
      <c r="O4" s="10"/>
      <c r="P4" s="10">
        <f t="shared" si="6"/>
        <v>2.0890603173578503E-3</v>
      </c>
      <c r="Q4" s="10">
        <f t="shared" si="7"/>
        <v>1.886941804907221E-2</v>
      </c>
      <c r="R4" s="11">
        <f t="shared" si="8"/>
        <v>-1.6780357731714358E-2</v>
      </c>
      <c r="S4" s="7"/>
      <c r="T4" s="7"/>
      <c r="U4" s="7"/>
      <c r="V4" s="7"/>
      <c r="W4" s="7"/>
      <c r="X4" s="7"/>
      <c r="Y4" s="10"/>
      <c r="Z4" s="10"/>
      <c r="AA4" s="10"/>
      <c r="AC4" s="10"/>
      <c r="AD4" s="10"/>
      <c r="AE4" s="10"/>
      <c r="AF4" s="10"/>
      <c r="AG4" s="10"/>
      <c r="AH4" s="10"/>
      <c r="AI4" s="10"/>
      <c r="AJ4" s="7"/>
      <c r="AK4" s="7"/>
      <c r="AL4" s="7"/>
      <c r="AM4" s="7"/>
      <c r="AN4" s="7"/>
      <c r="AO4" s="4"/>
      <c r="AP4" s="10"/>
      <c r="AQ4" s="10"/>
      <c r="AR4" s="10"/>
      <c r="AS4" s="4"/>
      <c r="AT4" s="10"/>
      <c r="AU4" s="10"/>
      <c r="AV4" s="10"/>
      <c r="AW4" s="10"/>
      <c r="AX4" s="9"/>
      <c r="AY4" s="9"/>
      <c r="AZ4" s="8"/>
      <c r="BC4" s="4"/>
      <c r="BD4" s="4"/>
      <c r="BE4" s="4"/>
      <c r="BF4" s="4"/>
      <c r="BG4" s="4"/>
      <c r="BH4" s="4"/>
      <c r="BI4" s="4"/>
      <c r="BJ4" s="4"/>
      <c r="BK4" s="4"/>
      <c r="BN4" s="4"/>
    </row>
    <row r="5" spans="1:73">
      <c r="A5" s="12">
        <f>[1]Base_Data!A5</f>
        <v>41339</v>
      </c>
      <c r="B5" s="7">
        <f>[1]Base_Data!B5</f>
        <v>19252.61</v>
      </c>
      <c r="C5" s="7">
        <f>[1]Base_Data!C5</f>
        <v>60.6</v>
      </c>
      <c r="D5" s="7">
        <f>[1]Base_Data!D5</f>
        <v>198.7</v>
      </c>
      <c r="E5" s="7">
        <f>[1]Base_Data!E5</f>
        <v>1249.75</v>
      </c>
      <c r="F5" s="7"/>
      <c r="H5" s="10">
        <f t="shared" si="0"/>
        <v>1.9343986543313683E-2</v>
      </c>
      <c r="I5" s="10">
        <f t="shared" si="1"/>
        <v>3.9225941422594147E-2</v>
      </c>
      <c r="J5" s="10">
        <f t="shared" si="2"/>
        <v>-1.8032529268484358E-2</v>
      </c>
      <c r="K5" s="7"/>
      <c r="L5" s="10">
        <f t="shared" si="3"/>
        <v>2.798982188295163E-2</v>
      </c>
      <c r="M5" s="10">
        <f t="shared" si="4"/>
        <v>5.0211416490486258E-2</v>
      </c>
      <c r="N5" s="11">
        <f t="shared" si="5"/>
        <v>-2.6181478162621195E-2</v>
      </c>
      <c r="O5" s="10"/>
      <c r="P5" s="10">
        <f t="shared" si="6"/>
        <v>2.2221594607534628E-2</v>
      </c>
      <c r="Q5" s="10">
        <f t="shared" si="7"/>
        <v>7.6392894653107446E-2</v>
      </c>
      <c r="R5" s="11">
        <f t="shared" si="8"/>
        <v>-5.4171300045572815E-2</v>
      </c>
      <c r="S5" s="7"/>
      <c r="T5" s="7"/>
      <c r="U5" s="7"/>
      <c r="V5" s="7"/>
      <c r="W5" s="7"/>
      <c r="X5" s="7"/>
      <c r="Y5" s="10"/>
      <c r="Z5" s="10"/>
      <c r="AA5" s="10"/>
      <c r="AC5" s="10"/>
      <c r="AD5" s="10"/>
      <c r="AE5" s="10"/>
      <c r="AF5" s="10"/>
      <c r="AG5" s="10"/>
      <c r="AH5" s="10"/>
      <c r="AI5" s="10"/>
      <c r="AJ5" s="7"/>
      <c r="AK5" s="7"/>
      <c r="AL5" s="7"/>
      <c r="AM5" s="7"/>
      <c r="AN5" s="7"/>
      <c r="AO5" s="4"/>
      <c r="AP5" s="10"/>
      <c r="AQ5" s="10"/>
      <c r="AR5" s="10"/>
      <c r="AS5" s="4"/>
      <c r="AT5" s="10"/>
      <c r="AU5" s="10"/>
      <c r="AV5" s="10"/>
      <c r="AW5" s="10"/>
      <c r="AX5" s="9"/>
      <c r="AY5" s="9"/>
      <c r="AZ5" s="8"/>
      <c r="BC5" s="4"/>
      <c r="BD5" s="4"/>
      <c r="BE5" s="4"/>
      <c r="BF5" s="4"/>
      <c r="BG5" s="4"/>
      <c r="BH5" s="4"/>
      <c r="BI5" s="4"/>
      <c r="BJ5" s="4"/>
      <c r="BK5" s="4"/>
      <c r="BN5" s="4"/>
    </row>
    <row r="6" spans="1:73">
      <c r="A6" s="12">
        <f>[1]Base_Data!A6</f>
        <v>41340</v>
      </c>
      <c r="B6" s="7">
        <f>[1]Base_Data!B6</f>
        <v>19413.54</v>
      </c>
      <c r="C6" s="7">
        <f>[1]Base_Data!C6</f>
        <v>59.4</v>
      </c>
      <c r="D6" s="7">
        <f>[1]Base_Data!D6</f>
        <v>197.2</v>
      </c>
      <c r="E6" s="7">
        <f>[1]Base_Data!E6</f>
        <v>1259.25</v>
      </c>
      <c r="F6" s="7"/>
      <c r="H6" s="10">
        <f t="shared" si="0"/>
        <v>-1.9801980198019847E-2</v>
      </c>
      <c r="I6" s="10">
        <f t="shared" si="1"/>
        <v>-7.5490689481630601E-3</v>
      </c>
      <c r="J6" s="10">
        <f t="shared" si="2"/>
        <v>7.6015203040608118E-3</v>
      </c>
      <c r="K6" s="7"/>
      <c r="L6" s="10">
        <f t="shared" si="3"/>
        <v>7.6335877862594697E-3</v>
      </c>
      <c r="M6" s="10">
        <f t="shared" si="4"/>
        <v>4.2283298097251586E-2</v>
      </c>
      <c r="N6" s="11">
        <f t="shared" si="5"/>
        <v>-1.8778976896403874E-2</v>
      </c>
      <c r="O6" s="10"/>
      <c r="P6" s="10">
        <f t="shared" si="6"/>
        <v>3.4649710310992114E-2</v>
      </c>
      <c r="Q6" s="10">
        <f t="shared" si="7"/>
        <v>6.1062274993655463E-2</v>
      </c>
      <c r="R6" s="11">
        <f t="shared" si="8"/>
        <v>-2.6412564682663349E-2</v>
      </c>
      <c r="S6" s="7"/>
      <c r="T6" s="7"/>
      <c r="U6" s="7"/>
      <c r="V6" s="7"/>
      <c r="W6" s="7"/>
      <c r="X6" s="7"/>
      <c r="Y6" s="10"/>
      <c r="Z6" s="10"/>
      <c r="AA6" s="10"/>
      <c r="AC6" s="10"/>
      <c r="AD6" s="10"/>
      <c r="AE6" s="10"/>
      <c r="AF6" s="10"/>
      <c r="AG6" s="10"/>
      <c r="AH6" s="10"/>
      <c r="AI6" s="10"/>
      <c r="AJ6" s="7"/>
      <c r="AK6" s="7"/>
      <c r="AL6" s="7"/>
      <c r="AM6" s="7"/>
      <c r="AN6" s="7"/>
      <c r="AO6" s="4"/>
      <c r="AP6" s="10"/>
      <c r="AQ6" s="10"/>
      <c r="AR6" s="10"/>
      <c r="AS6" s="4"/>
      <c r="AT6" s="10"/>
      <c r="AU6" s="10"/>
      <c r="AV6" s="10"/>
      <c r="AW6" s="10"/>
      <c r="AX6" s="9"/>
      <c r="AY6" s="9"/>
      <c r="AZ6" s="8"/>
      <c r="BC6" s="4"/>
      <c r="BD6" s="4"/>
      <c r="BE6" s="4"/>
      <c r="BF6" s="4"/>
      <c r="BG6" s="4"/>
      <c r="BH6" s="4"/>
      <c r="BI6" s="4"/>
      <c r="BJ6" s="4"/>
      <c r="BK6" s="4"/>
      <c r="BN6" s="4"/>
    </row>
    <row r="7" spans="1:73">
      <c r="A7" s="12">
        <f>[1]Base_Data!A7</f>
        <v>41341</v>
      </c>
      <c r="B7" s="7">
        <f>[1]Base_Data!B7</f>
        <v>19683.23</v>
      </c>
      <c r="C7" s="7">
        <f>[1]Base_Data!C7</f>
        <v>60.3</v>
      </c>
      <c r="D7" s="7">
        <f>[1]Base_Data!D7</f>
        <v>204.75</v>
      </c>
      <c r="E7" s="7">
        <f>[1]Base_Data!E7</f>
        <v>1278.05</v>
      </c>
      <c r="F7" s="7"/>
      <c r="H7" s="10">
        <f t="shared" si="0"/>
        <v>1.5151515151515128E-2</v>
      </c>
      <c r="I7" s="10">
        <f t="shared" si="1"/>
        <v>3.8286004056795192E-2</v>
      </c>
      <c r="J7" s="10">
        <f t="shared" si="2"/>
        <v>1.4929521540599526E-2</v>
      </c>
      <c r="K7" s="7"/>
      <c r="L7" s="10">
        <f t="shared" si="3"/>
        <v>2.2900763358778529E-2</v>
      </c>
      <c r="M7" s="10">
        <f t="shared" si="4"/>
        <v>8.218816067653284E-2</v>
      </c>
      <c r="N7" s="11">
        <f t="shared" si="5"/>
        <v>-4.1298164958896285E-3</v>
      </c>
      <c r="O7" s="10"/>
      <c r="P7" s="10">
        <f t="shared" si="6"/>
        <v>5.9287397317754315E-2</v>
      </c>
      <c r="Q7" s="10">
        <f t="shared" si="7"/>
        <v>8.6317977172422469E-2</v>
      </c>
      <c r="R7" s="11">
        <f t="shared" si="8"/>
        <v>-2.7030579854668155E-2</v>
      </c>
      <c r="S7" s="7"/>
      <c r="T7" s="7"/>
      <c r="U7" s="7"/>
      <c r="V7" s="7"/>
      <c r="W7" s="7"/>
      <c r="X7" s="7"/>
      <c r="Y7" s="10"/>
      <c r="Z7" s="10"/>
      <c r="AA7" s="10"/>
      <c r="AC7" s="10"/>
      <c r="AD7" s="10"/>
      <c r="AE7" s="10"/>
      <c r="AF7" s="10"/>
      <c r="AG7" s="10"/>
      <c r="AH7" s="10"/>
      <c r="AI7" s="10"/>
      <c r="AJ7" s="7"/>
      <c r="AK7" s="7"/>
      <c r="AL7" s="7"/>
      <c r="AM7" s="7"/>
      <c r="AN7" s="7"/>
      <c r="AO7" s="4"/>
      <c r="AP7" s="10"/>
      <c r="AQ7" s="10"/>
      <c r="AR7" s="10"/>
      <c r="AS7" s="4"/>
      <c r="AT7" s="10"/>
      <c r="AU7" s="10"/>
      <c r="AV7" s="10"/>
      <c r="AW7" s="7"/>
      <c r="AX7" s="9"/>
      <c r="AY7" s="9"/>
      <c r="AZ7" s="8"/>
      <c r="BC7" s="4"/>
      <c r="BD7" s="4"/>
      <c r="BE7" s="4"/>
      <c r="BF7" s="4"/>
      <c r="BG7" s="4"/>
      <c r="BH7" s="4"/>
      <c r="BI7" s="4"/>
      <c r="BJ7" s="4"/>
      <c r="BK7" s="4"/>
      <c r="BN7" s="4"/>
    </row>
    <row r="8" spans="1:73">
      <c r="A8" s="12">
        <f>[1]Base_Data!A8</f>
        <v>41344</v>
      </c>
      <c r="B8" s="7">
        <f>[1]Base_Data!B8</f>
        <v>19646.21</v>
      </c>
      <c r="C8" s="7">
        <f>[1]Base_Data!C8</f>
        <v>59.65</v>
      </c>
      <c r="D8" s="7">
        <f>[1]Base_Data!D8</f>
        <v>201.35</v>
      </c>
      <c r="E8" s="7">
        <f>[1]Base_Data!E8</f>
        <v>1276.5</v>
      </c>
      <c r="F8" s="7"/>
      <c r="H8" s="10">
        <f t="shared" si="0"/>
        <v>-1.0779436152570458E-2</v>
      </c>
      <c r="I8" s="10">
        <f t="shared" si="1"/>
        <v>-1.6605616605616633E-2</v>
      </c>
      <c r="J8" s="10">
        <f t="shared" si="2"/>
        <v>-1.2127851023042561E-3</v>
      </c>
      <c r="K8" s="7"/>
      <c r="L8" s="10">
        <f t="shared" si="3"/>
        <v>1.1874469889736993E-2</v>
      </c>
      <c r="M8" s="10">
        <f t="shared" si="4"/>
        <v>6.4217758985200879E-2</v>
      </c>
      <c r="N8" s="11">
        <f t="shared" si="5"/>
        <v>-5.3375930182724199E-3</v>
      </c>
      <c r="O8" s="7"/>
      <c r="P8" s="10">
        <f t="shared" si="6"/>
        <v>5.2343289095463888E-2</v>
      </c>
      <c r="Q8" s="10">
        <f t="shared" si="7"/>
        <v>6.9555352003473292E-2</v>
      </c>
      <c r="R8" s="11">
        <f t="shared" si="8"/>
        <v>-1.7212062908009404E-2</v>
      </c>
      <c r="S8" s="7"/>
      <c r="T8" s="7"/>
      <c r="U8" s="7"/>
      <c r="V8" s="7"/>
      <c r="W8" s="7"/>
      <c r="X8" s="7"/>
      <c r="Y8" s="10"/>
      <c r="Z8" s="10"/>
      <c r="AA8" s="10"/>
      <c r="AC8" s="10"/>
      <c r="AD8" s="10"/>
      <c r="AE8" s="10"/>
      <c r="AF8" s="10"/>
      <c r="AG8" s="10"/>
      <c r="AH8" s="10"/>
      <c r="AI8" s="10"/>
      <c r="AJ8" s="7"/>
      <c r="AK8" s="7"/>
      <c r="AL8" s="7"/>
      <c r="AM8" s="7"/>
      <c r="AN8" s="7"/>
      <c r="AO8" s="4"/>
      <c r="AP8" s="10"/>
      <c r="AQ8" s="10"/>
      <c r="AR8" s="10"/>
      <c r="AS8" s="4"/>
      <c r="AT8" s="10"/>
      <c r="AU8" s="10"/>
      <c r="AV8" s="10"/>
      <c r="AW8" s="10"/>
      <c r="AX8" s="9"/>
      <c r="AY8" s="9"/>
      <c r="AZ8" s="8"/>
      <c r="BC8" s="4"/>
      <c r="BD8" s="4"/>
      <c r="BE8" s="4"/>
      <c r="BF8" s="4"/>
      <c r="BG8" s="4"/>
      <c r="BH8" s="4"/>
      <c r="BI8" s="4"/>
      <c r="BJ8" s="4"/>
      <c r="BK8" s="4"/>
      <c r="BN8" s="4"/>
    </row>
    <row r="9" spans="1:73">
      <c r="A9" s="12">
        <f>[1]Base_Data!A9</f>
        <v>41345</v>
      </c>
      <c r="B9" s="7">
        <f>[1]Base_Data!B9</f>
        <v>19564.919999999998</v>
      </c>
      <c r="C9" s="7">
        <f>[1]Base_Data!C9</f>
        <v>59.35</v>
      </c>
      <c r="D9" s="7">
        <f>[1]Base_Data!D9</f>
        <v>199.65</v>
      </c>
      <c r="E9" s="7">
        <f>[1]Base_Data!E9</f>
        <v>1262.75</v>
      </c>
      <c r="F9" s="7"/>
      <c r="H9" s="10">
        <f t="shared" si="0"/>
        <v>-5.029337803855778E-3</v>
      </c>
      <c r="I9" s="10">
        <f t="shared" si="1"/>
        <v>-8.4430096846287005E-3</v>
      </c>
      <c r="J9" s="10">
        <f t="shared" si="2"/>
        <v>-1.0771641206423816E-2</v>
      </c>
      <c r="K9" s="7"/>
      <c r="L9" s="10">
        <f t="shared" si="3"/>
        <v>6.785411365564013E-3</v>
      </c>
      <c r="M9" s="10">
        <f t="shared" si="4"/>
        <v>5.5232558139534975E-2</v>
      </c>
      <c r="N9" s="11">
        <f t="shared" si="5"/>
        <v>-1.605173958779749E-2</v>
      </c>
      <c r="O9" s="10"/>
      <c r="P9" s="10">
        <f t="shared" si="6"/>
        <v>4.844714677397096E-2</v>
      </c>
      <c r="Q9" s="10">
        <f t="shared" si="7"/>
        <v>7.1284297727332468E-2</v>
      </c>
      <c r="R9" s="11">
        <f t="shared" si="8"/>
        <v>-2.2837150953361508E-2</v>
      </c>
      <c r="S9" s="7"/>
      <c r="T9" s="7"/>
      <c r="U9" s="7"/>
      <c r="V9" s="7"/>
      <c r="W9" s="7"/>
      <c r="X9" s="7"/>
      <c r="Y9" s="10"/>
      <c r="Z9" s="10"/>
      <c r="AA9" s="10"/>
      <c r="AC9" s="10"/>
      <c r="AD9" s="10"/>
      <c r="AE9" s="10"/>
      <c r="AF9" s="10"/>
      <c r="AG9" s="10"/>
      <c r="AH9" s="10"/>
      <c r="AI9" s="10"/>
      <c r="AJ9" s="7"/>
      <c r="AK9" s="7"/>
      <c r="AL9" s="7"/>
      <c r="AM9" s="7"/>
      <c r="AN9" s="7"/>
      <c r="AO9" s="4"/>
      <c r="AP9" s="10"/>
      <c r="AQ9" s="10"/>
      <c r="AR9" s="10"/>
      <c r="AS9" s="4"/>
      <c r="AT9" s="10"/>
      <c r="AU9" s="10"/>
      <c r="AV9" s="10"/>
      <c r="AW9" s="7"/>
      <c r="AX9" s="9"/>
      <c r="AY9" s="9"/>
      <c r="AZ9" s="8"/>
      <c r="BC9" s="4"/>
      <c r="BD9" s="4"/>
      <c r="BE9" s="4"/>
      <c r="BF9" s="4"/>
      <c r="BG9" s="4"/>
      <c r="BH9" s="4"/>
      <c r="BI9" s="4"/>
      <c r="BJ9" s="4"/>
      <c r="BK9" s="4"/>
      <c r="BN9" s="4"/>
    </row>
    <row r="10" spans="1:73">
      <c r="A10" s="12">
        <f>[1]Base_Data!A10</f>
        <v>41346</v>
      </c>
      <c r="B10" s="7">
        <f>[1]Base_Data!B10</f>
        <v>19362.55</v>
      </c>
      <c r="C10" s="7">
        <f>[1]Base_Data!C10</f>
        <v>58.45</v>
      </c>
      <c r="D10" s="7">
        <f>[1]Base_Data!D10</f>
        <v>196.3</v>
      </c>
      <c r="E10" s="7">
        <f>[1]Base_Data!E10</f>
        <v>1252.4000000000001</v>
      </c>
      <c r="F10" s="7"/>
      <c r="H10" s="10">
        <f t="shared" si="0"/>
        <v>-1.5164279696714382E-2</v>
      </c>
      <c r="I10" s="10">
        <f t="shared" si="1"/>
        <v>-1.6779363886801874E-2</v>
      </c>
      <c r="J10" s="10">
        <f t="shared" si="2"/>
        <v>-8.1963967531181216E-3</v>
      </c>
      <c r="K10" s="7"/>
      <c r="L10" s="10">
        <f t="shared" si="3"/>
        <v>-8.4817642069550461E-3</v>
      </c>
      <c r="M10" s="10">
        <f t="shared" si="4"/>
        <v>3.7526427061310902E-2</v>
      </c>
      <c r="N10" s="11">
        <f t="shared" si="5"/>
        <v>-2.4116569914676294E-2</v>
      </c>
      <c r="O10" s="7"/>
      <c r="P10" s="10">
        <f t="shared" si="6"/>
        <v>4.6008191268265948E-2</v>
      </c>
      <c r="Q10" s="10">
        <f t="shared" si="7"/>
        <v>6.1642996975987199E-2</v>
      </c>
      <c r="R10" s="11">
        <f t="shared" si="8"/>
        <v>-1.5634805707721251E-2</v>
      </c>
      <c r="S10" s="7"/>
      <c r="T10" s="7"/>
      <c r="U10" s="7"/>
      <c r="V10" s="7"/>
      <c r="W10" s="7"/>
      <c r="X10" s="7"/>
      <c r="Y10" s="10"/>
      <c r="Z10" s="10"/>
      <c r="AA10" s="10"/>
      <c r="AC10" s="10"/>
      <c r="AD10" s="10"/>
      <c r="AE10" s="10"/>
      <c r="AF10" s="10"/>
      <c r="AG10" s="10"/>
      <c r="AH10" s="10"/>
      <c r="AI10" s="10"/>
      <c r="AJ10" s="7"/>
      <c r="AK10" s="7"/>
      <c r="AL10" s="7"/>
      <c r="AM10" s="7"/>
      <c r="AN10" s="7"/>
      <c r="AO10" s="4"/>
      <c r="AP10" s="10"/>
      <c r="AQ10" s="10"/>
      <c r="AR10" s="10"/>
      <c r="AS10" s="4"/>
      <c r="AT10" s="10"/>
      <c r="AU10" s="10"/>
      <c r="AV10" s="10"/>
      <c r="AW10" s="4"/>
      <c r="AX10" s="9"/>
      <c r="AY10" s="9"/>
      <c r="AZ10" s="8"/>
      <c r="BC10" s="4"/>
      <c r="BD10" s="4"/>
      <c r="BE10" s="4"/>
      <c r="BF10" s="4"/>
      <c r="BG10" s="4"/>
      <c r="BH10" s="4"/>
      <c r="BI10" s="4"/>
      <c r="BJ10" s="4"/>
      <c r="BK10" s="4"/>
      <c r="BN10" s="4"/>
    </row>
    <row r="11" spans="1:73">
      <c r="A11" s="12">
        <f>[1]Base_Data!A11</f>
        <v>41347</v>
      </c>
      <c r="B11" s="7">
        <f>[1]Base_Data!B11</f>
        <v>19570.439999999999</v>
      </c>
      <c r="C11" s="7">
        <f>[1]Base_Data!C11</f>
        <v>58.8</v>
      </c>
      <c r="D11" s="7">
        <f>[1]Base_Data!D11</f>
        <v>200.6</v>
      </c>
      <c r="E11" s="7">
        <f>[1]Base_Data!E11</f>
        <v>1261.75</v>
      </c>
      <c r="F11" s="7"/>
      <c r="H11" s="10">
        <f t="shared" si="0"/>
        <v>5.9880239520957107E-3</v>
      </c>
      <c r="I11" s="10">
        <f t="shared" si="1"/>
        <v>2.1905247070809895E-2</v>
      </c>
      <c r="J11" s="10">
        <f t="shared" si="2"/>
        <v>7.4656659214307796E-3</v>
      </c>
      <c r="K11" s="7"/>
      <c r="L11" s="10">
        <f t="shared" si="3"/>
        <v>-2.5445292620866105E-3</v>
      </c>
      <c r="M11" s="10">
        <f t="shared" si="4"/>
        <v>6.0253699788583547E-2</v>
      </c>
      <c r="N11" s="11">
        <f t="shared" si="5"/>
        <v>-1.6830950247399314E-2</v>
      </c>
      <c r="O11" s="7"/>
      <c r="P11" s="32">
        <f t="shared" si="6"/>
        <v>6.279822905067016E-2</v>
      </c>
      <c r="Q11" s="10">
        <f t="shared" si="7"/>
        <v>7.708465003598286E-2</v>
      </c>
      <c r="R11" s="11">
        <f t="shared" si="8"/>
        <v>-1.4286420985312701E-2</v>
      </c>
      <c r="S11" s="7"/>
      <c r="T11" s="7"/>
      <c r="U11" s="7"/>
      <c r="V11" s="7"/>
      <c r="W11" s="7"/>
      <c r="X11" s="7"/>
      <c r="Y11" s="10"/>
      <c r="Z11" s="10"/>
      <c r="AA11" s="10"/>
      <c r="AC11" s="10"/>
      <c r="AD11" s="10"/>
      <c r="AE11" s="10"/>
      <c r="AF11" s="10"/>
      <c r="AG11" s="10"/>
      <c r="AH11" s="10"/>
      <c r="AI11" s="10"/>
      <c r="AJ11" s="7"/>
      <c r="AK11" s="7"/>
      <c r="AL11" s="7"/>
      <c r="AM11" s="7"/>
      <c r="AN11" s="7"/>
      <c r="AO11" s="4"/>
      <c r="AP11" s="10"/>
      <c r="AQ11" s="10"/>
      <c r="AR11" s="10"/>
      <c r="AS11" s="4"/>
      <c r="AT11" s="10"/>
      <c r="AU11" s="10"/>
      <c r="AV11" s="10"/>
      <c r="AW11" s="4"/>
      <c r="AX11" s="9"/>
      <c r="AY11" s="9"/>
      <c r="AZ11" s="8"/>
      <c r="BC11" s="4"/>
      <c r="BD11" s="4"/>
      <c r="BE11" s="4"/>
      <c r="BF11" s="4"/>
      <c r="BG11" s="4"/>
      <c r="BH11" s="4"/>
      <c r="BI11" s="4"/>
      <c r="BJ11" s="4"/>
      <c r="BK11" s="4"/>
      <c r="BN11" s="4"/>
    </row>
    <row r="12" spans="1:73">
      <c r="A12" s="12">
        <f>[1]Base_Data!A12</f>
        <v>41348</v>
      </c>
      <c r="B12" s="7">
        <f>[1]Base_Data!B12</f>
        <v>19427.560000000001</v>
      </c>
      <c r="C12" s="7">
        <f>[1]Base_Data!C12</f>
        <v>57.55</v>
      </c>
      <c r="D12" s="7">
        <f>[1]Base_Data!D12</f>
        <v>204.75</v>
      </c>
      <c r="E12" s="7">
        <f>[1]Base_Data!E12</f>
        <v>1291.0999999999999</v>
      </c>
      <c r="F12" s="7"/>
      <c r="H12" s="10">
        <f t="shared" si="0"/>
        <v>-2.1258503401360544E-2</v>
      </c>
      <c r="I12" s="10">
        <f t="shared" si="1"/>
        <v>2.0687936191425751E-2</v>
      </c>
      <c r="J12" s="10">
        <f t="shared" si="2"/>
        <v>2.3261343372300305E-2</v>
      </c>
      <c r="K12" s="7"/>
      <c r="L12" s="10">
        <f t="shared" si="3"/>
        <v>-2.3748939779474225E-2</v>
      </c>
      <c r="M12" s="10">
        <f t="shared" si="4"/>
        <v>8.218816067653284E-2</v>
      </c>
      <c r="N12" s="11">
        <f t="shared" si="5"/>
        <v>6.0388826119141311E-3</v>
      </c>
      <c r="O12" s="7"/>
      <c r="P12" s="32">
        <f t="shared" si="6"/>
        <v>0.10593710045600707</v>
      </c>
      <c r="Q12" s="10">
        <f t="shared" si="7"/>
        <v>7.6149278064618714E-2</v>
      </c>
      <c r="R12" s="11">
        <f t="shared" si="8"/>
        <v>2.9787822391388358E-2</v>
      </c>
      <c r="S12" s="13">
        <f>P12-MIN(P3:P12)</f>
        <v>0.10384804013864922</v>
      </c>
      <c r="T12" s="7"/>
      <c r="U12" s="7"/>
      <c r="V12" s="7"/>
      <c r="W12" s="7"/>
      <c r="X12" s="7"/>
      <c r="Y12" s="10"/>
      <c r="Z12" s="10"/>
      <c r="AA12" s="10"/>
      <c r="AC12" s="10"/>
      <c r="AD12" s="10"/>
      <c r="AE12" s="10"/>
      <c r="AF12" s="10"/>
      <c r="AG12" s="10"/>
      <c r="AH12" s="10"/>
      <c r="AI12" s="10"/>
      <c r="AJ12" s="7"/>
      <c r="AK12" s="7"/>
      <c r="AL12" s="7"/>
      <c r="AM12" s="7"/>
      <c r="AN12" s="7"/>
      <c r="AO12" s="4"/>
      <c r="AP12" s="10"/>
      <c r="AQ12" s="10"/>
      <c r="AR12" s="10"/>
      <c r="AS12" s="4"/>
      <c r="AT12" s="10"/>
      <c r="AU12" s="10"/>
      <c r="AV12" s="10"/>
      <c r="AW12" s="4"/>
      <c r="AX12" s="9"/>
      <c r="AY12" s="9"/>
      <c r="AZ12" s="8"/>
      <c r="BC12" s="4"/>
      <c r="BD12" s="4"/>
      <c r="BE12" s="4"/>
      <c r="BF12" s="4"/>
      <c r="BG12" s="4"/>
      <c r="BH12" s="4"/>
      <c r="BI12" s="4"/>
      <c r="BJ12" s="4"/>
      <c r="BK12" s="4"/>
      <c r="BN12" s="4"/>
    </row>
    <row r="13" spans="1:73">
      <c r="A13" s="12">
        <f>[1]Base_Data!A13</f>
        <v>41351</v>
      </c>
      <c r="B13" s="7">
        <f>[1]Base_Data!B13</f>
        <v>19293.2</v>
      </c>
      <c r="C13" s="7">
        <f>[1]Base_Data!C13</f>
        <v>56.95</v>
      </c>
      <c r="D13" s="7">
        <f>[1]Base_Data!D13</f>
        <v>217.7</v>
      </c>
      <c r="E13" s="7">
        <f>[1]Base_Data!E13</f>
        <v>1272.25</v>
      </c>
      <c r="F13" s="7"/>
      <c r="H13" s="10">
        <f t="shared" si="0"/>
        <v>-1.0425716768027704E-2</v>
      </c>
      <c r="I13" s="25">
        <f t="shared" si="1"/>
        <v>6.324786324786319E-2</v>
      </c>
      <c r="J13" s="10">
        <f t="shared" si="2"/>
        <v>-1.4599953527999312E-2</v>
      </c>
      <c r="K13" s="7"/>
      <c r="L13" s="10">
        <f t="shared" si="3"/>
        <v>-3.3927056827820185E-2</v>
      </c>
      <c r="M13" s="17">
        <f t="shared" si="4"/>
        <v>0.15063424947145879</v>
      </c>
      <c r="N13" s="11">
        <f t="shared" si="5"/>
        <v>-8.6492383215801688E-3</v>
      </c>
      <c r="O13" s="33"/>
      <c r="P13" s="32">
        <f t="shared" si="6"/>
        <v>0.18456130629927897</v>
      </c>
      <c r="Q13" s="10">
        <f t="shared" si="7"/>
        <v>0.15928348779303897</v>
      </c>
      <c r="R13" s="11">
        <f t="shared" si="8"/>
        <v>2.5277818506240002E-2</v>
      </c>
      <c r="S13" s="13">
        <f>P13-MIN(P3:P13)</f>
        <v>0.18247224598192113</v>
      </c>
      <c r="T13" s="7"/>
      <c r="U13" s="7"/>
      <c r="V13" s="7"/>
      <c r="W13" s="7"/>
      <c r="X13" s="7"/>
      <c r="Y13" s="10"/>
      <c r="Z13" s="10"/>
      <c r="AA13" s="10"/>
      <c r="AC13" s="10"/>
      <c r="AD13" s="10"/>
      <c r="AE13" s="10"/>
      <c r="AF13" s="10"/>
      <c r="AG13" s="10"/>
      <c r="AH13" s="10"/>
      <c r="AI13" s="10"/>
      <c r="AJ13" s="7"/>
      <c r="AK13" s="7"/>
      <c r="AL13" s="7"/>
      <c r="AM13" s="7"/>
      <c r="AN13" s="7"/>
      <c r="AO13" s="4"/>
      <c r="AP13" s="10"/>
      <c r="AQ13" s="10"/>
      <c r="AR13" s="10"/>
      <c r="AS13" s="4"/>
      <c r="AT13" s="10"/>
      <c r="AU13" s="10"/>
      <c r="AV13" s="10"/>
      <c r="AW13" s="4"/>
      <c r="AX13" s="9"/>
      <c r="AY13" s="9"/>
      <c r="AZ13" s="8"/>
      <c r="BC13" s="4"/>
      <c r="BD13" s="4"/>
      <c r="BE13" s="4"/>
      <c r="BF13" s="4"/>
      <c r="BG13" s="4"/>
      <c r="BH13" s="4"/>
      <c r="BI13" s="4"/>
      <c r="BJ13" s="4"/>
      <c r="BK13" s="4"/>
      <c r="BN13" s="4"/>
    </row>
    <row r="14" spans="1:73">
      <c r="A14" s="12">
        <f>[1]Base_Data!A14</f>
        <v>41352</v>
      </c>
      <c r="B14" s="7">
        <f>[1]Base_Data!B14</f>
        <v>19008.099999999999</v>
      </c>
      <c r="C14" s="7">
        <f>[1]Base_Data!C14</f>
        <v>55.2</v>
      </c>
      <c r="D14" s="7">
        <f>[1]Base_Data!D14</f>
        <v>213.2</v>
      </c>
      <c r="E14" s="7">
        <f>[1]Base_Data!E14</f>
        <v>1253.05</v>
      </c>
      <c r="H14" s="10">
        <f t="shared" si="0"/>
        <v>-3.0728709394205442E-2</v>
      </c>
      <c r="I14" s="10">
        <f t="shared" si="1"/>
        <v>-2.0670647680293985E-2</v>
      </c>
      <c r="J14" s="10">
        <f t="shared" si="2"/>
        <v>-1.5091373550795871E-2</v>
      </c>
      <c r="K14" s="7"/>
      <c r="L14" s="10">
        <f t="shared" si="3"/>
        <v>-6.3613231552162849E-2</v>
      </c>
      <c r="M14" s="17">
        <f t="shared" si="4"/>
        <v>0.12684989429175478</v>
      </c>
      <c r="N14" s="28">
        <f t="shared" si="5"/>
        <v>-2.3610082985935213E-2</v>
      </c>
      <c r="O14" s="7"/>
      <c r="P14" s="25">
        <f t="shared" si="6"/>
        <v>0.19046312584391761</v>
      </c>
      <c r="Q14" s="10">
        <f t="shared" si="7"/>
        <v>0.15045997727769</v>
      </c>
      <c r="R14" s="11">
        <f t="shared" si="8"/>
        <v>4.0003148566227609E-2</v>
      </c>
      <c r="S14" s="13">
        <f>P14-MIN(P4:P14)</f>
        <v>0.18837406552655978</v>
      </c>
      <c r="T14" s="7"/>
      <c r="U14" s="7"/>
      <c r="V14" s="7"/>
      <c r="W14" s="7"/>
      <c r="X14" s="7"/>
      <c r="Y14" s="10"/>
      <c r="Z14" s="10"/>
      <c r="AA14" s="10"/>
      <c r="AC14" s="10"/>
      <c r="AD14" s="10"/>
      <c r="AE14" s="10"/>
      <c r="AF14" s="10"/>
      <c r="AG14" s="10"/>
      <c r="AH14" s="10"/>
      <c r="AI14" s="10"/>
      <c r="AJ14" s="7"/>
      <c r="AK14" s="7"/>
      <c r="AL14" s="7"/>
      <c r="AM14" s="7"/>
      <c r="AN14" s="7"/>
      <c r="AO14" s="4"/>
      <c r="AP14" s="10"/>
      <c r="AQ14" s="10"/>
      <c r="AR14" s="10"/>
      <c r="AS14" s="4"/>
      <c r="AT14" s="10"/>
      <c r="AU14" s="10"/>
      <c r="AV14" s="10"/>
      <c r="AW14" s="4"/>
      <c r="AX14" s="9"/>
      <c r="AY14" s="9"/>
      <c r="AZ14" s="8"/>
      <c r="BC14" s="4"/>
      <c r="BD14" s="4"/>
      <c r="BE14" s="4"/>
      <c r="BF14" s="4"/>
      <c r="BG14" s="4"/>
      <c r="BH14" s="4"/>
      <c r="BI14" s="4"/>
      <c r="BJ14" s="4"/>
      <c r="BK14" s="4"/>
      <c r="BN14" s="4"/>
    </row>
    <row r="15" spans="1:73">
      <c r="A15" s="12">
        <f>[1]Base_Data!A15</f>
        <v>41353</v>
      </c>
      <c r="B15" s="7">
        <f>[1]Base_Data!B15</f>
        <v>18884.189999999999</v>
      </c>
      <c r="C15" s="7">
        <f>[1]Base_Data!C15</f>
        <v>53.85</v>
      </c>
      <c r="D15" s="7">
        <f>[1]Base_Data!D15</f>
        <v>201.85</v>
      </c>
      <c r="E15" s="7">
        <f>[1]Base_Data!E15</f>
        <v>1254.6500000000001</v>
      </c>
      <c r="F15" s="7"/>
      <c r="G15" s="7"/>
      <c r="H15" s="10">
        <f t="shared" si="0"/>
        <v>-2.445652173913046E-2</v>
      </c>
      <c r="I15" s="25">
        <f t="shared" si="1"/>
        <v>-5.3236397748592845E-2</v>
      </c>
      <c r="J15" s="10">
        <f t="shared" si="2"/>
        <v>1.2768844020590851E-3</v>
      </c>
      <c r="K15" s="7"/>
      <c r="L15" s="10">
        <f>(C15-$C$14)/$C$14</f>
        <v>-2.445652173913046E-2</v>
      </c>
      <c r="M15" s="10">
        <f>(D15-$D$14)/$D$14</f>
        <v>-5.3236397748592845E-2</v>
      </c>
      <c r="N15" s="11">
        <f>(E15-$E$14)/$E$14</f>
        <v>1.2768844020590851E-3</v>
      </c>
      <c r="O15" s="7"/>
      <c r="P15" s="10">
        <f>N15-L15</f>
        <v>2.5733406141189547E-2</v>
      </c>
      <c r="Q15" s="10">
        <f>N15-M15</f>
        <v>5.4513282150651932E-2</v>
      </c>
      <c r="R15" s="11">
        <f t="shared" si="8"/>
        <v>-2.8779876009462385E-2</v>
      </c>
      <c r="S15" s="7"/>
      <c r="T15" s="7"/>
      <c r="U15" s="7"/>
      <c r="V15" s="7"/>
      <c r="W15" s="7"/>
      <c r="X15" s="7"/>
      <c r="Y15" s="10"/>
      <c r="Z15" s="10"/>
      <c r="AA15" s="10"/>
      <c r="AC15" s="10"/>
      <c r="AD15" s="10"/>
      <c r="AE15" s="10"/>
      <c r="AF15" s="10"/>
      <c r="AG15" s="10"/>
      <c r="AH15" s="10"/>
      <c r="AI15" s="10"/>
      <c r="AJ15" s="7"/>
      <c r="AK15" s="7"/>
      <c r="AL15" s="7"/>
      <c r="AM15" s="7"/>
      <c r="AN15" s="7"/>
      <c r="AO15" s="4"/>
      <c r="AP15" s="10"/>
      <c r="AQ15" s="10"/>
      <c r="AR15" s="10"/>
      <c r="AS15" s="4"/>
      <c r="AT15" s="10"/>
      <c r="AU15" s="10"/>
      <c r="AV15" s="10"/>
      <c r="AW15" s="4"/>
      <c r="AX15" s="9"/>
      <c r="AY15" s="9"/>
      <c r="AZ15" s="8"/>
      <c r="BC15" s="4"/>
      <c r="BD15" s="4"/>
      <c r="BE15" s="4"/>
      <c r="BF15" s="4"/>
      <c r="BG15" s="4"/>
      <c r="BH15" s="4"/>
      <c r="BI15" s="4"/>
      <c r="BJ15" s="4"/>
      <c r="BK15" s="4"/>
      <c r="BN15" s="4"/>
    </row>
    <row r="16" spans="1:73">
      <c r="A16" s="12">
        <f>[1]Base_Data!A16</f>
        <v>41354</v>
      </c>
      <c r="B16" s="7">
        <f>[1]Base_Data!B16</f>
        <v>18792.87</v>
      </c>
      <c r="C16" s="7">
        <f>[1]Base_Data!C16</f>
        <v>52.65</v>
      </c>
      <c r="D16" s="7">
        <f>[1]Base_Data!D16</f>
        <v>199.75</v>
      </c>
      <c r="E16" s="7">
        <f>[1]Base_Data!E16</f>
        <v>1236.4000000000001</v>
      </c>
      <c r="F16" s="7"/>
      <c r="H16" s="10">
        <f t="shared" si="0"/>
        <v>-2.2284122562674147E-2</v>
      </c>
      <c r="I16" s="25">
        <f t="shared" si="1"/>
        <v>-1.0403765172157515E-2</v>
      </c>
      <c r="J16" s="10">
        <f t="shared" si="2"/>
        <v>-1.4545889291834375E-2</v>
      </c>
      <c r="K16" s="7"/>
      <c r="L16" s="10">
        <f>(C16-$C$14)/$C$14</f>
        <v>-4.6195652173913117E-2</v>
      </c>
      <c r="M16" s="10">
        <f>(D16-$D$14)/$D$14</f>
        <v>-6.3086303939962424E-2</v>
      </c>
      <c r="N16" s="11">
        <f>(E16-$E$14)/$E$14</f>
        <v>-1.3287578308926112E-2</v>
      </c>
      <c r="O16" s="7"/>
      <c r="P16" s="10">
        <f>N16-L16</f>
        <v>3.2908073864987009E-2</v>
      </c>
      <c r="Q16" s="10">
        <f>N16-M16</f>
        <v>4.9798725631036309E-2</v>
      </c>
      <c r="R16" s="11">
        <f t="shared" si="8"/>
        <v>-1.68906517660493E-2</v>
      </c>
      <c r="S16" s="7"/>
      <c r="T16" s="7"/>
      <c r="U16" s="7"/>
      <c r="V16" s="7"/>
      <c r="W16" s="7"/>
      <c r="X16" s="7"/>
      <c r="Y16" s="10"/>
      <c r="Z16" s="10"/>
      <c r="AA16" s="10"/>
      <c r="AC16" s="10"/>
      <c r="AD16" s="10"/>
      <c r="AE16" s="10"/>
      <c r="AF16" s="10"/>
      <c r="AG16" s="10"/>
      <c r="AH16" s="10"/>
      <c r="AI16" s="10"/>
      <c r="AJ16" s="7"/>
      <c r="AK16" s="7"/>
      <c r="AL16" s="7"/>
      <c r="AM16" s="7"/>
      <c r="AN16" s="7"/>
      <c r="AO16" s="4"/>
      <c r="AP16" s="10"/>
      <c r="AQ16" s="10"/>
      <c r="AR16" s="10"/>
      <c r="AS16" s="4"/>
      <c r="AT16" s="10"/>
      <c r="AU16" s="10"/>
      <c r="AV16" s="10"/>
      <c r="AW16" s="4"/>
      <c r="AX16" s="9"/>
      <c r="AY16" s="9"/>
      <c r="AZ16" s="8"/>
      <c r="BA16" s="31"/>
      <c r="BC16" s="4"/>
      <c r="BD16" s="4"/>
      <c r="BE16" s="4"/>
      <c r="BF16" s="4"/>
      <c r="BG16" s="4"/>
      <c r="BH16" s="4"/>
      <c r="BI16" s="4"/>
      <c r="BJ16" s="4"/>
      <c r="BK16" s="4"/>
      <c r="BN16" s="4"/>
    </row>
    <row r="17" spans="1:68" s="1" customFormat="1">
      <c r="A17" s="12">
        <f>[1]Base_Data!A17</f>
        <v>41355</v>
      </c>
      <c r="B17" s="7">
        <f>[1]Base_Data!B17</f>
        <v>18735.599999999999</v>
      </c>
      <c r="C17" s="7">
        <f>[1]Base_Data!C17</f>
        <v>51.5</v>
      </c>
      <c r="D17" s="7">
        <f>[1]Base_Data!D17</f>
        <v>191.9</v>
      </c>
      <c r="E17" s="7">
        <f>[1]Base_Data!E17</f>
        <v>1211.8</v>
      </c>
      <c r="F17" s="7"/>
      <c r="G17" s="6"/>
      <c r="H17" s="10">
        <f t="shared" si="0"/>
        <v>-2.1842355175688482E-2</v>
      </c>
      <c r="I17" s="25">
        <f t="shared" si="1"/>
        <v>-3.9299123904881071E-2</v>
      </c>
      <c r="J17" s="10">
        <f t="shared" si="2"/>
        <v>-1.9896473633128547E-2</v>
      </c>
      <c r="K17" s="7"/>
      <c r="L17" s="30">
        <f>(C17-$C$14)/$C$14</f>
        <v>-6.7028985507246425E-2</v>
      </c>
      <c r="M17" s="21">
        <f>(D17-$D$14)/$D$14</f>
        <v>-9.9906191369605934E-2</v>
      </c>
      <c r="N17" s="17">
        <f>(E17-$E$14)/$E$14</f>
        <v>-3.2919675990582979E-2</v>
      </c>
      <c r="O17" s="29" t="s">
        <v>96</v>
      </c>
      <c r="P17" s="10">
        <f>N17-L17</f>
        <v>3.4109309516663446E-2</v>
      </c>
      <c r="Q17" s="10">
        <f>N17-M17</f>
        <v>6.6986515379022948E-2</v>
      </c>
      <c r="R17" s="11">
        <f t="shared" si="8"/>
        <v>-3.2877205862359503E-2</v>
      </c>
      <c r="S17" s="4"/>
      <c r="T17" s="7"/>
      <c r="U17" s="7"/>
      <c r="V17" s="7"/>
      <c r="W17" s="7"/>
      <c r="X17" s="7"/>
      <c r="Y17" s="10"/>
      <c r="Z17" s="10"/>
      <c r="AA17" s="10"/>
      <c r="AB17" s="5"/>
      <c r="AC17" s="10"/>
      <c r="AD17" s="10"/>
      <c r="AE17" s="10"/>
      <c r="AF17" s="10"/>
      <c r="AG17" s="10"/>
      <c r="AH17" s="10"/>
      <c r="AI17" s="10"/>
      <c r="AJ17" s="7"/>
      <c r="AK17" s="7"/>
      <c r="AL17" s="7"/>
      <c r="AM17" s="7"/>
      <c r="AN17" s="7"/>
      <c r="AO17" s="4"/>
      <c r="AP17" s="10"/>
      <c r="AQ17" s="10"/>
      <c r="AR17" s="10"/>
      <c r="AS17" s="4"/>
      <c r="AT17" s="10"/>
      <c r="AU17" s="10"/>
      <c r="AV17" s="10"/>
      <c r="AW17" s="4"/>
      <c r="AX17" s="9"/>
      <c r="AY17" s="9"/>
      <c r="AZ17" s="8"/>
      <c r="BA17" s="4"/>
      <c r="BC17" s="4"/>
      <c r="BD17" s="4"/>
      <c r="BE17" s="4"/>
      <c r="BF17" s="4"/>
      <c r="BG17" s="4"/>
      <c r="BH17" s="4"/>
      <c r="BI17" s="4"/>
      <c r="BJ17" s="4"/>
      <c r="BK17" s="4"/>
      <c r="BN17" s="4"/>
    </row>
    <row r="18" spans="1:68" s="1" customFormat="1">
      <c r="A18" s="12">
        <f>[1]Base_Data!A18</f>
        <v>41358</v>
      </c>
      <c r="B18" s="7">
        <f>[1]Base_Data!B18</f>
        <v>18681.419999999998</v>
      </c>
      <c r="C18" s="7">
        <f>[1]Base_Data!C18</f>
        <v>50.2</v>
      </c>
      <c r="D18" s="7">
        <f>[1]Base_Data!D18</f>
        <v>187.2</v>
      </c>
      <c r="E18" s="7">
        <f>[1]Base_Data!E18</f>
        <v>1169.2</v>
      </c>
      <c r="F18" s="7"/>
      <c r="G18" s="6"/>
      <c r="H18" s="10">
        <f t="shared" si="0"/>
        <v>-2.5242718446601888E-2</v>
      </c>
      <c r="I18" s="10">
        <f t="shared" si="1"/>
        <v>-2.4491922876498266E-2</v>
      </c>
      <c r="J18" s="10">
        <f t="shared" si="2"/>
        <v>-3.5154315893711763E-2</v>
      </c>
      <c r="K18" s="7"/>
      <c r="L18" s="10">
        <f t="shared" ref="L18:L27" si="9">(C18-$C$17)/$C$17</f>
        <v>-2.5242718446601888E-2</v>
      </c>
      <c r="M18" s="10">
        <f t="shared" ref="M18:M27" si="10">(D18-$D$17)/$D$17</f>
        <v>-2.4491922876498266E-2</v>
      </c>
      <c r="N18" s="11">
        <f t="shared" ref="N18:N27" si="11">(E18-$E$17)/$E$17</f>
        <v>-3.5154315893711763E-2</v>
      </c>
      <c r="O18" s="7" t="s">
        <v>95</v>
      </c>
      <c r="P18" s="10">
        <f t="shared" ref="P18:P27" si="12">L18-M18</f>
        <v>-7.5079557010362258E-4</v>
      </c>
      <c r="Q18" s="10">
        <f t="shared" ref="Q18:Q27" si="13">L18-N18</f>
        <v>9.9115974471098746E-3</v>
      </c>
      <c r="R18" s="11">
        <f t="shared" si="8"/>
        <v>-1.0662393017213497E-2</v>
      </c>
      <c r="S18" s="7"/>
      <c r="T18" s="7"/>
      <c r="U18" s="7"/>
      <c r="V18" s="7"/>
      <c r="W18" s="7"/>
      <c r="X18" s="7"/>
      <c r="Y18" s="10"/>
      <c r="Z18" s="10"/>
      <c r="AA18" s="10"/>
      <c r="AB18" s="5"/>
      <c r="AC18" s="10"/>
      <c r="AD18" s="10"/>
      <c r="AE18" s="10"/>
      <c r="AF18" s="10"/>
      <c r="AG18" s="10"/>
      <c r="AH18" s="10"/>
      <c r="AI18" s="10"/>
      <c r="AJ18" s="7"/>
      <c r="AK18" s="7"/>
      <c r="AL18" s="7"/>
      <c r="AM18" s="7"/>
      <c r="AN18" s="7"/>
      <c r="AO18" s="4"/>
      <c r="AP18" s="10"/>
      <c r="AQ18" s="10"/>
      <c r="AR18" s="10"/>
      <c r="AS18" s="4"/>
      <c r="AT18" s="10"/>
      <c r="AU18" s="10"/>
      <c r="AV18" s="10"/>
      <c r="AW18" s="4"/>
      <c r="AX18" s="9"/>
      <c r="AY18" s="9"/>
      <c r="AZ18" s="8"/>
      <c r="BA18" s="4"/>
      <c r="BC18" s="4"/>
      <c r="BD18" s="4"/>
      <c r="BE18" s="4"/>
      <c r="BF18" s="4"/>
      <c r="BG18" s="4"/>
      <c r="BH18" s="4"/>
      <c r="BI18" s="4"/>
      <c r="BJ18" s="4"/>
      <c r="BK18" s="4"/>
      <c r="BN18" s="4"/>
    </row>
    <row r="19" spans="1:68" s="1" customFormat="1">
      <c r="A19" s="12">
        <f>[1]Base_Data!A19</f>
        <v>41359</v>
      </c>
      <c r="B19" s="7">
        <f>[1]Base_Data!B19</f>
        <v>18704.53</v>
      </c>
      <c r="C19" s="7">
        <f>[1]Base_Data!C19</f>
        <v>49.5</v>
      </c>
      <c r="D19" s="7">
        <f>[1]Base_Data!D19</f>
        <v>185.9</v>
      </c>
      <c r="E19" s="7">
        <f>[1]Base_Data!E19</f>
        <v>1135.05</v>
      </c>
      <c r="F19" s="7"/>
      <c r="G19" s="6"/>
      <c r="H19" s="10">
        <f t="shared" si="0"/>
        <v>-1.3944223107569776E-2</v>
      </c>
      <c r="I19" s="10">
        <f t="shared" si="1"/>
        <v>-6.9444444444443539E-3</v>
      </c>
      <c r="J19" s="10">
        <f t="shared" si="2"/>
        <v>-2.9208005473828336E-2</v>
      </c>
      <c r="K19" s="7"/>
      <c r="L19" s="10">
        <f t="shared" si="9"/>
        <v>-3.8834951456310676E-2</v>
      </c>
      <c r="M19" s="10">
        <f t="shared" si="10"/>
        <v>-3.1266284523189157E-2</v>
      </c>
      <c r="N19" s="11">
        <f t="shared" si="11"/>
        <v>-6.3335533916487871E-2</v>
      </c>
      <c r="O19" s="4"/>
      <c r="P19" s="10">
        <f t="shared" si="12"/>
        <v>-7.5686669331215192E-3</v>
      </c>
      <c r="Q19" s="10">
        <f t="shared" si="13"/>
        <v>2.4500582460177195E-2</v>
      </c>
      <c r="R19" s="11">
        <f t="shared" si="8"/>
        <v>-3.2069249393298714E-2</v>
      </c>
      <c r="S19" s="7"/>
      <c r="T19" s="7"/>
      <c r="U19" s="7"/>
      <c r="V19" s="7"/>
      <c r="W19" s="7"/>
      <c r="X19" s="7"/>
      <c r="Y19" s="10"/>
      <c r="Z19" s="10"/>
      <c r="AA19" s="10"/>
      <c r="AB19" s="5"/>
      <c r="AC19" s="10"/>
      <c r="AD19" s="10"/>
      <c r="AE19" s="10"/>
      <c r="AF19" s="10"/>
      <c r="AG19" s="10"/>
      <c r="AH19" s="10"/>
      <c r="AI19" s="10"/>
      <c r="AJ19" s="7"/>
      <c r="AK19" s="7"/>
      <c r="AL19" s="7"/>
      <c r="AM19" s="7"/>
      <c r="AN19" s="7"/>
      <c r="AO19" s="4"/>
      <c r="AP19" s="10"/>
      <c r="AQ19" s="10"/>
      <c r="AR19" s="10"/>
      <c r="AS19" s="4"/>
      <c r="AT19" s="10"/>
      <c r="AU19" s="10"/>
      <c r="AV19" s="10"/>
      <c r="AW19" s="10"/>
      <c r="AX19" s="9"/>
      <c r="AY19" s="9"/>
      <c r="AZ19" s="8"/>
      <c r="BA19" s="4"/>
      <c r="BC19" s="4"/>
      <c r="BD19" s="4"/>
      <c r="BE19" s="4"/>
      <c r="BF19" s="4"/>
      <c r="BG19" s="4"/>
      <c r="BH19" s="4"/>
      <c r="BI19" s="4"/>
      <c r="BJ19" s="4"/>
      <c r="BK19" s="4"/>
      <c r="BL19" s="23"/>
      <c r="BM19" s="23"/>
      <c r="BN19" s="4"/>
      <c r="BO19" s="23"/>
      <c r="BP19" s="23"/>
    </row>
    <row r="20" spans="1:68" s="1" customFormat="1">
      <c r="A20" s="12">
        <f>[1]Base_Data!A20</f>
        <v>41361</v>
      </c>
      <c r="B20" s="7">
        <f>[1]Base_Data!B20</f>
        <v>18835.77</v>
      </c>
      <c r="C20" s="7">
        <f>[1]Base_Data!C20</f>
        <v>49.55</v>
      </c>
      <c r="D20" s="7">
        <f>[1]Base_Data!D20</f>
        <v>191.15</v>
      </c>
      <c r="E20" s="7">
        <f>[1]Base_Data!E20</f>
        <v>1154.3499999999999</v>
      </c>
      <c r="F20" s="7"/>
      <c r="G20" s="6"/>
      <c r="H20" s="10">
        <f t="shared" si="0"/>
        <v>1.0101010101009526E-3</v>
      </c>
      <c r="I20" s="10">
        <f t="shared" si="1"/>
        <v>2.8240989779451317E-2</v>
      </c>
      <c r="J20" s="10">
        <f t="shared" si="2"/>
        <v>1.700365622659791E-2</v>
      </c>
      <c r="K20" s="7"/>
      <c r="L20" s="10">
        <f t="shared" si="9"/>
        <v>-3.7864077669902969E-2</v>
      </c>
      <c r="M20" s="10">
        <f t="shared" si="10"/>
        <v>-3.9082855653986446E-3</v>
      </c>
      <c r="N20" s="11">
        <f t="shared" si="11"/>
        <v>-4.7408813335533956E-2</v>
      </c>
      <c r="O20" s="7"/>
      <c r="P20" s="10">
        <f t="shared" si="12"/>
        <v>-3.3955792104504327E-2</v>
      </c>
      <c r="Q20" s="22">
        <f t="shared" si="13"/>
        <v>9.5447356656309865E-3</v>
      </c>
      <c r="R20" s="11">
        <f t="shared" si="8"/>
        <v>-4.3500527770135314E-2</v>
      </c>
      <c r="S20" s="7"/>
      <c r="T20" s="7"/>
      <c r="U20" s="7"/>
      <c r="V20" s="7"/>
      <c r="W20" s="7"/>
      <c r="X20" s="7"/>
      <c r="Y20" s="10"/>
      <c r="Z20" s="10"/>
      <c r="AA20" s="10"/>
      <c r="AB20" s="7"/>
      <c r="AC20" s="10"/>
      <c r="AD20" s="10"/>
      <c r="AE20" s="10"/>
      <c r="AF20" s="10"/>
      <c r="AG20" s="10"/>
      <c r="AH20" s="10"/>
      <c r="AI20" s="10"/>
      <c r="AJ20" s="7"/>
      <c r="AK20" s="7"/>
      <c r="AL20" s="7"/>
      <c r="AM20" s="7"/>
      <c r="AN20" s="7"/>
      <c r="AO20" s="4"/>
      <c r="AP20" s="10"/>
      <c r="AQ20" s="10"/>
      <c r="AR20" s="10"/>
      <c r="AS20" s="4"/>
      <c r="AT20" s="10"/>
      <c r="AU20" s="10"/>
      <c r="AV20" s="10"/>
      <c r="AW20" s="7"/>
      <c r="AX20" s="9"/>
      <c r="AY20" s="9"/>
      <c r="AZ20" s="8"/>
      <c r="BA20" s="4"/>
      <c r="BC20" s="4"/>
      <c r="BD20" s="4"/>
      <c r="BE20" s="4"/>
      <c r="BF20" s="4"/>
      <c r="BG20" s="4"/>
      <c r="BH20" s="4"/>
      <c r="BI20" s="4"/>
      <c r="BJ20" s="4"/>
      <c r="BK20" s="4"/>
      <c r="BN20" s="4"/>
    </row>
    <row r="21" spans="1:68" s="1" customFormat="1">
      <c r="A21" s="12">
        <f>[1]Base_Data!A21</f>
        <v>41365</v>
      </c>
      <c r="B21" s="7">
        <f>[1]Base_Data!B21</f>
        <v>18864.75</v>
      </c>
      <c r="C21" s="7">
        <f>[1]Base_Data!C21</f>
        <v>52.7</v>
      </c>
      <c r="D21" s="7">
        <f>[1]Base_Data!D21</f>
        <v>197.05</v>
      </c>
      <c r="E21" s="7">
        <f>[1]Base_Data!E21</f>
        <v>1176.8499999999999</v>
      </c>
      <c r="F21" s="7"/>
      <c r="G21" s="6"/>
      <c r="H21" s="10">
        <f t="shared" si="0"/>
        <v>6.3572149344096995E-2</v>
      </c>
      <c r="I21" s="10">
        <f t="shared" si="1"/>
        <v>3.0865812189380098E-2</v>
      </c>
      <c r="J21" s="10">
        <f t="shared" si="2"/>
        <v>1.9491488716593754E-2</v>
      </c>
      <c r="K21" s="7"/>
      <c r="L21" s="10">
        <f t="shared" si="9"/>
        <v>2.3300970873786464E-2</v>
      </c>
      <c r="M21" s="10">
        <f t="shared" si="10"/>
        <v>2.6836894215737393E-2</v>
      </c>
      <c r="N21" s="11">
        <f t="shared" si="11"/>
        <v>-2.8841392969136861E-2</v>
      </c>
      <c r="O21" s="7"/>
      <c r="P21" s="10">
        <f t="shared" si="12"/>
        <v>-3.5359233419509292E-3</v>
      </c>
      <c r="Q21" s="22">
        <f t="shared" si="13"/>
        <v>5.2142363842923325E-2</v>
      </c>
      <c r="R21" s="11">
        <f t="shared" si="8"/>
        <v>-5.5678287184874255E-2</v>
      </c>
      <c r="S21" s="7"/>
      <c r="T21" s="7"/>
      <c r="U21" s="7"/>
      <c r="V21" s="7"/>
      <c r="W21" s="7"/>
      <c r="X21" s="7"/>
      <c r="Y21" s="10"/>
      <c r="Z21" s="10"/>
      <c r="AA21" s="10"/>
      <c r="AB21" s="7"/>
      <c r="AC21" s="10"/>
      <c r="AD21" s="10"/>
      <c r="AE21" s="10"/>
      <c r="AF21" s="7"/>
      <c r="AG21" s="10"/>
      <c r="AH21" s="10"/>
      <c r="AI21" s="10"/>
      <c r="AJ21" s="7"/>
      <c r="AK21" s="7"/>
      <c r="AL21" s="7"/>
      <c r="AM21" s="7"/>
      <c r="AN21" s="7"/>
      <c r="AO21" s="4"/>
      <c r="AP21" s="10"/>
      <c r="AQ21" s="10"/>
      <c r="AR21" s="10"/>
      <c r="AS21" s="4"/>
      <c r="AT21" s="10"/>
      <c r="AU21" s="10"/>
      <c r="AV21" s="10"/>
      <c r="AW21" s="10"/>
      <c r="AX21" s="9"/>
      <c r="AY21" s="9"/>
      <c r="AZ21" s="8"/>
      <c r="BA21" s="4"/>
      <c r="BC21" s="4"/>
      <c r="BD21" s="4"/>
      <c r="BE21" s="4"/>
      <c r="BF21" s="4"/>
      <c r="BG21" s="4"/>
      <c r="BH21" s="4"/>
      <c r="BI21" s="4"/>
      <c r="BJ21" s="4"/>
      <c r="BK21" s="4"/>
      <c r="BN21" s="4"/>
    </row>
    <row r="22" spans="1:68" s="1" customFormat="1">
      <c r="A22" s="12">
        <f>[1]Base_Data!A22</f>
        <v>41366</v>
      </c>
      <c r="B22" s="7">
        <f>[1]Base_Data!B22</f>
        <v>19040.95</v>
      </c>
      <c r="C22" s="7">
        <f>[1]Base_Data!C22</f>
        <v>55</v>
      </c>
      <c r="D22" s="7">
        <f>[1]Base_Data!D22</f>
        <v>198.45</v>
      </c>
      <c r="E22" s="7">
        <f>[1]Base_Data!E22</f>
        <v>1179.55</v>
      </c>
      <c r="F22" s="7"/>
      <c r="G22" s="6"/>
      <c r="H22" s="10">
        <f t="shared" si="0"/>
        <v>4.3643263757115691E-2</v>
      </c>
      <c r="I22" s="10">
        <f t="shared" si="1"/>
        <v>7.1047957371224418E-3</v>
      </c>
      <c r="J22" s="10">
        <f t="shared" si="2"/>
        <v>2.2942601011174285E-3</v>
      </c>
      <c r="K22" s="7"/>
      <c r="L22" s="10">
        <f t="shared" si="9"/>
        <v>6.7961165048543687E-2</v>
      </c>
      <c r="M22" s="10">
        <f t="shared" si="10"/>
        <v>3.413236060448141E-2</v>
      </c>
      <c r="N22" s="11">
        <f t="shared" si="11"/>
        <v>-2.661330252516917E-2</v>
      </c>
      <c r="O22" s="7"/>
      <c r="P22" s="10">
        <f t="shared" si="12"/>
        <v>3.3828804444062277E-2</v>
      </c>
      <c r="Q22" s="22">
        <f t="shared" si="13"/>
        <v>9.457446757371285E-2</v>
      </c>
      <c r="R22" s="11">
        <f t="shared" si="8"/>
        <v>-6.0745663129650573E-2</v>
      </c>
      <c r="S22" s="7"/>
      <c r="T22" s="7"/>
      <c r="U22" s="7"/>
      <c r="V22" s="7"/>
      <c r="W22" s="7"/>
      <c r="X22" s="7"/>
      <c r="Y22" s="10"/>
      <c r="Z22" s="10"/>
      <c r="AA22" s="10"/>
      <c r="AB22" s="5"/>
      <c r="AC22" s="10"/>
      <c r="AD22" s="10"/>
      <c r="AE22" s="10"/>
      <c r="AF22" s="10"/>
      <c r="AG22" s="10"/>
      <c r="AH22" s="10"/>
      <c r="AI22" s="10"/>
      <c r="AJ22" s="7"/>
      <c r="AK22" s="7"/>
      <c r="AL22" s="7"/>
      <c r="AM22" s="7"/>
      <c r="AN22" s="7"/>
      <c r="AO22" s="4"/>
      <c r="AP22" s="10"/>
      <c r="AQ22" s="10"/>
      <c r="AR22" s="10"/>
      <c r="AS22" s="4"/>
      <c r="AT22" s="10"/>
      <c r="AU22" s="10"/>
      <c r="AV22" s="10"/>
      <c r="AW22" s="10"/>
      <c r="AX22" s="9"/>
      <c r="AY22" s="9"/>
      <c r="AZ22" s="8"/>
      <c r="BA22" s="4"/>
      <c r="BC22" s="4"/>
      <c r="BD22" s="4"/>
      <c r="BE22" s="4"/>
      <c r="BF22" s="4"/>
      <c r="BG22" s="4"/>
      <c r="BH22" s="4"/>
      <c r="BI22" s="4"/>
      <c r="BJ22" s="4"/>
      <c r="BK22" s="4"/>
      <c r="BL22" s="23"/>
      <c r="BM22" s="23"/>
      <c r="BN22" s="4"/>
      <c r="BO22" s="23"/>
      <c r="BP22" s="23"/>
    </row>
    <row r="23" spans="1:68" s="1" customFormat="1">
      <c r="A23" s="12">
        <f>[1]Base_Data!A23</f>
        <v>41367</v>
      </c>
      <c r="B23" s="7">
        <f>[1]Base_Data!B23</f>
        <v>18801.64</v>
      </c>
      <c r="C23" s="7">
        <f>[1]Base_Data!C23</f>
        <v>55</v>
      </c>
      <c r="D23" s="7">
        <f>[1]Base_Data!D23</f>
        <v>196.45</v>
      </c>
      <c r="E23" s="7">
        <f>[1]Base_Data!E23</f>
        <v>1206.4000000000001</v>
      </c>
      <c r="F23" s="7"/>
      <c r="G23" s="6"/>
      <c r="H23" s="10">
        <f t="shared" si="0"/>
        <v>0</v>
      </c>
      <c r="I23" s="10">
        <f t="shared" si="1"/>
        <v>-1.0078105316200556E-2</v>
      </c>
      <c r="J23" s="10">
        <f t="shared" si="2"/>
        <v>2.2762918061972903E-2</v>
      </c>
      <c r="K23" s="7"/>
      <c r="L23" s="10">
        <f t="shared" si="9"/>
        <v>6.7961165048543687E-2</v>
      </c>
      <c r="M23" s="10">
        <f t="shared" si="10"/>
        <v>2.3710265763418358E-2</v>
      </c>
      <c r="N23" s="11">
        <f t="shared" si="11"/>
        <v>-4.4561808879351903E-3</v>
      </c>
      <c r="O23" s="7"/>
      <c r="P23" s="10">
        <f t="shared" si="12"/>
        <v>4.4250899285125329E-2</v>
      </c>
      <c r="Q23" s="22">
        <f t="shared" si="13"/>
        <v>7.2417345936478875E-2</v>
      </c>
      <c r="R23" s="11">
        <f t="shared" si="8"/>
        <v>-2.8166446651353545E-2</v>
      </c>
      <c r="S23" s="7"/>
      <c r="T23" s="7"/>
      <c r="U23" s="7"/>
      <c r="V23" s="7"/>
      <c r="W23" s="7"/>
      <c r="X23" s="7"/>
      <c r="Y23" s="10"/>
      <c r="Z23" s="10"/>
      <c r="AA23" s="10"/>
      <c r="AB23" s="5"/>
      <c r="AC23" s="10"/>
      <c r="AD23" s="10"/>
      <c r="AE23" s="10"/>
      <c r="AF23" s="10"/>
      <c r="AG23" s="10"/>
      <c r="AH23" s="10"/>
      <c r="AI23" s="10"/>
      <c r="AJ23" s="7"/>
      <c r="AK23" s="7"/>
      <c r="AL23" s="7"/>
      <c r="AM23" s="7"/>
      <c r="AN23" s="7"/>
      <c r="AO23" s="4"/>
      <c r="AP23" s="10"/>
      <c r="AQ23" s="10"/>
      <c r="AR23" s="10"/>
      <c r="AS23" s="4"/>
      <c r="AT23" s="10"/>
      <c r="AU23" s="10"/>
      <c r="AV23" s="10"/>
      <c r="AW23" s="7"/>
      <c r="AX23" s="9"/>
      <c r="AY23" s="9"/>
      <c r="AZ23" s="8"/>
      <c r="BA23" s="4"/>
      <c r="BC23" s="4"/>
      <c r="BD23" s="4"/>
      <c r="BE23" s="4"/>
      <c r="BF23" s="4"/>
      <c r="BG23" s="4"/>
      <c r="BH23" s="4"/>
      <c r="BI23" s="4"/>
      <c r="BJ23" s="4"/>
      <c r="BK23" s="4"/>
      <c r="BN23" s="4"/>
    </row>
    <row r="24" spans="1:68" s="1" customFormat="1">
      <c r="A24" s="12">
        <f>[1]Base_Data!A24</f>
        <v>41368</v>
      </c>
      <c r="B24" s="7">
        <f>[1]Base_Data!B24</f>
        <v>18509.7</v>
      </c>
      <c r="C24" s="7">
        <f>[1]Base_Data!C24</f>
        <v>52.95</v>
      </c>
      <c r="D24" s="7">
        <f>[1]Base_Data!D24</f>
        <v>195.7</v>
      </c>
      <c r="E24" s="7">
        <f>[1]Base_Data!E24</f>
        <v>1185.05</v>
      </c>
      <c r="F24" s="7"/>
      <c r="G24" s="6"/>
      <c r="H24" s="10">
        <f t="shared" si="0"/>
        <v>-3.7272727272727221E-2</v>
      </c>
      <c r="I24" s="10">
        <f t="shared" si="1"/>
        <v>-3.8177653346907611E-3</v>
      </c>
      <c r="J24" s="10">
        <f t="shared" si="2"/>
        <v>-1.7697281167108864E-2</v>
      </c>
      <c r="K24" s="7"/>
      <c r="L24" s="10">
        <f t="shared" si="9"/>
        <v>2.8155339805825297E-2</v>
      </c>
      <c r="M24" s="10">
        <f t="shared" si="10"/>
        <v>1.9801980198019712E-2</v>
      </c>
      <c r="N24" s="11">
        <f t="shared" si="11"/>
        <v>-2.2074599768938771E-2</v>
      </c>
      <c r="O24" s="7"/>
      <c r="P24" s="10">
        <f t="shared" si="12"/>
        <v>8.3533596078055848E-3</v>
      </c>
      <c r="Q24" s="22">
        <f t="shared" si="13"/>
        <v>5.0229939574764071E-2</v>
      </c>
      <c r="R24" s="11">
        <f t="shared" si="8"/>
        <v>-4.1876579966958483E-2</v>
      </c>
      <c r="S24" s="7"/>
      <c r="T24" s="7"/>
      <c r="U24" s="7"/>
      <c r="V24" s="7"/>
      <c r="W24" s="7"/>
      <c r="X24" s="7"/>
      <c r="Y24" s="10"/>
      <c r="Z24" s="10"/>
      <c r="AA24" s="10"/>
      <c r="AB24" s="5"/>
      <c r="AC24" s="10"/>
      <c r="AD24" s="10"/>
      <c r="AE24" s="10"/>
      <c r="AF24" s="10"/>
      <c r="AG24" s="10"/>
      <c r="AH24" s="10"/>
      <c r="AI24" s="10"/>
      <c r="AJ24" s="7"/>
      <c r="AK24" s="7"/>
      <c r="AL24" s="7"/>
      <c r="AM24" s="7"/>
      <c r="AN24" s="7"/>
      <c r="AO24" s="4"/>
      <c r="AP24" s="10"/>
      <c r="AQ24" s="10"/>
      <c r="AR24" s="10"/>
      <c r="AS24" s="4"/>
      <c r="AT24" s="10"/>
      <c r="AU24" s="10"/>
      <c r="AV24" s="10"/>
      <c r="AW24" s="4"/>
      <c r="AX24" s="9"/>
      <c r="AY24" s="9"/>
      <c r="AZ24" s="8"/>
      <c r="BA24" s="4"/>
      <c r="BC24" s="4"/>
      <c r="BD24" s="4"/>
      <c r="BE24" s="4"/>
      <c r="BF24" s="4"/>
      <c r="BG24" s="4"/>
      <c r="BH24" s="4"/>
      <c r="BI24" s="4"/>
      <c r="BJ24" s="4"/>
      <c r="BK24" s="4"/>
      <c r="BN24" s="4"/>
    </row>
    <row r="25" spans="1:68" s="1" customFormat="1">
      <c r="A25" s="12">
        <f>[1]Base_Data!A25</f>
        <v>41369</v>
      </c>
      <c r="B25" s="7">
        <f>[1]Base_Data!B25</f>
        <v>18450.23</v>
      </c>
      <c r="C25" s="7">
        <f>[1]Base_Data!C25</f>
        <v>53.2</v>
      </c>
      <c r="D25" s="7">
        <f>[1]Base_Data!D25</f>
        <v>195.05</v>
      </c>
      <c r="E25" s="7">
        <f>[1]Base_Data!E25</f>
        <v>1171.0999999999999</v>
      </c>
      <c r="F25" s="7"/>
      <c r="G25" s="6"/>
      <c r="H25" s="10">
        <f t="shared" si="0"/>
        <v>4.721435316336166E-3</v>
      </c>
      <c r="I25" s="10">
        <f t="shared" si="1"/>
        <v>-3.3214103219211923E-3</v>
      </c>
      <c r="J25" s="10">
        <f t="shared" si="2"/>
        <v>-1.1771655204421793E-2</v>
      </c>
      <c r="K25" s="7"/>
      <c r="L25" s="10">
        <f t="shared" si="9"/>
        <v>3.300970873786413E-2</v>
      </c>
      <c r="M25" s="10">
        <f t="shared" si="10"/>
        <v>1.6414799374674337E-2</v>
      </c>
      <c r="N25" s="11">
        <f t="shared" si="11"/>
        <v>-3.3586400396105005E-2</v>
      </c>
      <c r="O25" s="7"/>
      <c r="P25" s="10">
        <f t="shared" si="12"/>
        <v>1.6594909363189792E-2</v>
      </c>
      <c r="Q25" s="22">
        <f t="shared" si="13"/>
        <v>6.6596109133969128E-2</v>
      </c>
      <c r="R25" s="11">
        <f t="shared" si="8"/>
        <v>-5.0001199770779339E-2</v>
      </c>
      <c r="S25" s="7"/>
      <c r="T25" s="7"/>
      <c r="U25" s="7"/>
      <c r="V25" s="7"/>
      <c r="W25" s="7"/>
      <c r="X25" s="7"/>
      <c r="Y25" s="10"/>
      <c r="Z25" s="10"/>
      <c r="AA25" s="10"/>
      <c r="AB25" s="5"/>
      <c r="AC25" s="10"/>
      <c r="AD25" s="10"/>
      <c r="AE25" s="10"/>
      <c r="AF25" s="10"/>
      <c r="AG25" s="10"/>
      <c r="AH25" s="10"/>
      <c r="AI25" s="10"/>
      <c r="AJ25" s="10"/>
      <c r="AK25" s="7"/>
      <c r="AL25" s="7"/>
      <c r="AM25" s="7"/>
      <c r="AN25" s="7"/>
      <c r="AO25" s="4"/>
      <c r="AP25" s="10"/>
      <c r="AQ25" s="10"/>
      <c r="AR25" s="10"/>
      <c r="AS25" s="4"/>
      <c r="AT25" s="10"/>
      <c r="AU25" s="10"/>
      <c r="AV25" s="10"/>
      <c r="AW25" s="4"/>
      <c r="AX25" s="9"/>
      <c r="AY25" s="9"/>
      <c r="AZ25" s="8"/>
      <c r="BA25" s="4"/>
      <c r="BC25" s="4"/>
      <c r="BD25" s="4"/>
      <c r="BE25" s="4"/>
      <c r="BF25" s="4"/>
      <c r="BG25" s="4"/>
      <c r="BH25" s="4"/>
      <c r="BI25" s="4"/>
      <c r="BJ25" s="4"/>
      <c r="BK25" s="4"/>
      <c r="BN25" s="4"/>
    </row>
    <row r="26" spans="1:68" s="1" customFormat="1">
      <c r="A26" s="12">
        <f>[1]Base_Data!A26</f>
        <v>41372</v>
      </c>
      <c r="B26" s="7">
        <f>[1]Base_Data!B26</f>
        <v>18437.78</v>
      </c>
      <c r="C26" s="7">
        <f>[1]Base_Data!C26</f>
        <v>54.05</v>
      </c>
      <c r="D26" s="7">
        <f>[1]Base_Data!D26</f>
        <v>191.3</v>
      </c>
      <c r="E26" s="7">
        <f>[1]Base_Data!E26</f>
        <v>1176.8499999999999</v>
      </c>
      <c r="F26" s="7"/>
      <c r="G26" s="6"/>
      <c r="H26" s="10">
        <f t="shared" si="0"/>
        <v>1.5977443609022448E-2</v>
      </c>
      <c r="I26" s="10">
        <f t="shared" si="1"/>
        <v>-1.9225839528326068E-2</v>
      </c>
      <c r="J26" s="10">
        <f t="shared" si="2"/>
        <v>4.9099137562974987E-3</v>
      </c>
      <c r="K26" s="7"/>
      <c r="L26" s="10">
        <f t="shared" si="9"/>
        <v>4.9514563106796063E-2</v>
      </c>
      <c r="M26" s="10">
        <f t="shared" si="10"/>
        <v>-3.1266284523188866E-3</v>
      </c>
      <c r="N26" s="11">
        <f t="shared" si="11"/>
        <v>-2.8841392969136861E-2</v>
      </c>
      <c r="O26" s="7"/>
      <c r="P26" s="10">
        <f t="shared" si="12"/>
        <v>5.2641191559114953E-2</v>
      </c>
      <c r="Q26" s="22">
        <f t="shared" si="13"/>
        <v>7.8355956075932931E-2</v>
      </c>
      <c r="R26" s="11">
        <f t="shared" si="8"/>
        <v>-2.5714764516817978E-2</v>
      </c>
      <c r="S26" s="7"/>
      <c r="T26" s="7"/>
      <c r="U26" s="7"/>
      <c r="V26" s="7"/>
      <c r="W26" s="7"/>
      <c r="X26" s="7"/>
      <c r="Y26" s="10"/>
      <c r="Z26" s="10"/>
      <c r="AA26" s="10"/>
      <c r="AB26" s="5"/>
      <c r="AC26" s="10"/>
      <c r="AD26" s="10"/>
      <c r="AE26" s="10"/>
      <c r="AF26" s="10"/>
      <c r="AG26" s="10"/>
      <c r="AH26" s="10"/>
      <c r="AI26" s="10"/>
      <c r="AJ26" s="10"/>
      <c r="AK26" s="7"/>
      <c r="AL26" s="7"/>
      <c r="AM26" s="7"/>
      <c r="AN26" s="7"/>
      <c r="AO26" s="4"/>
      <c r="AP26" s="10"/>
      <c r="AQ26" s="10"/>
      <c r="AR26" s="10"/>
      <c r="AS26" s="4"/>
      <c r="AT26" s="10"/>
      <c r="AU26" s="10"/>
      <c r="AV26" s="10"/>
      <c r="AW26" s="4"/>
      <c r="AX26" s="9"/>
      <c r="AY26" s="9"/>
      <c r="AZ26" s="8"/>
      <c r="BA26" s="4"/>
      <c r="BC26" s="4"/>
      <c r="BD26" s="4"/>
      <c r="BE26" s="4"/>
      <c r="BF26" s="4"/>
      <c r="BG26" s="4"/>
      <c r="BH26" s="4"/>
      <c r="BI26" s="4"/>
      <c r="BJ26" s="4"/>
      <c r="BK26" s="4"/>
      <c r="BN26" s="4"/>
    </row>
    <row r="27" spans="1:68" s="1" customFormat="1">
      <c r="A27" s="12">
        <f>[1]Base_Data!A27</f>
        <v>41373</v>
      </c>
      <c r="B27" s="7">
        <f>[1]Base_Data!B27</f>
        <v>18226.48</v>
      </c>
      <c r="C27" s="7">
        <f>[1]Base_Data!C27</f>
        <v>54.25</v>
      </c>
      <c r="D27" s="7">
        <f>[1]Base_Data!D27</f>
        <v>190.7</v>
      </c>
      <c r="E27" s="7">
        <f>[1]Base_Data!E27</f>
        <v>1135.45</v>
      </c>
      <c r="F27" s="7"/>
      <c r="G27" s="6"/>
      <c r="H27" s="10">
        <f t="shared" si="0"/>
        <v>3.7002775208141137E-3</v>
      </c>
      <c r="I27" s="10">
        <f t="shared" si="1"/>
        <v>-3.1364349189755497E-3</v>
      </c>
      <c r="J27" s="10">
        <f t="shared" si="2"/>
        <v>-3.5178654883799863E-2</v>
      </c>
      <c r="K27" s="7"/>
      <c r="L27" s="17">
        <f t="shared" si="9"/>
        <v>5.3398058252427182E-2</v>
      </c>
      <c r="M27" s="10">
        <f t="shared" si="10"/>
        <v>-6.2532569046379206E-3</v>
      </c>
      <c r="N27" s="28">
        <f t="shared" si="11"/>
        <v>-6.3005446443307397E-2</v>
      </c>
      <c r="O27" s="7"/>
      <c r="P27" s="10">
        <f t="shared" si="12"/>
        <v>5.96513151570651E-2</v>
      </c>
      <c r="Q27" s="17">
        <f t="shared" si="13"/>
        <v>0.11640350469573457</v>
      </c>
      <c r="R27" s="11">
        <f t="shared" si="8"/>
        <v>-5.6752189538669472E-2</v>
      </c>
      <c r="S27" s="7"/>
      <c r="T27" s="7"/>
      <c r="U27" s="7"/>
      <c r="V27" s="7"/>
      <c r="W27" s="7"/>
      <c r="X27" s="7"/>
      <c r="Y27" s="10"/>
      <c r="Z27" s="10"/>
      <c r="AA27" s="10"/>
      <c r="AB27" s="5"/>
      <c r="AC27" s="10"/>
      <c r="AD27" s="10"/>
      <c r="AE27" s="10"/>
      <c r="AF27" s="10"/>
      <c r="AG27" s="10"/>
      <c r="AH27" s="10"/>
      <c r="AI27" s="10"/>
      <c r="AJ27" s="7"/>
      <c r="AK27" s="7"/>
      <c r="AL27" s="7"/>
      <c r="AM27" s="7"/>
      <c r="AN27" s="7"/>
      <c r="AO27" s="4"/>
      <c r="AP27" s="10"/>
      <c r="AQ27" s="10"/>
      <c r="AR27" s="10"/>
      <c r="AS27" s="4"/>
      <c r="AT27" s="10"/>
      <c r="AU27" s="10"/>
      <c r="AV27" s="10"/>
      <c r="AW27" s="10"/>
      <c r="AX27" s="9"/>
      <c r="AY27" s="9"/>
      <c r="AZ27" s="8"/>
      <c r="BA27" s="4"/>
      <c r="BC27" s="4"/>
      <c r="BD27" s="4"/>
      <c r="BE27" s="4"/>
      <c r="BF27" s="4"/>
      <c r="BG27" s="4"/>
      <c r="BH27" s="4"/>
      <c r="BI27" s="4"/>
      <c r="BJ27" s="4"/>
      <c r="BK27" s="4"/>
      <c r="BL27" s="23"/>
      <c r="BM27" s="23"/>
      <c r="BN27" s="4"/>
      <c r="BO27" s="23"/>
      <c r="BP27" s="23"/>
    </row>
    <row r="28" spans="1:68" s="1" customFormat="1">
      <c r="A28" s="12">
        <f>[1]Base_Data!A28</f>
        <v>41374</v>
      </c>
      <c r="B28" s="7">
        <f>[1]Base_Data!B28</f>
        <v>18414.45</v>
      </c>
      <c r="C28" s="7">
        <f>[1]Base_Data!C28</f>
        <v>53.8</v>
      </c>
      <c r="D28" s="7">
        <f>[1]Base_Data!D28</f>
        <v>192</v>
      </c>
      <c r="E28" s="7">
        <f>[1]Base_Data!E28</f>
        <v>1117.1500000000001</v>
      </c>
      <c r="F28" s="7"/>
      <c r="G28" s="6"/>
      <c r="H28" s="10">
        <f t="shared" si="0"/>
        <v>-8.2949308755760898E-3</v>
      </c>
      <c r="I28" s="10">
        <f t="shared" si="1"/>
        <v>6.8169900367069294E-3</v>
      </c>
      <c r="J28" s="10">
        <f t="shared" si="2"/>
        <v>-1.6116958034259506E-2</v>
      </c>
      <c r="K28" s="7"/>
      <c r="L28" s="10">
        <f>(C28-$C$27)/$C$27</f>
        <v>-8.2949308755760898E-3</v>
      </c>
      <c r="M28" s="10">
        <f>(D28-$D$27)/$D$27</f>
        <v>6.8169900367069294E-3</v>
      </c>
      <c r="N28" s="11">
        <f>(E28-$E$27)/$E$27</f>
        <v>-1.6116958034259506E-2</v>
      </c>
      <c r="O28" s="10"/>
      <c r="P28" s="10">
        <f t="shared" ref="P28:P35" si="14">N28-L28</f>
        <v>-7.8220271586834159E-3</v>
      </c>
      <c r="Q28" s="10">
        <f t="shared" ref="Q28:Q35" si="15">N28-M28</f>
        <v>-2.2933948070966437E-2</v>
      </c>
      <c r="R28" s="11">
        <f t="shared" si="8"/>
        <v>1.5111920912283021E-2</v>
      </c>
      <c r="S28" s="4"/>
      <c r="T28" s="7"/>
      <c r="U28" s="7"/>
      <c r="V28" s="7"/>
      <c r="W28" s="7"/>
      <c r="X28" s="7"/>
      <c r="Y28" s="10"/>
      <c r="Z28" s="10"/>
      <c r="AA28" s="10"/>
      <c r="AB28" s="5"/>
      <c r="AC28" s="10"/>
      <c r="AD28" s="10"/>
      <c r="AE28" s="10"/>
      <c r="AF28" s="7"/>
      <c r="AG28" s="10"/>
      <c r="AH28" s="10"/>
      <c r="AI28" s="10"/>
      <c r="AJ28" s="7"/>
      <c r="AK28" s="7"/>
      <c r="AL28" s="7"/>
      <c r="AM28" s="7"/>
      <c r="AN28" s="7"/>
      <c r="AO28" s="4"/>
      <c r="AP28" s="10"/>
      <c r="AQ28" s="10"/>
      <c r="AR28" s="10"/>
      <c r="AT28" s="10"/>
      <c r="AU28" s="10"/>
      <c r="AV28" s="10"/>
      <c r="AW28" s="10"/>
      <c r="AX28" s="9"/>
      <c r="AY28" s="9"/>
      <c r="AZ28" s="8"/>
      <c r="BA28" s="4"/>
      <c r="BC28" s="4"/>
      <c r="BD28" s="4"/>
      <c r="BE28" s="4"/>
      <c r="BF28" s="4"/>
      <c r="BG28" s="4"/>
      <c r="BH28" s="4"/>
      <c r="BI28" s="4"/>
      <c r="BJ28" s="4"/>
      <c r="BK28" s="4"/>
      <c r="BN28" s="4"/>
    </row>
    <row r="29" spans="1:68" s="1" customFormat="1">
      <c r="A29" s="12">
        <f>[1]Base_Data!A29</f>
        <v>41375</v>
      </c>
      <c r="B29" s="7">
        <f>[1]Base_Data!B29</f>
        <v>18542.2</v>
      </c>
      <c r="C29" s="7">
        <f>[1]Base_Data!C29</f>
        <v>53.65</v>
      </c>
      <c r="D29" s="7">
        <f>[1]Base_Data!D29</f>
        <v>190.2</v>
      </c>
      <c r="E29" s="7">
        <f>[1]Base_Data!E29</f>
        <v>1107.0999999999999</v>
      </c>
      <c r="F29" s="7"/>
      <c r="G29" s="7"/>
      <c r="H29" s="10">
        <f t="shared" si="0"/>
        <v>-2.7881040892193047E-3</v>
      </c>
      <c r="I29" s="10">
        <f t="shared" si="1"/>
        <v>-9.3750000000000586E-3</v>
      </c>
      <c r="J29" s="10">
        <f t="shared" si="2"/>
        <v>-8.9961061630042354E-3</v>
      </c>
      <c r="K29" s="7"/>
      <c r="L29" s="10">
        <f>(C29-$C$27)/$C$27</f>
        <v>-1.1059907834101408E-2</v>
      </c>
      <c r="M29" s="10">
        <f>(D29-$D$27)/$D$27</f>
        <v>-2.6219192448872575E-3</v>
      </c>
      <c r="N29" s="11">
        <f>(E29-$E$27)/$E$27</f>
        <v>-2.4968074331762857E-2</v>
      </c>
      <c r="O29" s="7"/>
      <c r="P29" s="10">
        <f t="shared" si="14"/>
        <v>-1.3908166497661448E-2</v>
      </c>
      <c r="Q29" s="10">
        <f t="shared" si="15"/>
        <v>-2.23461550868756E-2</v>
      </c>
      <c r="R29" s="11">
        <f t="shared" si="8"/>
        <v>8.4379885892141519E-3</v>
      </c>
      <c r="S29" s="7"/>
      <c r="T29" s="7"/>
      <c r="U29" s="7"/>
      <c r="V29" s="7"/>
      <c r="W29" s="7"/>
      <c r="X29" s="7"/>
      <c r="Y29" s="10"/>
      <c r="Z29" s="10"/>
      <c r="AA29" s="10"/>
      <c r="AB29" s="5"/>
      <c r="AC29" s="10"/>
      <c r="AD29" s="10"/>
      <c r="AE29" s="10"/>
      <c r="AF29" s="10"/>
      <c r="AG29" s="10"/>
      <c r="AH29" s="10"/>
      <c r="AI29" s="10"/>
      <c r="AJ29" s="7"/>
      <c r="AK29" s="7"/>
      <c r="AL29" s="7"/>
      <c r="AM29" s="7"/>
      <c r="AN29" s="7"/>
      <c r="AO29" s="4"/>
      <c r="AP29" s="10"/>
      <c r="AQ29" s="10"/>
      <c r="AR29" s="10"/>
      <c r="AS29" s="4"/>
      <c r="AT29" s="10"/>
      <c r="AU29" s="10"/>
      <c r="AV29" s="10"/>
      <c r="AW29" s="7"/>
      <c r="AX29" s="9"/>
      <c r="AY29" s="9"/>
      <c r="AZ29" s="8"/>
      <c r="BA29" s="4"/>
      <c r="BC29" s="4"/>
      <c r="BD29" s="4"/>
      <c r="BE29" s="4"/>
      <c r="BF29" s="4"/>
      <c r="BG29" s="4"/>
      <c r="BH29" s="4"/>
      <c r="BI29" s="4"/>
      <c r="BJ29" s="4"/>
      <c r="BK29" s="4"/>
      <c r="BN29" s="4"/>
    </row>
    <row r="30" spans="1:68" s="1" customFormat="1">
      <c r="A30" s="12">
        <f>[1]Base_Data!A30</f>
        <v>41376</v>
      </c>
      <c r="B30" s="7">
        <f>[1]Base_Data!B30</f>
        <v>18242.560000000001</v>
      </c>
      <c r="C30" s="7">
        <f>[1]Base_Data!C30</f>
        <v>53.3</v>
      </c>
      <c r="D30" s="7">
        <f>[1]Base_Data!D30</f>
        <v>192</v>
      </c>
      <c r="E30" s="7">
        <f>[1]Base_Data!E30</f>
        <v>1118.05</v>
      </c>
      <c r="F30" s="7"/>
      <c r="G30" s="6"/>
      <c r="H30" s="10">
        <f t="shared" si="0"/>
        <v>-6.5237651444548265E-3</v>
      </c>
      <c r="I30" s="10">
        <f t="shared" si="1"/>
        <v>9.4637223974764016E-3</v>
      </c>
      <c r="J30" s="10">
        <f t="shared" si="2"/>
        <v>9.8907054466624931E-3</v>
      </c>
      <c r="K30" s="7"/>
      <c r="L30" s="10">
        <f>(C30-$C$27)/$C$27</f>
        <v>-1.751152073732724E-2</v>
      </c>
      <c r="M30" s="10">
        <f>(D30-$D$27)/$D$27</f>
        <v>6.8169900367069294E-3</v>
      </c>
      <c r="N30" s="11">
        <f>(E30-$E$27)/$E$27</f>
        <v>-1.5324320753886204E-2</v>
      </c>
      <c r="O30" s="7"/>
      <c r="P30" s="10">
        <f t="shared" si="14"/>
        <v>2.187199983441036E-3</v>
      </c>
      <c r="Q30" s="10">
        <f t="shared" si="15"/>
        <v>-2.2141310790593133E-2</v>
      </c>
      <c r="R30" s="11">
        <f t="shared" si="8"/>
        <v>2.4328510774034168E-2</v>
      </c>
      <c r="S30" s="7"/>
      <c r="T30" s="7"/>
      <c r="U30" s="7">
        <v>3637.7</v>
      </c>
      <c r="V30" s="7">
        <v>535.25</v>
      </c>
      <c r="W30" s="7">
        <v>47.6</v>
      </c>
      <c r="X30" s="7"/>
      <c r="Y30" s="10" t="e">
        <f t="shared" ref="Y30:Y38" si="16">(U30-U29)/U29</f>
        <v>#DIV/0!</v>
      </c>
      <c r="Z30" s="10" t="e">
        <f t="shared" ref="Z30:Z38" si="17">(V30-V29)/V29</f>
        <v>#DIV/0!</v>
      </c>
      <c r="AA30" s="10" t="e">
        <f t="shared" ref="AA30:AA38" si="18">(W30-W29)/W29</f>
        <v>#DIV/0!</v>
      </c>
      <c r="AB30" s="5"/>
      <c r="AC30" s="10" t="e">
        <f t="shared" ref="AC30:AC35" si="19">(U30-$U$27)/$U$27</f>
        <v>#DIV/0!</v>
      </c>
      <c r="AD30" s="10" t="e">
        <f t="shared" ref="AD30:AD35" si="20">(V30-$V$27)/$V$27</f>
        <v>#DIV/0!</v>
      </c>
      <c r="AE30" s="10" t="e">
        <f t="shared" ref="AE30:AE35" si="21">(W30-$W$27)/$W$27</f>
        <v>#DIV/0!</v>
      </c>
      <c r="AF30" s="10"/>
      <c r="AG30" s="10" t="e">
        <f t="shared" ref="AG30:AG35" si="22">AD30-AC30</f>
        <v>#DIV/0!</v>
      </c>
      <c r="AH30" s="10" t="e">
        <f t="shared" ref="AH30:AH35" si="23">AD30-AE30</f>
        <v>#DIV/0!</v>
      </c>
      <c r="AI30" s="10" t="e">
        <f t="shared" ref="AI30:AI38" si="24">AG30-AH30</f>
        <v>#DIV/0!</v>
      </c>
      <c r="AJ30" s="7"/>
      <c r="AK30" s="7"/>
      <c r="AL30" s="7">
        <v>145.15</v>
      </c>
      <c r="AM30" s="7">
        <v>10.01</v>
      </c>
      <c r="AN30" s="7">
        <v>142</v>
      </c>
      <c r="AO30" s="4"/>
      <c r="AP30" s="10" t="e">
        <f t="shared" ref="AP30:AP38" si="25">(AL30-AL29)/AL29</f>
        <v>#DIV/0!</v>
      </c>
      <c r="AQ30" s="10" t="e">
        <f t="shared" ref="AQ30:AQ38" si="26">(AM30-AM29)/AM29</f>
        <v>#DIV/0!</v>
      </c>
      <c r="AR30" s="10" t="e">
        <f t="shared" ref="AR30:AR38" si="27">(AN30-AN29)/AN29</f>
        <v>#DIV/0!</v>
      </c>
      <c r="AS30" s="4"/>
      <c r="AT30" s="10" t="e">
        <f>(AL30-$AL$28)/$AL$28</f>
        <v>#DIV/0!</v>
      </c>
      <c r="AU30" s="10" t="e">
        <f>(AM30-$AM$28)/$AM$28</f>
        <v>#DIV/0!</v>
      </c>
      <c r="AV30" s="10" t="e">
        <f>(AN30-$AN$28)/$AN$28</f>
        <v>#DIV/0!</v>
      </c>
      <c r="AW30" s="4"/>
      <c r="AX30" s="9" t="e">
        <f>AT30-AU30</f>
        <v>#DIV/0!</v>
      </c>
      <c r="AY30" s="9" t="e">
        <f>AT30-AV30</f>
        <v>#DIV/0!</v>
      </c>
      <c r="AZ30" s="8" t="e">
        <f t="shared" ref="AZ30:AZ38" si="28">AX30-AY30</f>
        <v>#DIV/0!</v>
      </c>
      <c r="BA30" s="4"/>
      <c r="BC30" s="4"/>
      <c r="BD30" s="4"/>
      <c r="BE30" s="4"/>
      <c r="BF30" s="4"/>
      <c r="BG30" s="4"/>
      <c r="BH30" s="4"/>
      <c r="BI30" s="4"/>
      <c r="BJ30" s="4">
        <v>4</v>
      </c>
      <c r="BK30" s="4"/>
      <c r="BN30" s="4" t="s">
        <v>89</v>
      </c>
    </row>
    <row r="31" spans="1:68" s="1" customFormat="1">
      <c r="A31" s="12">
        <f>[1]Base_Data!A31</f>
        <v>41379</v>
      </c>
      <c r="B31" s="7">
        <f>[1]Base_Data!B31</f>
        <v>18357.8</v>
      </c>
      <c r="C31" s="7">
        <f>[1]Base_Data!C31</f>
        <v>54.25</v>
      </c>
      <c r="D31" s="7">
        <f>[1]Base_Data!D31</f>
        <v>193.35</v>
      </c>
      <c r="E31" s="7">
        <f>[1]Base_Data!E31</f>
        <v>1108</v>
      </c>
      <c r="F31" s="7"/>
      <c r="G31" s="6"/>
      <c r="H31" s="10">
        <f t="shared" si="0"/>
        <v>1.7823639774859342E-2</v>
      </c>
      <c r="I31" s="10">
        <f t="shared" si="1"/>
        <v>7.0312499999999707E-3</v>
      </c>
      <c r="J31" s="10">
        <f t="shared" si="2"/>
        <v>-8.9888645409417784E-3</v>
      </c>
      <c r="K31" s="7"/>
      <c r="L31" s="10">
        <f>(C31-$C$27)/$C$27</f>
        <v>0</v>
      </c>
      <c r="M31" s="10">
        <f>(D31-$D$27)/$D$27</f>
        <v>1.3896171997902496E-2</v>
      </c>
      <c r="N31" s="11">
        <f>(E31-$E$27)/$E$27</f>
        <v>-2.4175437051389356E-2</v>
      </c>
      <c r="O31" s="7"/>
      <c r="P31" s="10">
        <f t="shared" si="14"/>
        <v>-2.4175437051389356E-2</v>
      </c>
      <c r="Q31" s="26">
        <f t="shared" si="15"/>
        <v>-3.8071609049291855E-2</v>
      </c>
      <c r="R31" s="11">
        <f t="shared" si="8"/>
        <v>1.3896171997902499E-2</v>
      </c>
      <c r="S31" s="7"/>
      <c r="T31" s="7"/>
      <c r="U31" s="7">
        <v>3642.4</v>
      </c>
      <c r="V31" s="7">
        <v>527.25</v>
      </c>
      <c r="W31" s="7">
        <v>46.8</v>
      </c>
      <c r="X31" s="7"/>
      <c r="Y31" s="10">
        <f t="shared" si="16"/>
        <v>1.2920251807461509E-3</v>
      </c>
      <c r="Z31" s="10">
        <f t="shared" si="17"/>
        <v>-1.4946286781877626E-2</v>
      </c>
      <c r="AA31" s="10">
        <f t="shared" si="18"/>
        <v>-1.680672268907572E-2</v>
      </c>
      <c r="AB31" s="5"/>
      <c r="AC31" s="10" t="e">
        <f t="shared" si="19"/>
        <v>#DIV/0!</v>
      </c>
      <c r="AD31" s="10" t="e">
        <f t="shared" si="20"/>
        <v>#DIV/0!</v>
      </c>
      <c r="AE31" s="10" t="e">
        <f t="shared" si="21"/>
        <v>#DIV/0!</v>
      </c>
      <c r="AF31" s="10"/>
      <c r="AG31" s="10" t="e">
        <f t="shared" si="22"/>
        <v>#DIV/0!</v>
      </c>
      <c r="AH31" s="10" t="e">
        <f t="shared" si="23"/>
        <v>#DIV/0!</v>
      </c>
      <c r="AI31" s="10" t="e">
        <f t="shared" si="24"/>
        <v>#DIV/0!</v>
      </c>
      <c r="AJ31" s="7"/>
      <c r="AK31" s="7"/>
      <c r="AL31" s="7">
        <v>143</v>
      </c>
      <c r="AM31" s="7">
        <v>10.02</v>
      </c>
      <c r="AN31" s="7">
        <v>143.1</v>
      </c>
      <c r="AO31" s="4"/>
      <c r="AP31" s="10">
        <f t="shared" si="25"/>
        <v>-1.481226317602484E-2</v>
      </c>
      <c r="AQ31" s="10">
        <f t="shared" si="26"/>
        <v>9.9900099900097775E-4</v>
      </c>
      <c r="AR31" s="10">
        <f t="shared" si="27"/>
        <v>7.7464788732393968E-3</v>
      </c>
      <c r="AS31" s="4"/>
      <c r="AT31" s="10" t="e">
        <f>(AL31-$AL$28)/$AL$28</f>
        <v>#DIV/0!</v>
      </c>
      <c r="AU31" s="10" t="e">
        <f>(AM31-$AM$28)/$AM$28</f>
        <v>#DIV/0!</v>
      </c>
      <c r="AV31" s="10" t="e">
        <f>(AN31-$AN$28)/$AN$28</f>
        <v>#DIV/0!</v>
      </c>
      <c r="AW31" s="4"/>
      <c r="AX31" s="9" t="e">
        <f>AT31-AU31</f>
        <v>#DIV/0!</v>
      </c>
      <c r="AY31" s="9" t="e">
        <f>AT31-AV31</f>
        <v>#DIV/0!</v>
      </c>
      <c r="AZ31" s="8" t="e">
        <f t="shared" si="28"/>
        <v>#DIV/0!</v>
      </c>
      <c r="BA31" s="4"/>
      <c r="BC31" s="4"/>
      <c r="BD31" s="4"/>
      <c r="BE31" s="4"/>
      <c r="BF31" s="4"/>
      <c r="BG31" s="4"/>
      <c r="BH31" s="4"/>
      <c r="BI31" s="4"/>
      <c r="BJ31" s="4">
        <v>4</v>
      </c>
      <c r="BK31" s="4"/>
      <c r="BN31" s="4" t="s">
        <v>89</v>
      </c>
    </row>
    <row r="32" spans="1:68" s="1" customFormat="1">
      <c r="A32" s="12">
        <f>[1]Base_Data!A32</f>
        <v>41380</v>
      </c>
      <c r="B32" s="7">
        <f>[1]Base_Data!B32</f>
        <v>18744.93</v>
      </c>
      <c r="C32" s="7">
        <f>[1]Base_Data!C32</f>
        <v>54.8</v>
      </c>
      <c r="D32" s="7">
        <f>[1]Base_Data!D32</f>
        <v>191.8</v>
      </c>
      <c r="E32" s="7">
        <f>[1]Base_Data!E32</f>
        <v>1125.5999999999999</v>
      </c>
      <c r="F32" s="7"/>
      <c r="G32" s="6"/>
      <c r="H32" s="10">
        <f t="shared" si="0"/>
        <v>1.0138248847926214E-2</v>
      </c>
      <c r="I32" s="10">
        <f t="shared" si="1"/>
        <v>-8.0165502973880681E-3</v>
      </c>
      <c r="J32" s="10">
        <f t="shared" si="2"/>
        <v>1.5884476534295946E-2</v>
      </c>
      <c r="K32" s="7"/>
      <c r="L32" s="10">
        <f>(C32-$C$28)/$C$28</f>
        <v>1.858736059479554E-2</v>
      </c>
      <c r="M32" s="10">
        <f>(D32-$D$28)/$D$28</f>
        <v>-1.0416666666666075E-3</v>
      </c>
      <c r="N32" s="10">
        <f>(E32-$E$28)/$E$28</f>
        <v>7.5638902564559973E-3</v>
      </c>
      <c r="O32" s="7"/>
      <c r="P32" s="10">
        <f t="shared" si="14"/>
        <v>-1.1023470338339543E-2</v>
      </c>
      <c r="Q32" s="22">
        <f t="shared" si="15"/>
        <v>8.6055569231226047E-3</v>
      </c>
      <c r="R32" s="11">
        <f t="shared" si="8"/>
        <v>-1.9629027261462147E-2</v>
      </c>
      <c r="S32" s="7"/>
      <c r="T32" s="7"/>
      <c r="U32" s="7">
        <v>3559.5</v>
      </c>
      <c r="V32" s="7">
        <v>531.29999999999995</v>
      </c>
      <c r="W32" s="7">
        <v>45.35</v>
      </c>
      <c r="X32" s="7"/>
      <c r="Y32" s="10">
        <f t="shared" si="16"/>
        <v>-2.2759718866681333E-2</v>
      </c>
      <c r="Z32" s="10">
        <f t="shared" si="17"/>
        <v>7.6813655761023315E-3</v>
      </c>
      <c r="AA32" s="10">
        <f t="shared" si="18"/>
        <v>-3.0982905982905894E-2</v>
      </c>
      <c r="AB32" s="5"/>
      <c r="AC32" s="10" t="e">
        <f t="shared" si="19"/>
        <v>#DIV/0!</v>
      </c>
      <c r="AD32" s="10" t="e">
        <f t="shared" si="20"/>
        <v>#DIV/0!</v>
      </c>
      <c r="AE32" s="10" t="e">
        <f t="shared" si="21"/>
        <v>#DIV/0!</v>
      </c>
      <c r="AF32" s="10"/>
      <c r="AG32" s="10" t="e">
        <f t="shared" si="22"/>
        <v>#DIV/0!</v>
      </c>
      <c r="AH32" s="10" t="e">
        <f t="shared" si="23"/>
        <v>#DIV/0!</v>
      </c>
      <c r="AI32" s="10" t="e">
        <f t="shared" si="24"/>
        <v>#DIV/0!</v>
      </c>
      <c r="AJ32" s="7"/>
      <c r="AK32" s="7"/>
      <c r="AL32" s="7">
        <v>150</v>
      </c>
      <c r="AM32" s="7">
        <v>10.31</v>
      </c>
      <c r="AN32" s="7">
        <v>140.1</v>
      </c>
      <c r="AO32" s="4"/>
      <c r="AP32" s="10">
        <f t="shared" si="25"/>
        <v>4.8951048951048952E-2</v>
      </c>
      <c r="AQ32" s="10">
        <f t="shared" si="26"/>
        <v>2.8942115768463169E-2</v>
      </c>
      <c r="AR32" s="10">
        <f t="shared" si="27"/>
        <v>-2.0964360587002098E-2</v>
      </c>
      <c r="AS32" s="4"/>
      <c r="AT32" s="10" t="e">
        <f>(AL32-$AL$28)/$AL$28</f>
        <v>#DIV/0!</v>
      </c>
      <c r="AU32" s="10" t="e">
        <f>(AM32-$AM$28)/$AM$28</f>
        <v>#DIV/0!</v>
      </c>
      <c r="AV32" s="10" t="e">
        <f>(AN32-$AN$28)/$AN$28</f>
        <v>#DIV/0!</v>
      </c>
      <c r="AW32" s="4"/>
      <c r="AX32" s="9" t="e">
        <f>AT32-AU32</f>
        <v>#DIV/0!</v>
      </c>
      <c r="AY32" s="9" t="e">
        <f>AT32-AV32</f>
        <v>#DIV/0!</v>
      </c>
      <c r="AZ32" s="8" t="e">
        <f t="shared" si="28"/>
        <v>#DIV/0!</v>
      </c>
      <c r="BA32" s="4"/>
      <c r="BC32" s="4"/>
      <c r="BD32" s="4"/>
      <c r="BE32" s="4"/>
      <c r="BF32" s="4"/>
      <c r="BG32" s="4"/>
      <c r="BH32" s="4"/>
      <c r="BI32" s="4"/>
      <c r="BJ32" s="4">
        <v>4</v>
      </c>
      <c r="BK32" s="4"/>
      <c r="BN32" s="4" t="s">
        <v>89</v>
      </c>
    </row>
    <row r="33" spans="1:72">
      <c r="A33" s="12">
        <f>[1]Base_Data!A33</f>
        <v>41381</v>
      </c>
      <c r="B33" s="7">
        <f>[1]Base_Data!B33</f>
        <v>18731.16</v>
      </c>
      <c r="C33" s="7">
        <f>[1]Base_Data!C33</f>
        <v>55.3</v>
      </c>
      <c r="D33" s="7">
        <f>[1]Base_Data!D33</f>
        <v>195.1</v>
      </c>
      <c r="E33" s="7">
        <f>[1]Base_Data!E33</f>
        <v>1141.6500000000001</v>
      </c>
      <c r="F33" s="7"/>
      <c r="H33" s="10">
        <f t="shared" si="0"/>
        <v>9.1240875912408769E-3</v>
      </c>
      <c r="I33" s="10">
        <f t="shared" si="1"/>
        <v>1.7205422314911276E-2</v>
      </c>
      <c r="J33" s="10">
        <f t="shared" si="2"/>
        <v>1.4259061833688863E-2</v>
      </c>
      <c r="K33" s="7"/>
      <c r="L33" s="10">
        <f>(C33-$C$28)/$C$28</f>
        <v>2.7881040892193312E-2</v>
      </c>
      <c r="M33" s="10">
        <f>(D33-$D$28)/$D$28</f>
        <v>1.6145833333333304E-2</v>
      </c>
      <c r="N33" s="10">
        <f>(E33-$E$28)/$E$28</f>
        <v>2.1930806069014902E-2</v>
      </c>
      <c r="O33" s="7"/>
      <c r="P33" s="10">
        <f t="shared" si="14"/>
        <v>-5.9502348231784095E-3</v>
      </c>
      <c r="Q33" s="22">
        <f t="shared" si="15"/>
        <v>5.7849727356815983E-3</v>
      </c>
      <c r="R33" s="11">
        <f t="shared" si="8"/>
        <v>-1.1735207558860008E-2</v>
      </c>
      <c r="S33" s="7"/>
      <c r="T33" s="7"/>
      <c r="U33" s="7">
        <v>3493.6</v>
      </c>
      <c r="V33" s="7">
        <v>541</v>
      </c>
      <c r="W33" s="7">
        <v>45.3</v>
      </c>
      <c r="X33" s="7"/>
      <c r="Y33" s="10">
        <f t="shared" si="16"/>
        <v>-1.8513836212951284E-2</v>
      </c>
      <c r="Z33" s="10">
        <f t="shared" si="17"/>
        <v>1.8257105213627039E-2</v>
      </c>
      <c r="AA33" s="10">
        <f t="shared" si="18"/>
        <v>-1.1025358324146474E-3</v>
      </c>
      <c r="AC33" s="10" t="e">
        <f t="shared" si="19"/>
        <v>#DIV/0!</v>
      </c>
      <c r="AD33" s="10" t="e">
        <f t="shared" si="20"/>
        <v>#DIV/0!</v>
      </c>
      <c r="AE33" s="10" t="e">
        <f t="shared" si="21"/>
        <v>#DIV/0!</v>
      </c>
      <c r="AF33" s="10"/>
      <c r="AG33" s="10" t="e">
        <f t="shared" si="22"/>
        <v>#DIV/0!</v>
      </c>
      <c r="AH33" s="10" t="e">
        <f t="shared" si="23"/>
        <v>#DIV/0!</v>
      </c>
      <c r="AI33" s="10" t="e">
        <f t="shared" si="24"/>
        <v>#DIV/0!</v>
      </c>
      <c r="AJ33" s="7"/>
      <c r="AK33" s="7"/>
      <c r="AL33" s="7">
        <v>153.55000000000001</v>
      </c>
      <c r="AM33" s="7">
        <v>10.130000000000001</v>
      </c>
      <c r="AN33" s="7">
        <v>139.9</v>
      </c>
      <c r="AO33" s="4"/>
      <c r="AP33" s="10">
        <f t="shared" si="25"/>
        <v>2.3666666666666742E-2</v>
      </c>
      <c r="AQ33" s="10">
        <f t="shared" si="26"/>
        <v>-1.7458777885547984E-2</v>
      </c>
      <c r="AR33" s="10">
        <f t="shared" si="27"/>
        <v>-1.4275517487508111E-3</v>
      </c>
      <c r="AS33" s="4"/>
      <c r="AT33" s="10" t="e">
        <f>(AL33-$AL$28)/$AL$28</f>
        <v>#DIV/0!</v>
      </c>
      <c r="AU33" s="10" t="e">
        <f>(AM33-$AM$28)/$AM$28</f>
        <v>#DIV/0!</v>
      </c>
      <c r="AV33" s="10" t="e">
        <f>(AN33-$AN$28)/$AN$28</f>
        <v>#DIV/0!</v>
      </c>
      <c r="AW33" s="4"/>
      <c r="AX33" s="9" t="e">
        <f>AT33-AU33</f>
        <v>#DIV/0!</v>
      </c>
      <c r="AY33" s="9" t="e">
        <f>AT33-AV33</f>
        <v>#DIV/0!</v>
      </c>
      <c r="AZ33" s="8" t="e">
        <f t="shared" si="28"/>
        <v>#DIV/0!</v>
      </c>
      <c r="BC33" s="4"/>
      <c r="BD33" s="4"/>
      <c r="BE33" s="4"/>
      <c r="BF33" s="4"/>
      <c r="BG33" s="4"/>
      <c r="BH33" s="4"/>
      <c r="BI33" s="4"/>
      <c r="BJ33" s="4">
        <v>4</v>
      </c>
      <c r="BK33" s="4"/>
      <c r="BN33" s="4" t="s">
        <v>89</v>
      </c>
    </row>
    <row r="34" spans="1:72">
      <c r="A34" s="12">
        <f>[1]Base_Data!A34</f>
        <v>41382</v>
      </c>
      <c r="B34" s="7">
        <f>[1]Base_Data!B34</f>
        <v>19016.46</v>
      </c>
      <c r="C34" s="7">
        <f>[1]Base_Data!C34</f>
        <v>55.5</v>
      </c>
      <c r="D34" s="7">
        <f>[1]Base_Data!D34</f>
        <v>201.2</v>
      </c>
      <c r="E34" s="7">
        <f>[1]Base_Data!E34</f>
        <v>1170.8499999999999</v>
      </c>
      <c r="F34" s="7"/>
      <c r="H34" s="10">
        <f t="shared" si="0"/>
        <v>3.6166365280289846E-3</v>
      </c>
      <c r="I34" s="10">
        <f t="shared" si="1"/>
        <v>3.1266017426960502E-2</v>
      </c>
      <c r="J34" s="10">
        <f t="shared" si="2"/>
        <v>2.5577015722857106E-2</v>
      </c>
      <c r="K34" s="7"/>
      <c r="L34" s="10">
        <f>(C34-$C$28)/$C$28</f>
        <v>3.159851301115247E-2</v>
      </c>
      <c r="M34" s="10">
        <f>(D34-$D$28)/$D$28</f>
        <v>4.7916666666666607E-2</v>
      </c>
      <c r="N34" s="10">
        <f>(E34-$E$28)/$E$28</f>
        <v>4.8068746363514131E-2</v>
      </c>
      <c r="O34" s="7"/>
      <c r="P34" s="10">
        <f t="shared" si="14"/>
        <v>1.6470233352361661E-2</v>
      </c>
      <c r="Q34" s="22">
        <f t="shared" si="15"/>
        <v>1.5207969684752354E-4</v>
      </c>
      <c r="R34" s="11">
        <f t="shared" si="8"/>
        <v>1.6318153655514138E-2</v>
      </c>
      <c r="S34" s="7"/>
      <c r="T34" s="7"/>
      <c r="U34" s="7">
        <v>3572.4</v>
      </c>
      <c r="V34" s="7">
        <v>546.35</v>
      </c>
      <c r="W34" s="7">
        <v>44.3</v>
      </c>
      <c r="X34" s="7"/>
      <c r="Y34" s="10">
        <f t="shared" si="16"/>
        <v>2.2555530112205228E-2</v>
      </c>
      <c r="Z34" s="10">
        <f t="shared" si="17"/>
        <v>9.8890942698706512E-3</v>
      </c>
      <c r="AA34" s="10">
        <f t="shared" si="18"/>
        <v>-2.2075055187637971E-2</v>
      </c>
      <c r="AC34" s="10" t="e">
        <f t="shared" si="19"/>
        <v>#DIV/0!</v>
      </c>
      <c r="AD34" s="10" t="e">
        <f t="shared" si="20"/>
        <v>#DIV/0!</v>
      </c>
      <c r="AE34" s="10" t="e">
        <f t="shared" si="21"/>
        <v>#DIV/0!</v>
      </c>
      <c r="AF34" s="10"/>
      <c r="AG34" s="10" t="e">
        <f t="shared" si="22"/>
        <v>#DIV/0!</v>
      </c>
      <c r="AH34" s="10" t="e">
        <f t="shared" si="23"/>
        <v>#DIV/0!</v>
      </c>
      <c r="AI34" s="10" t="e">
        <f t="shared" si="24"/>
        <v>#DIV/0!</v>
      </c>
      <c r="AJ34" s="7"/>
      <c r="AK34" s="7"/>
      <c r="AL34" s="7">
        <v>159.65</v>
      </c>
      <c r="AM34" s="7">
        <v>10.039999999999999</v>
      </c>
      <c r="AN34" s="7">
        <v>142</v>
      </c>
      <c r="AO34" s="4"/>
      <c r="AP34" s="13">
        <f t="shared" si="25"/>
        <v>3.9726473461413184E-2</v>
      </c>
      <c r="AQ34" s="10">
        <f t="shared" si="26"/>
        <v>-8.8845014807504077E-3</v>
      </c>
      <c r="AR34" s="10">
        <f t="shared" si="27"/>
        <v>1.5010721944245849E-2</v>
      </c>
      <c r="AS34" s="4" t="s">
        <v>94</v>
      </c>
      <c r="AT34" s="10" t="e">
        <f>(AL34-$AL$28)/$AL$28</f>
        <v>#DIV/0!</v>
      </c>
      <c r="AU34" s="10" t="e">
        <f>(AM34-$AM$28)/$AM$28</f>
        <v>#DIV/0!</v>
      </c>
      <c r="AV34" s="10" t="e">
        <f>(AN34-$AN$28)/$AN$28</f>
        <v>#DIV/0!</v>
      </c>
      <c r="AW34" s="10" t="s">
        <v>1</v>
      </c>
      <c r="AX34" s="9" t="e">
        <f>AT34-AU34</f>
        <v>#DIV/0!</v>
      </c>
      <c r="AY34" s="9" t="e">
        <f>AT34-AV34</f>
        <v>#DIV/0!</v>
      </c>
      <c r="AZ34" s="8" t="e">
        <f t="shared" si="28"/>
        <v>#DIV/0!</v>
      </c>
      <c r="BC34" s="4" t="s">
        <v>93</v>
      </c>
      <c r="BD34" s="4" t="s">
        <v>91</v>
      </c>
      <c r="BE34" s="4" t="s">
        <v>91</v>
      </c>
      <c r="BF34" s="4" t="s">
        <v>91</v>
      </c>
      <c r="BG34" s="4" t="s">
        <v>25</v>
      </c>
      <c r="BH34" s="4" t="s">
        <v>91</v>
      </c>
      <c r="BI34" s="4"/>
      <c r="BJ34" s="4">
        <v>4</v>
      </c>
      <c r="BK34" s="4">
        <v>7</v>
      </c>
      <c r="BL34" s="23"/>
      <c r="BM34" s="23"/>
      <c r="BN34" s="4" t="s">
        <v>89</v>
      </c>
      <c r="BO34" s="23" t="e">
        <f>AT34</f>
        <v>#DIV/0!</v>
      </c>
      <c r="BP34" s="23"/>
      <c r="BQ34" s="3">
        <f>BQ27+BQ27*0.057</f>
        <v>0</v>
      </c>
      <c r="BT34" s="2">
        <f>(B34-$B$9)/$B$9</f>
        <v>-2.8032826098956663E-2</v>
      </c>
    </row>
    <row r="35" spans="1:72">
      <c r="A35" s="12">
        <f>[1]Base_Data!A35</f>
        <v>41386</v>
      </c>
      <c r="B35" s="7">
        <f>[1]Base_Data!B35</f>
        <v>19169.830000000002</v>
      </c>
      <c r="C35" s="7">
        <f>[1]Base_Data!C35</f>
        <v>56.25</v>
      </c>
      <c r="D35" s="7">
        <f>[1]Base_Data!D35</f>
        <v>194.4</v>
      </c>
      <c r="E35" s="7">
        <f>[1]Base_Data!E35</f>
        <v>1222.05</v>
      </c>
      <c r="F35" s="7"/>
      <c r="H35" s="10">
        <f t="shared" ref="H35:H66" si="29">(C35-C34)/C34</f>
        <v>1.3513513513513514E-2</v>
      </c>
      <c r="I35" s="10">
        <f t="shared" ref="I35:I66" si="30">(D35-D34)/D34</f>
        <v>-3.3797216699801111E-2</v>
      </c>
      <c r="J35" s="10">
        <f t="shared" ref="J35:J66" si="31">(E35-E34)/E34</f>
        <v>4.3728914890891278E-2</v>
      </c>
      <c r="K35" s="7" t="s">
        <v>1</v>
      </c>
      <c r="L35" s="10">
        <f>(C35-$C$28)/$C$28</f>
        <v>4.5539033457249127E-2</v>
      </c>
      <c r="M35" s="10">
        <f>(D35-$D$28)/$D$28</f>
        <v>1.250000000000003E-2</v>
      </c>
      <c r="N35" s="24">
        <f>(E35-$E$28)/$E$28</f>
        <v>9.3899655373047355E-2</v>
      </c>
      <c r="O35" s="27" t="s">
        <v>25</v>
      </c>
      <c r="P35" s="10">
        <f t="shared" si="14"/>
        <v>4.8360621915798228E-2</v>
      </c>
      <c r="Q35" s="17">
        <f t="shared" si="15"/>
        <v>8.139965537304733E-2</v>
      </c>
      <c r="R35" s="11">
        <f t="shared" ref="R35:R66" si="32">P35-Q35</f>
        <v>-3.3039033457249102E-2</v>
      </c>
      <c r="S35" s="7"/>
      <c r="T35" s="7"/>
      <c r="U35" s="7">
        <v>3539.35</v>
      </c>
      <c r="V35" s="7">
        <v>563.54999999999995</v>
      </c>
      <c r="W35" s="7">
        <v>46.35</v>
      </c>
      <c r="X35" s="7">
        <v>5</v>
      </c>
      <c r="Y35" s="10">
        <f t="shared" si="16"/>
        <v>-9.2514835964618135E-3</v>
      </c>
      <c r="Z35" s="10">
        <f t="shared" si="17"/>
        <v>3.1481650956346537E-2</v>
      </c>
      <c r="AA35" s="10">
        <f t="shared" si="18"/>
        <v>4.6275395033860148E-2</v>
      </c>
      <c r="AC35" s="10" t="e">
        <f t="shared" si="19"/>
        <v>#DIV/0!</v>
      </c>
      <c r="AD35" s="10" t="e">
        <f t="shared" si="20"/>
        <v>#DIV/0!</v>
      </c>
      <c r="AE35" s="10" t="e">
        <f t="shared" si="21"/>
        <v>#DIV/0!</v>
      </c>
      <c r="AF35" s="10" t="s">
        <v>1</v>
      </c>
      <c r="AG35" s="10" t="e">
        <f t="shared" si="22"/>
        <v>#DIV/0!</v>
      </c>
      <c r="AH35" s="10" t="e">
        <f t="shared" si="23"/>
        <v>#DIV/0!</v>
      </c>
      <c r="AI35" s="10" t="e">
        <f t="shared" si="24"/>
        <v>#DIV/0!</v>
      </c>
      <c r="AK35" s="7"/>
      <c r="AL35" s="7">
        <v>154.55000000000001</v>
      </c>
      <c r="AM35" s="7">
        <v>9.9499999999999993</v>
      </c>
      <c r="AN35" s="7">
        <v>138.05000000000001</v>
      </c>
      <c r="AO35" s="4"/>
      <c r="AP35" s="10">
        <f t="shared" si="25"/>
        <v>-3.1944879423739393E-2</v>
      </c>
      <c r="AQ35" s="10">
        <f t="shared" si="26"/>
        <v>-8.9641434262948076E-3</v>
      </c>
      <c r="AR35" s="10">
        <f t="shared" si="27"/>
        <v>-2.7816901408450626E-2</v>
      </c>
      <c r="AS35" s="4"/>
      <c r="AT35" s="10">
        <f>(AL35-$AL$34)/$AL$34</f>
        <v>-3.1944879423739393E-2</v>
      </c>
      <c r="AU35" s="10">
        <f>(AM35-$AM$34)/$AM$34</f>
        <v>-8.9641434262948076E-3</v>
      </c>
      <c r="AV35" s="10">
        <f>(AN35-$AN$34)/$AN$34</f>
        <v>-2.7816901408450626E-2</v>
      </c>
      <c r="AW35" s="7" t="s">
        <v>0</v>
      </c>
      <c r="AX35" s="9">
        <f>AU35-AT35</f>
        <v>2.2980735997444587E-2</v>
      </c>
      <c r="AY35" s="9">
        <f>AU35-AV35</f>
        <v>1.885275798215582E-2</v>
      </c>
      <c r="AZ35" s="8">
        <f t="shared" si="28"/>
        <v>4.1279780152887677E-3</v>
      </c>
      <c r="BC35" s="4"/>
      <c r="BD35" s="4"/>
      <c r="BE35" s="4"/>
      <c r="BF35" s="4"/>
      <c r="BG35" s="4"/>
      <c r="BH35" s="4"/>
      <c r="BI35" s="4"/>
      <c r="BJ35" s="4">
        <v>5</v>
      </c>
      <c r="BK35" s="4"/>
      <c r="BN35" s="4" t="s">
        <v>89</v>
      </c>
    </row>
    <row r="36" spans="1:72">
      <c r="A36" s="12">
        <f>[1]Base_Data!A36</f>
        <v>41387</v>
      </c>
      <c r="B36" s="7">
        <f>[1]Base_Data!B36</f>
        <v>19179.36</v>
      </c>
      <c r="C36" s="7">
        <f>[1]Base_Data!C36</f>
        <v>57.3</v>
      </c>
      <c r="D36" s="7">
        <f>[1]Base_Data!D36</f>
        <v>195.05</v>
      </c>
      <c r="E36" s="7">
        <f>[1]Base_Data!E36</f>
        <v>1240.2</v>
      </c>
      <c r="F36" s="7"/>
      <c r="H36" s="10">
        <f t="shared" si="29"/>
        <v>1.8666666666666616E-2</v>
      </c>
      <c r="I36" s="10">
        <f t="shared" si="30"/>
        <v>3.3436213991769837E-3</v>
      </c>
      <c r="J36" s="10">
        <f t="shared" si="31"/>
        <v>1.4852092794893901E-2</v>
      </c>
      <c r="K36" s="7" t="s">
        <v>2</v>
      </c>
      <c r="L36" s="10">
        <f t="shared" ref="L36:L42" si="33">(C36-$C$35)/$C$35</f>
        <v>1.8666666666666616E-2</v>
      </c>
      <c r="M36" s="10">
        <f t="shared" ref="M36:M42" si="34">(D36-$D$35)/$D$35</f>
        <v>3.3436213991769837E-3</v>
      </c>
      <c r="N36" s="10">
        <f t="shared" ref="N36:N42" si="35">(E36-$E$35)/$E$35</f>
        <v>1.4852092794893901E-2</v>
      </c>
      <c r="O36" s="7" t="s">
        <v>2</v>
      </c>
      <c r="P36" s="10">
        <f t="shared" ref="P36:P42" si="36">L36-M36</f>
        <v>1.5323045267489632E-2</v>
      </c>
      <c r="Q36" s="10">
        <f t="shared" ref="Q36:Q42" si="37">L36-N36</f>
        <v>3.8145738717727147E-3</v>
      </c>
      <c r="R36" s="11">
        <f t="shared" si="32"/>
        <v>1.1508471395716917E-2</v>
      </c>
      <c r="S36" s="7"/>
      <c r="T36" s="7"/>
      <c r="U36" s="7">
        <v>3539.3</v>
      </c>
      <c r="V36" s="7">
        <v>556.1</v>
      </c>
      <c r="W36" s="7">
        <v>45.5</v>
      </c>
      <c r="X36" s="7"/>
      <c r="Y36" s="10">
        <f t="shared" si="16"/>
        <v>-1.4126887705292541E-5</v>
      </c>
      <c r="Z36" s="10">
        <f t="shared" si="17"/>
        <v>-1.3219767545026941E-2</v>
      </c>
      <c r="AA36" s="10">
        <f t="shared" si="18"/>
        <v>-1.8338727076591184E-2</v>
      </c>
      <c r="AC36" s="10">
        <f>(U36-$U$35)/$U$35</f>
        <v>-1.4126887705292541E-5</v>
      </c>
      <c r="AD36" s="10">
        <f>(V36-$V$35)/$V$35</f>
        <v>-1.3219767545026941E-2</v>
      </c>
      <c r="AE36" s="10">
        <f>(W36-$W$35)/$W$35</f>
        <v>-1.8338727076591184E-2</v>
      </c>
      <c r="AF36" s="7" t="s">
        <v>0</v>
      </c>
      <c r="AG36" s="10">
        <f>AC36-AD36</f>
        <v>1.3205640657321648E-2</v>
      </c>
      <c r="AH36" s="10">
        <f>AC36-AE36</f>
        <v>1.8324600188885893E-2</v>
      </c>
      <c r="AI36" s="10">
        <f t="shared" si="24"/>
        <v>-5.1189595315642451E-3</v>
      </c>
      <c r="AK36" s="7"/>
      <c r="AL36" s="7">
        <v>160</v>
      </c>
      <c r="AM36" s="7">
        <v>10.25</v>
      </c>
      <c r="AN36" s="7">
        <v>136.5</v>
      </c>
      <c r="AO36" s="4"/>
      <c r="AP36" s="10">
        <f t="shared" si="25"/>
        <v>3.5263668715625932E-2</v>
      </c>
      <c r="AQ36" s="10">
        <f t="shared" si="26"/>
        <v>3.0150753768844296E-2</v>
      </c>
      <c r="AR36" s="10">
        <f t="shared" si="27"/>
        <v>-1.1227816008692585E-2</v>
      </c>
      <c r="AS36" s="4"/>
      <c r="AT36" s="10">
        <f>(AL36-$AL$34)/$AL$34</f>
        <v>2.19229564672718E-3</v>
      </c>
      <c r="AU36" s="10">
        <f>(AM36-$AM$34)/$AM$34</f>
        <v>2.0916334661354667E-2</v>
      </c>
      <c r="AV36" s="10">
        <f>(AN36-$AN$34)/$AN$34</f>
        <v>-3.873239436619718E-2</v>
      </c>
      <c r="AW36" s="4"/>
      <c r="AX36" s="9">
        <f>AU36-AT36</f>
        <v>1.8724039014627488E-2</v>
      </c>
      <c r="AY36" s="9">
        <f>AU36-AV36</f>
        <v>5.9648729027551847E-2</v>
      </c>
      <c r="AZ36" s="8">
        <f t="shared" si="28"/>
        <v>-4.0924690012924356E-2</v>
      </c>
      <c r="BC36" s="4"/>
      <c r="BD36" s="4"/>
      <c r="BE36" s="4"/>
      <c r="BF36" s="4"/>
      <c r="BG36" s="4"/>
      <c r="BH36" s="4"/>
      <c r="BI36" s="4"/>
      <c r="BJ36" s="4">
        <v>5</v>
      </c>
      <c r="BK36" s="4"/>
      <c r="BN36" s="4" t="s">
        <v>89</v>
      </c>
    </row>
    <row r="37" spans="1:72">
      <c r="A37" s="12">
        <f>[1]Base_Data!A37</f>
        <v>41389</v>
      </c>
      <c r="B37" s="7">
        <f>[1]Base_Data!B37</f>
        <v>19406.849999999999</v>
      </c>
      <c r="C37" s="7">
        <f>[1]Base_Data!C37</f>
        <v>57.55</v>
      </c>
      <c r="D37" s="7">
        <f>[1]Base_Data!D37</f>
        <v>196.1</v>
      </c>
      <c r="E37" s="7">
        <f>[1]Base_Data!E37</f>
        <v>1290.3499999999999</v>
      </c>
      <c r="F37" s="7"/>
      <c r="H37" s="10">
        <f t="shared" si="29"/>
        <v>4.3630017452006981E-3</v>
      </c>
      <c r="I37" s="10">
        <f t="shared" si="30"/>
        <v>5.383235067931212E-3</v>
      </c>
      <c r="J37" s="10">
        <f t="shared" si="31"/>
        <v>4.0437026286082776E-2</v>
      </c>
      <c r="L37" s="10">
        <f t="shared" si="33"/>
        <v>2.3111111111111061E-2</v>
      </c>
      <c r="M37" s="10">
        <f t="shared" si="34"/>
        <v>8.7448559670781304E-3</v>
      </c>
      <c r="N37" s="10">
        <f t="shared" si="35"/>
        <v>5.5889693547727146E-2</v>
      </c>
      <c r="O37" s="7"/>
      <c r="P37" s="10">
        <f t="shared" si="36"/>
        <v>1.4366255144032931E-2</v>
      </c>
      <c r="Q37" s="10">
        <f t="shared" si="37"/>
        <v>-3.2778582436616084E-2</v>
      </c>
      <c r="R37" s="11">
        <f t="shared" si="32"/>
        <v>4.7144837580649017E-2</v>
      </c>
      <c r="S37" s="7"/>
      <c r="T37" s="7"/>
      <c r="U37" s="7">
        <v>3552.1</v>
      </c>
      <c r="V37" s="7">
        <v>564.25</v>
      </c>
      <c r="W37" s="7">
        <v>45.1</v>
      </c>
      <c r="X37" s="7"/>
      <c r="Y37" s="10">
        <f t="shared" si="16"/>
        <v>3.6165343429490934E-3</v>
      </c>
      <c r="Z37" s="10">
        <f t="shared" si="17"/>
        <v>1.4655637475274189E-2</v>
      </c>
      <c r="AA37" s="10">
        <f t="shared" si="18"/>
        <v>-8.79120879120876E-3</v>
      </c>
      <c r="AC37" s="10">
        <f>(U37-$U$35)/$U$35</f>
        <v>3.6023563648692556E-3</v>
      </c>
      <c r="AD37" s="10">
        <f>(V37-$V$35)/$V$35</f>
        <v>1.2421258095999389E-3</v>
      </c>
      <c r="AE37" s="10">
        <f>(W37-$W$35)/$W$35</f>
        <v>-2.6968716289104636E-2</v>
      </c>
      <c r="AF37" s="10"/>
      <c r="AG37" s="10">
        <f>AC37-AD37</f>
        <v>2.3602305552693167E-3</v>
      </c>
      <c r="AH37" s="10">
        <f>AC37-AE37</f>
        <v>3.0571072653973894E-2</v>
      </c>
      <c r="AI37" s="10">
        <f t="shared" si="24"/>
        <v>-2.8210842098704576E-2</v>
      </c>
      <c r="AJ37" s="7"/>
      <c r="AK37" s="7"/>
      <c r="AL37" s="7">
        <v>155.15</v>
      </c>
      <c r="AM37" s="7">
        <v>10.43</v>
      </c>
      <c r="AN37" s="7">
        <v>132.5</v>
      </c>
      <c r="AO37" s="4"/>
      <c r="AP37" s="10">
        <f t="shared" si="25"/>
        <v>-3.0312499999999964E-2</v>
      </c>
      <c r="AQ37" s="10">
        <f t="shared" si="26"/>
        <v>1.7560975609756072E-2</v>
      </c>
      <c r="AR37" s="10">
        <f t="shared" si="27"/>
        <v>-2.9304029304029304E-2</v>
      </c>
      <c r="AS37" s="4"/>
      <c r="AT37" s="10">
        <f>(AL37-$AL$34)/$AL$34</f>
        <v>-2.81866583150642E-2</v>
      </c>
      <c r="AU37" s="10">
        <f>(AM37-$AM$34)/$AM$34</f>
        <v>3.8844621513944286E-2</v>
      </c>
      <c r="AV37" s="10">
        <f>(AN37-$AN$34)/$AN$34</f>
        <v>-6.6901408450704219E-2</v>
      </c>
      <c r="AW37" s="4"/>
      <c r="AX37" s="9">
        <f>AU37-AT37</f>
        <v>6.7031279829008486E-2</v>
      </c>
      <c r="AY37" s="9">
        <f>AU37-AV37</f>
        <v>0.10574602996464851</v>
      </c>
      <c r="AZ37" s="8">
        <f t="shared" si="28"/>
        <v>-3.8714750135640019E-2</v>
      </c>
      <c r="BA37" s="7"/>
      <c r="BC37" s="4"/>
      <c r="BD37" s="4"/>
      <c r="BE37" s="4"/>
      <c r="BF37" s="4"/>
      <c r="BG37" s="4"/>
      <c r="BH37" s="4"/>
      <c r="BI37" s="4"/>
      <c r="BJ37" s="4">
        <v>5</v>
      </c>
      <c r="BK37" s="4"/>
      <c r="BN37" s="4" t="s">
        <v>89</v>
      </c>
    </row>
    <row r="38" spans="1:72">
      <c r="A38" s="12">
        <f>[1]Base_Data!A38</f>
        <v>41390</v>
      </c>
      <c r="B38" s="7">
        <f>[1]Base_Data!B38</f>
        <v>19286.72</v>
      </c>
      <c r="C38" s="7">
        <f>[1]Base_Data!C38</f>
        <v>56.45</v>
      </c>
      <c r="D38" s="7">
        <f>[1]Base_Data!D38</f>
        <v>193.1</v>
      </c>
      <c r="E38" s="7">
        <f>[1]Base_Data!E38</f>
        <v>1260.05</v>
      </c>
      <c r="F38" s="7"/>
      <c r="G38" s="7"/>
      <c r="H38" s="10">
        <f t="shared" si="29"/>
        <v>-1.9113814074717538E-2</v>
      </c>
      <c r="I38" s="10">
        <f t="shared" si="30"/>
        <v>-1.5298317185109638E-2</v>
      </c>
      <c r="J38" s="10">
        <f t="shared" si="31"/>
        <v>-2.3482001007478558E-2</v>
      </c>
      <c r="K38" s="7"/>
      <c r="L38" s="10">
        <f t="shared" si="33"/>
        <v>3.555555555555606E-3</v>
      </c>
      <c r="M38" s="10">
        <f t="shared" si="34"/>
        <v>-6.6872427983539675E-3</v>
      </c>
      <c r="N38" s="10">
        <f t="shared" si="35"/>
        <v>3.109529070005319E-2</v>
      </c>
      <c r="O38" s="10"/>
      <c r="P38" s="10">
        <f t="shared" si="36"/>
        <v>1.0242798353909573E-2</v>
      </c>
      <c r="Q38" s="10">
        <f t="shared" si="37"/>
        <v>-2.7539735144497583E-2</v>
      </c>
      <c r="R38" s="11">
        <f t="shared" si="32"/>
        <v>3.7782533498407156E-2</v>
      </c>
      <c r="S38" s="7"/>
      <c r="T38" s="7"/>
      <c r="U38" s="7">
        <v>3568</v>
      </c>
      <c r="V38" s="7">
        <v>565.70000000000005</v>
      </c>
      <c r="W38" s="7">
        <v>44.45</v>
      </c>
      <c r="X38" s="7"/>
      <c r="Y38" s="10">
        <f t="shared" si="16"/>
        <v>4.4762253314940713E-3</v>
      </c>
      <c r="Z38" s="10">
        <f t="shared" si="17"/>
        <v>2.5697828976518305E-3</v>
      </c>
      <c r="AA38" s="10">
        <f t="shared" si="18"/>
        <v>-1.441241685144121E-2</v>
      </c>
      <c r="AC38" s="10">
        <f>(U38-$U$35)/$U$35</f>
        <v>8.0947066551768244E-3</v>
      </c>
      <c r="AD38" s="10">
        <f>(V38-$V$35)/$V$35</f>
        <v>3.8151007009140114E-3</v>
      </c>
      <c r="AE38" s="10">
        <f>(W38-$W$35)/$W$35</f>
        <v>-4.0992448759439019E-2</v>
      </c>
      <c r="AF38" s="10"/>
      <c r="AG38" s="10">
        <f>AC38-AD38</f>
        <v>4.2796059542628134E-3</v>
      </c>
      <c r="AH38" s="10">
        <f>AC38-AE38</f>
        <v>4.9087155414615842E-2</v>
      </c>
      <c r="AI38" s="10">
        <f t="shared" si="24"/>
        <v>-4.4807549460353029E-2</v>
      </c>
      <c r="AJ38" s="7"/>
      <c r="AK38" s="7"/>
      <c r="AL38" s="7">
        <v>160.85</v>
      </c>
      <c r="AM38" s="7">
        <v>10.86</v>
      </c>
      <c r="AN38" s="7">
        <v>127.35</v>
      </c>
      <c r="AO38" s="4"/>
      <c r="AP38" s="10">
        <f t="shared" si="25"/>
        <v>3.6738640025781429E-2</v>
      </c>
      <c r="AQ38" s="10">
        <f t="shared" si="26"/>
        <v>4.1227229146692211E-2</v>
      </c>
      <c r="AR38" s="10">
        <f t="shared" si="27"/>
        <v>-3.8867924528301928E-2</v>
      </c>
      <c r="AS38" s="4"/>
      <c r="AT38" s="10">
        <f>(AL38-$AL$34)/$AL$34</f>
        <v>7.5164422173503824E-3</v>
      </c>
      <c r="AU38" s="10">
        <f>(AM38-$AM$34)/$AM$34</f>
        <v>8.1673306772908405E-2</v>
      </c>
      <c r="AV38" s="10">
        <f>(AN38-$AN$34)/$AN$34</f>
        <v>-0.10316901408450709</v>
      </c>
      <c r="AW38" s="4"/>
      <c r="AX38" s="9">
        <f>AU38-AT38</f>
        <v>7.4156864555558019E-2</v>
      </c>
      <c r="AY38" s="9">
        <f>AU38-AV38</f>
        <v>0.18484232085741548</v>
      </c>
      <c r="AZ38" s="8">
        <f t="shared" si="28"/>
        <v>-0.11068545630185746</v>
      </c>
      <c r="BC38" s="4"/>
      <c r="BD38" s="4"/>
      <c r="BE38" s="4"/>
      <c r="BF38" s="4"/>
      <c r="BG38" s="4"/>
      <c r="BH38" s="4"/>
      <c r="BI38" s="4"/>
      <c r="BJ38" s="4">
        <v>5</v>
      </c>
      <c r="BK38" s="4"/>
      <c r="BN38" s="4" t="s">
        <v>89</v>
      </c>
    </row>
    <row r="39" spans="1:72">
      <c r="A39" s="12">
        <f>[1]Base_Data!A39</f>
        <v>41393</v>
      </c>
      <c r="B39" s="7">
        <f>[1]Base_Data!B39</f>
        <v>19387.5</v>
      </c>
      <c r="C39" s="7">
        <f>[1]Base_Data!C39</f>
        <v>57.35</v>
      </c>
      <c r="D39" s="7">
        <f>[1]Base_Data!D39</f>
        <v>192.9</v>
      </c>
      <c r="E39" s="7">
        <f>[1]Base_Data!E39</f>
        <v>1215.3499999999999</v>
      </c>
      <c r="F39" s="7"/>
      <c r="H39" s="10">
        <f t="shared" si="29"/>
        <v>1.5943312666076147E-2</v>
      </c>
      <c r="I39" s="10">
        <f t="shared" si="30"/>
        <v>-1.035732780942458E-3</v>
      </c>
      <c r="J39" s="10">
        <f t="shared" si="31"/>
        <v>-3.5474782746716435E-2</v>
      </c>
      <c r="K39" s="7"/>
      <c r="L39" s="10">
        <f t="shared" si="33"/>
        <v>1.9555555555555579E-2</v>
      </c>
      <c r="M39" s="10">
        <f t="shared" si="34"/>
        <v>-7.716049382716049E-3</v>
      </c>
      <c r="N39" s="10">
        <f t="shared" si="35"/>
        <v>-5.4825907286936261E-3</v>
      </c>
      <c r="O39" s="10"/>
      <c r="P39" s="10">
        <f t="shared" si="36"/>
        <v>2.7271604938271628E-2</v>
      </c>
      <c r="Q39" s="10">
        <f t="shared" si="37"/>
        <v>2.5038146284249205E-2</v>
      </c>
      <c r="R39" s="11">
        <f t="shared" si="32"/>
        <v>2.2334586540224237E-3</v>
      </c>
      <c r="S39" s="7"/>
      <c r="T39" s="7"/>
      <c r="U39" s="7"/>
      <c r="V39" s="7"/>
      <c r="W39" s="7"/>
      <c r="X39" s="7"/>
      <c r="Y39" s="10"/>
      <c r="Z39" s="10"/>
      <c r="AA39" s="10"/>
      <c r="AC39" s="10"/>
      <c r="AD39" s="10"/>
      <c r="AE39" s="10"/>
      <c r="AF39" s="10"/>
      <c r="AG39" s="10"/>
      <c r="AH39" s="10"/>
      <c r="AI39" s="10"/>
      <c r="AJ39" s="7"/>
      <c r="AK39" s="7"/>
      <c r="AL39" s="7"/>
      <c r="AM39" s="7"/>
      <c r="AN39" s="7"/>
      <c r="AO39" s="4"/>
      <c r="AP39" s="10"/>
      <c r="AQ39" s="10"/>
      <c r="AR39" s="10"/>
      <c r="AS39" s="4"/>
      <c r="AT39" s="10"/>
      <c r="AU39" s="10"/>
      <c r="AV39" s="10"/>
      <c r="AW39" s="10"/>
      <c r="AX39" s="9"/>
      <c r="AY39" s="9"/>
      <c r="AZ39" s="8"/>
      <c r="BC39" s="4"/>
      <c r="BD39" s="4"/>
      <c r="BE39" s="4"/>
      <c r="BF39" s="4"/>
      <c r="BG39" s="4"/>
      <c r="BH39" s="4"/>
      <c r="BI39" s="4"/>
      <c r="BJ39" s="4"/>
      <c r="BK39" s="4"/>
      <c r="BL39" s="23"/>
      <c r="BM39" s="23"/>
      <c r="BN39" s="4"/>
      <c r="BO39" s="23"/>
      <c r="BP39" s="23"/>
    </row>
    <row r="40" spans="1:72">
      <c r="A40" s="12">
        <f>[1]Base_Data!A40</f>
        <v>41394</v>
      </c>
      <c r="B40" s="7">
        <f>[1]Base_Data!B40</f>
        <v>19504.18</v>
      </c>
      <c r="C40" s="7">
        <f>[1]Base_Data!C40</f>
        <v>56.95</v>
      </c>
      <c r="D40" s="7">
        <f>[1]Base_Data!D40</f>
        <v>203.4</v>
      </c>
      <c r="E40" s="7">
        <f>[1]Base_Data!E40</f>
        <v>1222.1500000000001</v>
      </c>
      <c r="F40" s="7"/>
      <c r="H40" s="10">
        <f t="shared" si="29"/>
        <v>-6.9747166521359821E-3</v>
      </c>
      <c r="I40" s="10">
        <f t="shared" si="30"/>
        <v>5.4432348367029544E-2</v>
      </c>
      <c r="J40" s="10">
        <f t="shared" si="31"/>
        <v>5.5950960628627002E-3</v>
      </c>
      <c r="K40" s="7"/>
      <c r="L40" s="10">
        <f t="shared" si="33"/>
        <v>1.2444444444444496E-2</v>
      </c>
      <c r="M40" s="10">
        <f t="shared" si="34"/>
        <v>4.6296296296296294E-2</v>
      </c>
      <c r="N40" s="10">
        <f t="shared" si="35"/>
        <v>8.1829712368672669E-5</v>
      </c>
      <c r="O40" s="10"/>
      <c r="P40" s="26">
        <f t="shared" si="36"/>
        <v>-3.38518518518518E-2</v>
      </c>
      <c r="Q40" s="10">
        <f t="shared" si="37"/>
        <v>1.2362614732075823E-2</v>
      </c>
      <c r="R40" s="11">
        <f t="shared" si="32"/>
        <v>-4.6214466583927624E-2</v>
      </c>
      <c r="S40" s="7"/>
      <c r="T40" s="7"/>
      <c r="U40" s="7"/>
      <c r="V40" s="7"/>
      <c r="W40" s="7"/>
      <c r="X40" s="7"/>
      <c r="Y40" s="10"/>
      <c r="Z40" s="10"/>
      <c r="AA40" s="10"/>
      <c r="AC40" s="10"/>
      <c r="AD40" s="10"/>
      <c r="AE40" s="10"/>
      <c r="AF40" s="10"/>
      <c r="AG40" s="10"/>
      <c r="AH40" s="10"/>
      <c r="AI40" s="10"/>
      <c r="AJ40" s="7"/>
      <c r="AK40" s="7"/>
      <c r="AL40" s="7"/>
      <c r="AM40" s="7"/>
      <c r="AN40" s="7"/>
      <c r="AO40" s="4"/>
      <c r="AP40" s="10"/>
      <c r="AQ40" s="10"/>
      <c r="AR40" s="10"/>
      <c r="AS40" s="4"/>
      <c r="AT40" s="10"/>
      <c r="AU40" s="10"/>
      <c r="AV40" s="10"/>
      <c r="AW40" s="10"/>
      <c r="AX40" s="9"/>
      <c r="AY40" s="9"/>
      <c r="AZ40" s="8"/>
      <c r="BC40" s="4"/>
      <c r="BD40" s="4"/>
      <c r="BE40" s="4"/>
      <c r="BF40" s="4"/>
      <c r="BG40" s="4"/>
      <c r="BH40" s="4"/>
      <c r="BI40" s="4"/>
      <c r="BJ40" s="4"/>
      <c r="BK40" s="4"/>
      <c r="BN40" s="4"/>
    </row>
    <row r="41" spans="1:72">
      <c r="A41" s="12">
        <f>[1]Base_Data!A41</f>
        <v>41396</v>
      </c>
      <c r="B41" s="7">
        <f>[1]Base_Data!B41</f>
        <v>19735.77</v>
      </c>
      <c r="C41" s="7">
        <f>[1]Base_Data!C41</f>
        <v>60.25</v>
      </c>
      <c r="D41" s="7">
        <f>[1]Base_Data!D41</f>
        <v>199.85</v>
      </c>
      <c r="E41" s="7">
        <f>[1]Base_Data!E41</f>
        <v>1266.05</v>
      </c>
      <c r="F41" s="7"/>
      <c r="H41" s="10">
        <f t="shared" si="29"/>
        <v>5.7945566286215923E-2</v>
      </c>
      <c r="I41" s="10">
        <f t="shared" si="30"/>
        <v>-1.7453294001966622E-2</v>
      </c>
      <c r="J41" s="10">
        <f t="shared" si="31"/>
        <v>3.5920304381622435E-2</v>
      </c>
      <c r="K41" s="7"/>
      <c r="L41" s="10">
        <f t="shared" si="33"/>
        <v>7.1111111111111111E-2</v>
      </c>
      <c r="M41" s="10">
        <f t="shared" si="34"/>
        <v>2.8034979423868255E-2</v>
      </c>
      <c r="N41" s="10">
        <f t="shared" si="35"/>
        <v>3.600507344216685E-2</v>
      </c>
      <c r="O41" s="10"/>
      <c r="P41" s="22">
        <f t="shared" si="36"/>
        <v>4.3076131687242857E-2</v>
      </c>
      <c r="Q41" s="10">
        <f t="shared" si="37"/>
        <v>3.5106037668944261E-2</v>
      </c>
      <c r="R41" s="11">
        <f t="shared" si="32"/>
        <v>7.9700940182985958E-3</v>
      </c>
      <c r="S41" s="7"/>
      <c r="T41" s="7"/>
      <c r="U41" s="7"/>
      <c r="V41" s="7"/>
      <c r="W41" s="7"/>
      <c r="X41" s="7"/>
      <c r="Y41" s="10"/>
      <c r="Z41" s="10"/>
      <c r="AA41" s="10"/>
      <c r="AC41" s="10"/>
      <c r="AD41" s="10"/>
      <c r="AE41" s="10"/>
      <c r="AF41" s="10"/>
      <c r="AG41" s="10"/>
      <c r="AH41" s="10"/>
      <c r="AI41" s="10"/>
      <c r="AJ41" s="7"/>
      <c r="AK41" s="7"/>
      <c r="AL41" s="7"/>
      <c r="AM41" s="7"/>
      <c r="AN41" s="7"/>
      <c r="AO41" s="4"/>
      <c r="AP41" s="10"/>
      <c r="AQ41" s="10"/>
      <c r="AR41" s="10"/>
      <c r="AS41" s="4"/>
      <c r="AT41" s="10"/>
      <c r="AU41" s="10"/>
      <c r="AV41" s="10"/>
      <c r="AW41" s="4"/>
      <c r="AX41" s="9"/>
      <c r="AY41" s="9"/>
      <c r="AZ41" s="8"/>
      <c r="BC41" s="4"/>
      <c r="BD41" s="4"/>
      <c r="BE41" s="4"/>
      <c r="BF41" s="4"/>
      <c r="BG41" s="4"/>
      <c r="BH41" s="4"/>
      <c r="BI41" s="4"/>
      <c r="BJ41" s="4"/>
      <c r="BK41" s="4"/>
      <c r="BN41" s="4"/>
    </row>
    <row r="42" spans="1:72">
      <c r="A42" s="12">
        <f>[1]Base_Data!A42</f>
        <v>41397</v>
      </c>
      <c r="B42" s="7">
        <f>[1]Base_Data!B42</f>
        <v>19575.64</v>
      </c>
      <c r="C42" s="7">
        <f>[1]Base_Data!C42</f>
        <v>61.7</v>
      </c>
      <c r="D42" s="7">
        <f>[1]Base_Data!D42</f>
        <v>196.45</v>
      </c>
      <c r="E42" s="7">
        <f>[1]Base_Data!E42</f>
        <v>1232.9000000000001</v>
      </c>
      <c r="F42" s="7"/>
      <c r="H42" s="10">
        <f t="shared" si="29"/>
        <v>2.4066390041493822E-2</v>
      </c>
      <c r="I42" s="10">
        <f t="shared" si="30"/>
        <v>-1.7012759569677287E-2</v>
      </c>
      <c r="J42" s="10">
        <f t="shared" si="31"/>
        <v>-2.6183800007898474E-2</v>
      </c>
      <c r="K42" s="7"/>
      <c r="L42" s="24">
        <f t="shared" si="33"/>
        <v>9.6888888888888941E-2</v>
      </c>
      <c r="M42" s="25">
        <f t="shared" si="34"/>
        <v>1.0545267489711846E-2</v>
      </c>
      <c r="N42" s="25">
        <f t="shared" si="35"/>
        <v>8.8785237919889824E-3</v>
      </c>
      <c r="O42" s="10" t="s">
        <v>25</v>
      </c>
      <c r="P42" s="17">
        <f t="shared" si="36"/>
        <v>8.634362139917709E-2</v>
      </c>
      <c r="Q42" s="10">
        <f t="shared" si="37"/>
        <v>8.8010365096899953E-2</v>
      </c>
      <c r="R42" s="19">
        <f t="shared" si="32"/>
        <v>-1.6667436977228639E-3</v>
      </c>
      <c r="S42" s="7"/>
      <c r="T42" s="7"/>
      <c r="U42" s="7"/>
      <c r="V42" s="7"/>
      <c r="W42" s="7"/>
      <c r="X42" s="7"/>
      <c r="Y42" s="10"/>
      <c r="Z42" s="10"/>
      <c r="AA42" s="10"/>
      <c r="AC42" s="10"/>
      <c r="AD42" s="10"/>
      <c r="AE42" s="10"/>
      <c r="AF42" s="10"/>
      <c r="AG42" s="10"/>
      <c r="AH42" s="10"/>
      <c r="AI42" s="10"/>
      <c r="AJ42" s="7"/>
      <c r="AK42" s="7"/>
      <c r="AL42" s="7"/>
      <c r="AM42" s="7"/>
      <c r="AN42" s="7"/>
      <c r="AO42" s="4"/>
      <c r="AP42" s="10"/>
      <c r="AQ42" s="10"/>
      <c r="AR42" s="10"/>
      <c r="AS42" s="4"/>
      <c r="AT42" s="10"/>
      <c r="AU42" s="10"/>
      <c r="AV42" s="10"/>
      <c r="AW42" s="4"/>
      <c r="AX42" s="9"/>
      <c r="AY42" s="9"/>
      <c r="AZ42" s="8"/>
      <c r="BC42" s="4"/>
      <c r="BD42" s="4"/>
      <c r="BE42" s="4"/>
      <c r="BF42" s="4"/>
      <c r="BG42" s="4"/>
      <c r="BH42" s="4"/>
      <c r="BI42" s="4"/>
      <c r="BJ42" s="4"/>
      <c r="BK42" s="4"/>
      <c r="BN42" s="4"/>
    </row>
    <row r="43" spans="1:72">
      <c r="A43" s="12">
        <f>[1]Base_Data!A43</f>
        <v>41400</v>
      </c>
      <c r="B43" s="7">
        <f>[1]Base_Data!B43</f>
        <v>19673.64</v>
      </c>
      <c r="C43" s="7">
        <f>[1]Base_Data!C43</f>
        <v>62.75</v>
      </c>
      <c r="D43" s="7">
        <f>[1]Base_Data!D43</f>
        <v>195.05</v>
      </c>
      <c r="E43" s="7">
        <f>[1]Base_Data!E43</f>
        <v>1266.2</v>
      </c>
      <c r="F43" s="7"/>
      <c r="H43" s="10">
        <f t="shared" si="29"/>
        <v>1.7017828200972401E-2</v>
      </c>
      <c r="I43" s="10">
        <f t="shared" si="30"/>
        <v>-7.1264952914226387E-3</v>
      </c>
      <c r="J43" s="25">
        <f t="shared" si="31"/>
        <v>2.700948982074779E-2</v>
      </c>
      <c r="K43" s="7"/>
      <c r="L43" s="10">
        <f>(C43-$C$42)/$C$42</f>
        <v>1.7017828200972401E-2</v>
      </c>
      <c r="M43" s="10">
        <f>(D43-$D$42)/$D$42</f>
        <v>-7.1264952914226387E-3</v>
      </c>
      <c r="N43" s="10">
        <f>(E43-$E$42)/$E$42</f>
        <v>2.700948982074779E-2</v>
      </c>
      <c r="O43" s="10"/>
      <c r="P43" s="10">
        <f t="shared" ref="P43:P52" si="38">N43-L43</f>
        <v>9.9916616197753896E-3</v>
      </c>
      <c r="Q43" s="10">
        <f t="shared" ref="Q43:Q52" si="39">N43-M43</f>
        <v>3.4135985112170426E-2</v>
      </c>
      <c r="R43" s="11">
        <f t="shared" si="32"/>
        <v>-2.4144323492395037E-2</v>
      </c>
      <c r="T43" s="7"/>
      <c r="U43" s="7"/>
      <c r="V43" s="7"/>
      <c r="W43" s="7"/>
      <c r="X43" s="7"/>
      <c r="Y43" s="10"/>
      <c r="Z43" s="10"/>
      <c r="AA43" s="10"/>
      <c r="AC43" s="10"/>
      <c r="AD43" s="10"/>
      <c r="AE43" s="10"/>
      <c r="AF43" s="10"/>
      <c r="AG43" s="10"/>
      <c r="AH43" s="10"/>
      <c r="AI43" s="10"/>
      <c r="AJ43" s="7"/>
      <c r="AK43" s="7"/>
      <c r="AL43" s="7"/>
      <c r="AM43" s="7"/>
      <c r="AN43" s="7"/>
      <c r="AO43" s="4"/>
      <c r="AP43" s="10"/>
      <c r="AQ43" s="10"/>
      <c r="AR43" s="10"/>
      <c r="AS43" s="4"/>
      <c r="AT43" s="10"/>
      <c r="AU43" s="10"/>
      <c r="AV43" s="10"/>
      <c r="AW43" s="10"/>
      <c r="AX43" s="9"/>
      <c r="AY43" s="9"/>
      <c r="AZ43" s="8"/>
      <c r="BC43" s="4"/>
      <c r="BD43" s="4"/>
      <c r="BE43" s="4"/>
      <c r="BF43" s="4"/>
      <c r="BG43" s="4"/>
      <c r="BH43" s="4"/>
      <c r="BI43" s="4"/>
      <c r="BJ43" s="4"/>
      <c r="BK43" s="4"/>
      <c r="BL43" s="23"/>
      <c r="BM43" s="23"/>
      <c r="BN43" s="4"/>
      <c r="BO43" s="23"/>
      <c r="BP43" s="23"/>
    </row>
    <row r="44" spans="1:72">
      <c r="A44" s="12">
        <f>[1]Base_Data!A44</f>
        <v>41401</v>
      </c>
      <c r="B44" s="7">
        <f>[1]Base_Data!B44</f>
        <v>19888.95</v>
      </c>
      <c r="C44" s="7">
        <f>[1]Base_Data!C44</f>
        <v>63.85</v>
      </c>
      <c r="D44" s="7">
        <f>[1]Base_Data!D44</f>
        <v>196.35</v>
      </c>
      <c r="E44" s="7">
        <f>[1]Base_Data!E44</f>
        <v>1281.25</v>
      </c>
      <c r="F44" s="7"/>
      <c r="G44" s="7"/>
      <c r="H44" s="10">
        <f t="shared" si="29"/>
        <v>1.7529880478087671E-2</v>
      </c>
      <c r="I44" s="10">
        <f t="shared" si="30"/>
        <v>6.6649577031529499E-3</v>
      </c>
      <c r="J44" s="25">
        <f t="shared" si="31"/>
        <v>1.1885957984520577E-2</v>
      </c>
      <c r="K44" s="7"/>
      <c r="L44" s="10">
        <f>(C44-$C$42)/$C$42</f>
        <v>3.4846029173419751E-2</v>
      </c>
      <c r="M44" s="10">
        <f>(D44-$D$42)/$D$42</f>
        <v>-5.090353779587392E-4</v>
      </c>
      <c r="N44" s="10">
        <f>(E44-$E$42)/$E$42</f>
        <v>3.921648146646111E-2</v>
      </c>
      <c r="O44" s="10"/>
      <c r="P44" s="10">
        <f t="shared" si="38"/>
        <v>4.3704522930413589E-3</v>
      </c>
      <c r="Q44" s="10">
        <f t="shared" si="39"/>
        <v>3.9725516844419849E-2</v>
      </c>
      <c r="R44" s="11">
        <f t="shared" si="32"/>
        <v>-3.535506455137849E-2</v>
      </c>
      <c r="S44" s="7"/>
      <c r="T44" s="7"/>
      <c r="U44" s="7"/>
      <c r="V44" s="7"/>
      <c r="W44" s="7"/>
      <c r="X44" s="7"/>
      <c r="Y44" s="10"/>
      <c r="Z44" s="10"/>
      <c r="AA44" s="10"/>
      <c r="AC44" s="10"/>
      <c r="AD44" s="10"/>
      <c r="AE44" s="10"/>
      <c r="AF44" s="10"/>
      <c r="AG44" s="10"/>
      <c r="AH44" s="10"/>
      <c r="AI44" s="10"/>
      <c r="AJ44" s="7"/>
      <c r="AK44" s="7"/>
      <c r="AL44" s="7"/>
      <c r="AM44" s="7"/>
      <c r="AN44" s="7"/>
      <c r="AO44" s="4"/>
      <c r="AP44" s="10"/>
      <c r="AQ44" s="10"/>
      <c r="AR44" s="10"/>
      <c r="AS44" s="4"/>
      <c r="AT44" s="10"/>
      <c r="AU44" s="10"/>
      <c r="AV44" s="10"/>
      <c r="AW44" s="7"/>
      <c r="AX44" s="9"/>
      <c r="AY44" s="9"/>
      <c r="AZ44" s="8"/>
      <c r="BC44" s="4"/>
      <c r="BD44" s="4"/>
      <c r="BE44" s="4"/>
      <c r="BF44" s="4"/>
      <c r="BG44" s="4"/>
      <c r="BH44" s="4"/>
      <c r="BI44" s="4"/>
      <c r="BJ44" s="4"/>
      <c r="BK44" s="4"/>
      <c r="BN44" s="4"/>
    </row>
    <row r="45" spans="1:72">
      <c r="A45" s="12">
        <f>[1]Base_Data!A45</f>
        <v>41402</v>
      </c>
      <c r="B45" s="7">
        <f>[1]Base_Data!B45</f>
        <v>19990.18</v>
      </c>
      <c r="C45" s="7">
        <f>[1]Base_Data!C45</f>
        <v>65.400000000000006</v>
      </c>
      <c r="D45" s="7">
        <f>[1]Base_Data!D45</f>
        <v>197.1</v>
      </c>
      <c r="E45" s="7">
        <f>[1]Base_Data!E45</f>
        <v>1360.5</v>
      </c>
      <c r="F45" s="7"/>
      <c r="H45" s="10">
        <f t="shared" si="29"/>
        <v>2.4275646045419017E-2</v>
      </c>
      <c r="I45" s="10">
        <f t="shared" si="30"/>
        <v>3.8197097020626434E-3</v>
      </c>
      <c r="J45" s="25">
        <f t="shared" si="31"/>
        <v>6.1853658536585365E-2</v>
      </c>
      <c r="K45" s="10" t="s">
        <v>3</v>
      </c>
      <c r="L45" s="10">
        <f>(C45-$C$42)/$C$42</f>
        <v>5.9967585089141046E-2</v>
      </c>
      <c r="M45" s="18">
        <f>(D45-$D$42)/$D$42</f>
        <v>3.308729956732022E-3</v>
      </c>
      <c r="N45" s="17">
        <f>(E45-$E$42)/$E$42</f>
        <v>0.1034958228566793</v>
      </c>
      <c r="P45" s="20">
        <f t="shared" si="38"/>
        <v>4.3528237767538253E-2</v>
      </c>
      <c r="Q45" s="20">
        <f t="shared" si="39"/>
        <v>0.10018709289994727</v>
      </c>
      <c r="R45" s="19">
        <f t="shared" si="32"/>
        <v>-5.6658855132409022E-2</v>
      </c>
      <c r="S45" s="7"/>
      <c r="T45" s="7"/>
      <c r="U45" s="7"/>
      <c r="V45" s="7"/>
      <c r="W45" s="7"/>
      <c r="X45" s="7"/>
      <c r="Y45" s="10"/>
      <c r="Z45" s="10"/>
      <c r="AA45" s="10"/>
      <c r="AC45" s="10"/>
      <c r="AD45" s="10"/>
      <c r="AE45" s="10"/>
      <c r="AF45" s="10"/>
      <c r="AG45" s="10"/>
      <c r="AH45" s="10"/>
      <c r="AI45" s="10"/>
      <c r="AJ45" s="7"/>
      <c r="AK45" s="7"/>
      <c r="AL45" s="7"/>
      <c r="AM45" s="7"/>
      <c r="AN45" s="7"/>
      <c r="AO45" s="4"/>
      <c r="AP45" s="10"/>
      <c r="AQ45" s="10"/>
      <c r="AR45" s="10"/>
      <c r="AS45" s="4"/>
      <c r="AT45" s="10"/>
      <c r="AU45" s="10"/>
      <c r="AV45" s="10"/>
      <c r="AW45" s="4"/>
      <c r="AX45" s="9"/>
      <c r="AY45" s="9"/>
      <c r="AZ45" s="8"/>
      <c r="BC45" s="4"/>
      <c r="BD45" s="4"/>
      <c r="BE45" s="4"/>
      <c r="BF45" s="4"/>
      <c r="BG45" s="4"/>
      <c r="BH45" s="4"/>
      <c r="BI45" s="4"/>
      <c r="BJ45" s="4"/>
      <c r="BK45" s="4"/>
      <c r="BN45" s="4"/>
    </row>
    <row r="46" spans="1:72">
      <c r="A46" s="12">
        <f>[1]Base_Data!A46</f>
        <v>41403</v>
      </c>
      <c r="B46" s="7">
        <f>[1]Base_Data!B46</f>
        <v>19939.04</v>
      </c>
      <c r="C46" s="7">
        <f>[1]Base_Data!C46</f>
        <v>65.45</v>
      </c>
      <c r="D46" s="7">
        <f>[1]Base_Data!D46</f>
        <v>195.8</v>
      </c>
      <c r="E46" s="7">
        <f>[1]Base_Data!E46</f>
        <v>1384.45</v>
      </c>
      <c r="F46" s="7"/>
      <c r="H46" s="10">
        <f t="shared" si="29"/>
        <v>7.6452599388374847E-4</v>
      </c>
      <c r="I46" s="10">
        <f t="shared" si="30"/>
        <v>-6.5956367326229478E-3</v>
      </c>
      <c r="J46" s="10">
        <f t="shared" si="31"/>
        <v>1.7603822124219071E-2</v>
      </c>
      <c r="K46" s="7"/>
      <c r="L46" s="10">
        <f t="shared" ref="L46:L52" si="40">(C46-$C$45)/$C$45</f>
        <v>7.6452599388374847E-4</v>
      </c>
      <c r="M46" s="10">
        <f t="shared" ref="M46:M52" si="41">(D46-$D$45)/$D$45</f>
        <v>-6.5956367326229478E-3</v>
      </c>
      <c r="N46" s="10">
        <f t="shared" ref="N46:N52" si="42">(E46-$E$45)/$E$45</f>
        <v>1.7603822124219071E-2</v>
      </c>
      <c r="O46" s="7"/>
      <c r="P46" s="10">
        <f t="shared" si="38"/>
        <v>1.6839296130335323E-2</v>
      </c>
      <c r="Q46" s="10">
        <f t="shared" si="39"/>
        <v>2.4199458856842018E-2</v>
      </c>
      <c r="R46" s="11">
        <f t="shared" si="32"/>
        <v>-7.360162726506695E-3</v>
      </c>
      <c r="S46" s="7"/>
      <c r="T46" s="7"/>
      <c r="U46" s="7">
        <v>3810</v>
      </c>
      <c r="V46" s="7">
        <v>577.75</v>
      </c>
      <c r="W46" s="7">
        <v>45.9</v>
      </c>
      <c r="X46" s="7"/>
      <c r="Y46" s="10" t="e">
        <f t="shared" ref="Y46:Y59" si="43">(U46-U45)/U45</f>
        <v>#DIV/0!</v>
      </c>
      <c r="Z46" s="10" t="e">
        <f t="shared" ref="Z46:Z59" si="44">(V46-V45)/V45</f>
        <v>#DIV/0!</v>
      </c>
      <c r="AA46" s="10" t="e">
        <f t="shared" ref="AA46:AA59" si="45">(W46-W45)/W45</f>
        <v>#DIV/0!</v>
      </c>
      <c r="AC46" s="10">
        <f>(U46-$U$35)/$U$35</f>
        <v>7.6468843149165841E-2</v>
      </c>
      <c r="AD46" s="10">
        <f>(V46-$V$35)/$V$35</f>
        <v>2.5197409280454344E-2</v>
      </c>
      <c r="AE46" s="10">
        <f>(W46-$W$35)/$W$35</f>
        <v>-9.7087378640777315E-3</v>
      </c>
      <c r="AF46" s="10"/>
      <c r="AG46" s="10">
        <f>AC46-AD46</f>
        <v>5.1271433868711497E-2</v>
      </c>
      <c r="AH46" s="10">
        <f>AC46-AE46</f>
        <v>8.6177581013243576E-2</v>
      </c>
      <c r="AI46" s="10">
        <f t="shared" ref="AI46:AI59" si="46">AG46-AH46</f>
        <v>-3.4906147144532079E-2</v>
      </c>
      <c r="AJ46" s="7"/>
      <c r="AK46" s="7"/>
      <c r="AL46" s="7">
        <v>158.15</v>
      </c>
      <c r="AM46" s="7">
        <v>10.75</v>
      </c>
      <c r="AN46" s="7">
        <v>130</v>
      </c>
      <c r="AO46" s="4"/>
      <c r="AP46" s="10" t="e">
        <f t="shared" ref="AP46:AP59" si="47">(AL46-AL45)/AL45</f>
        <v>#DIV/0!</v>
      </c>
      <c r="AQ46" s="10" t="e">
        <f t="shared" ref="AQ46:AQ59" si="48">(AM46-AM45)/AM45</f>
        <v>#DIV/0!</v>
      </c>
      <c r="AR46" s="10" t="e">
        <f t="shared" ref="AR46:AR59" si="49">(AN46-AN45)/AN45</f>
        <v>#DIV/0!</v>
      </c>
      <c r="AS46" s="4"/>
      <c r="AT46" s="10" t="e">
        <f t="shared" ref="AT46:AT51" si="50">(AL46-$AL$43)/$AL$43</f>
        <v>#DIV/0!</v>
      </c>
      <c r="AU46" s="10" t="e">
        <f t="shared" ref="AU46:AU51" si="51">(AM46-$AM$43)/$AM$43</f>
        <v>#DIV/0!</v>
      </c>
      <c r="AV46" s="10" t="e">
        <f t="shared" ref="AV46:AV51" si="52">(AN46-$AN$43)/$AN$43</f>
        <v>#DIV/0!</v>
      </c>
      <c r="AW46" s="4"/>
      <c r="AX46" s="9" t="e">
        <f t="shared" ref="AX46:AX59" si="53">AU46-AT46</f>
        <v>#DIV/0!</v>
      </c>
      <c r="AY46" s="9" t="e">
        <f t="shared" ref="AY46:AY59" si="54">AU46-AV46</f>
        <v>#DIV/0!</v>
      </c>
      <c r="AZ46" s="8" t="e">
        <f t="shared" ref="AZ46:AZ59" si="55">AX46-AY46</f>
        <v>#DIV/0!</v>
      </c>
      <c r="BC46" s="4"/>
      <c r="BD46" s="4"/>
      <c r="BE46" s="4"/>
      <c r="BF46" s="4"/>
      <c r="BG46" s="4"/>
      <c r="BH46" s="4"/>
      <c r="BI46" s="4"/>
      <c r="BJ46" s="4">
        <v>7</v>
      </c>
      <c r="BK46" s="4"/>
      <c r="BN46" s="4" t="s">
        <v>90</v>
      </c>
    </row>
    <row r="47" spans="1:72">
      <c r="A47" s="12">
        <f>[1]Base_Data!A47</f>
        <v>41404</v>
      </c>
      <c r="B47" s="7">
        <f>[1]Base_Data!B47</f>
        <v>20082.62</v>
      </c>
      <c r="C47" s="7">
        <f>[1]Base_Data!C47</f>
        <v>66.2</v>
      </c>
      <c r="D47" s="7">
        <f>[1]Base_Data!D47</f>
        <v>194.45</v>
      </c>
      <c r="E47" s="7">
        <f>[1]Base_Data!E47</f>
        <v>1398.45</v>
      </c>
      <c r="F47" s="7"/>
      <c r="H47" s="10">
        <f t="shared" si="29"/>
        <v>1.1459129106187928E-2</v>
      </c>
      <c r="I47" s="10">
        <f t="shared" si="30"/>
        <v>-6.8947906026558866E-3</v>
      </c>
      <c r="J47" s="10">
        <f t="shared" si="31"/>
        <v>1.0112318971432699E-2</v>
      </c>
      <c r="K47" s="7"/>
      <c r="L47" s="10">
        <f t="shared" si="40"/>
        <v>1.2232415902140628E-2</v>
      </c>
      <c r="M47" s="10">
        <f t="shared" si="41"/>
        <v>-1.3444951801116213E-2</v>
      </c>
      <c r="N47" s="10">
        <f t="shared" si="42"/>
        <v>2.7894156560088236E-2</v>
      </c>
      <c r="O47" s="7"/>
      <c r="P47" s="22">
        <f t="shared" si="38"/>
        <v>1.5661740657947607E-2</v>
      </c>
      <c r="Q47" s="10">
        <f t="shared" si="39"/>
        <v>4.1339108361204448E-2</v>
      </c>
      <c r="R47" s="11">
        <f t="shared" si="32"/>
        <v>-2.5677367703256841E-2</v>
      </c>
      <c r="S47" s="7"/>
      <c r="T47" s="7"/>
      <c r="U47" s="7">
        <v>3897.95</v>
      </c>
      <c r="V47" s="7">
        <v>571.04999999999995</v>
      </c>
      <c r="W47" s="7">
        <v>47.65</v>
      </c>
      <c r="X47" s="7"/>
      <c r="Y47" s="10">
        <f t="shared" si="43"/>
        <v>2.3083989501312289E-2</v>
      </c>
      <c r="Z47" s="10">
        <f t="shared" si="44"/>
        <v>-1.1596711380354903E-2</v>
      </c>
      <c r="AA47" s="10">
        <f t="shared" si="45"/>
        <v>3.8126361655773419E-2</v>
      </c>
      <c r="AC47" s="10">
        <f>(U47-$U$35)/$U$35</f>
        <v>0.10131803862291096</v>
      </c>
      <c r="AD47" s="10">
        <f>(V47-$V$35)/$V$35</f>
        <v>1.3308490817141336E-2</v>
      </c>
      <c r="AE47" s="10">
        <f>(W47-$W$35)/$W$35</f>
        <v>2.8047464940668763E-2</v>
      </c>
      <c r="AF47" s="10"/>
      <c r="AG47" s="10">
        <f>AC47-AD47</f>
        <v>8.8009547805769625E-2</v>
      </c>
      <c r="AH47" s="10">
        <f>AC47-AE47</f>
        <v>7.3270573682242199E-2</v>
      </c>
      <c r="AI47" s="10">
        <f t="shared" si="46"/>
        <v>1.4738974123527426E-2</v>
      </c>
      <c r="AJ47" s="7"/>
      <c r="AK47" s="7"/>
      <c r="AL47" s="7">
        <v>166.35</v>
      </c>
      <c r="AM47" s="7">
        <v>11</v>
      </c>
      <c r="AN47" s="7">
        <v>129.55000000000001</v>
      </c>
      <c r="AO47" s="4"/>
      <c r="AP47" s="10">
        <f t="shared" si="47"/>
        <v>5.1849509958899705E-2</v>
      </c>
      <c r="AQ47" s="10">
        <f t="shared" si="48"/>
        <v>2.3255813953488372E-2</v>
      </c>
      <c r="AR47" s="10">
        <f t="shared" si="49"/>
        <v>-3.461538461538374E-3</v>
      </c>
      <c r="AS47" s="4"/>
      <c r="AT47" s="10" t="e">
        <f t="shared" si="50"/>
        <v>#DIV/0!</v>
      </c>
      <c r="AU47" s="10" t="e">
        <f t="shared" si="51"/>
        <v>#DIV/0!</v>
      </c>
      <c r="AV47" s="10" t="e">
        <f t="shared" si="52"/>
        <v>#DIV/0!</v>
      </c>
      <c r="AW47" s="4"/>
      <c r="AX47" s="9" t="e">
        <f t="shared" si="53"/>
        <v>#DIV/0!</v>
      </c>
      <c r="AY47" s="9" t="e">
        <f t="shared" si="54"/>
        <v>#DIV/0!</v>
      </c>
      <c r="AZ47" s="8" t="e">
        <f t="shared" si="55"/>
        <v>#DIV/0!</v>
      </c>
      <c r="BC47" s="4"/>
      <c r="BD47" s="4"/>
      <c r="BE47" s="4"/>
      <c r="BF47" s="4"/>
      <c r="BG47" s="4"/>
      <c r="BH47" s="4"/>
      <c r="BI47" s="4"/>
      <c r="BJ47" s="4">
        <v>7</v>
      </c>
      <c r="BK47" s="4"/>
      <c r="BN47" s="4" t="s">
        <v>90</v>
      </c>
    </row>
    <row r="48" spans="1:72">
      <c r="A48" s="12">
        <f>[1]Base_Data!A48</f>
        <v>41405</v>
      </c>
      <c r="B48" s="7">
        <f>[1]Base_Data!B48</f>
        <v>20122.32</v>
      </c>
      <c r="C48" s="7">
        <f>[1]Base_Data!C48</f>
        <v>65.3</v>
      </c>
      <c r="D48" s="7">
        <f>[1]Base_Data!D48</f>
        <v>195.05</v>
      </c>
      <c r="E48" s="7">
        <f>[1]Base_Data!E48</f>
        <v>1407.9</v>
      </c>
      <c r="F48" s="7"/>
      <c r="H48" s="10">
        <f t="shared" si="29"/>
        <v>-1.3595166163142079E-2</v>
      </c>
      <c r="I48" s="10">
        <f t="shared" si="30"/>
        <v>3.0856261249679754E-3</v>
      </c>
      <c r="J48" s="10">
        <f t="shared" si="31"/>
        <v>6.7574814973721227E-3</v>
      </c>
      <c r="L48" s="10">
        <f t="shared" si="40"/>
        <v>-1.5290519877677144E-3</v>
      </c>
      <c r="M48" s="10">
        <f t="shared" si="41"/>
        <v>-1.0400811770674699E-2</v>
      </c>
      <c r="N48" s="10">
        <f t="shared" si="42"/>
        <v>3.4840132304299956E-2</v>
      </c>
      <c r="O48" s="10" t="s">
        <v>1</v>
      </c>
      <c r="P48" s="22">
        <f t="shared" si="38"/>
        <v>3.6369184292067668E-2</v>
      </c>
      <c r="Q48" s="10">
        <f t="shared" si="39"/>
        <v>4.5240944074974657E-2</v>
      </c>
      <c r="R48" s="11">
        <f t="shared" si="32"/>
        <v>-8.8717597829069891E-3</v>
      </c>
      <c r="S48" s="4" t="s">
        <v>5</v>
      </c>
      <c r="T48" s="7"/>
      <c r="U48" s="7">
        <v>3949</v>
      </c>
      <c r="V48" s="7">
        <v>572.5</v>
      </c>
      <c r="W48" s="7">
        <v>47.95</v>
      </c>
      <c r="X48" s="7">
        <v>6</v>
      </c>
      <c r="Y48" s="10">
        <f t="shared" si="43"/>
        <v>1.3096627714567962E-2</v>
      </c>
      <c r="Z48" s="10">
        <f t="shared" si="44"/>
        <v>2.5391822082130211E-3</v>
      </c>
      <c r="AA48" s="10">
        <f t="shared" si="45"/>
        <v>6.2959076600210759E-3</v>
      </c>
      <c r="AC48" s="10">
        <f>(U48-$U$35)/$U$35</f>
        <v>0.11574159097009341</v>
      </c>
      <c r="AD48" s="10">
        <f>(V48-$V$35)/$V$35</f>
        <v>1.588146570845541E-2</v>
      </c>
      <c r="AE48" s="10">
        <f>(W48-$W$35)/$W$35</f>
        <v>3.4519956850053969E-2</v>
      </c>
      <c r="AF48" s="10" t="s">
        <v>1</v>
      </c>
      <c r="AG48" s="10">
        <f>AC48-AD48</f>
        <v>9.9860125261638011E-2</v>
      </c>
      <c r="AH48" s="10">
        <f>AC48-AE48</f>
        <v>8.1221634120039438E-2</v>
      </c>
      <c r="AI48" s="10">
        <f t="shared" si="46"/>
        <v>1.8638491141598573E-2</v>
      </c>
      <c r="AJ48" s="10"/>
      <c r="AK48" s="7"/>
      <c r="AL48" s="7">
        <v>158.1</v>
      </c>
      <c r="AM48" s="7">
        <v>11.1</v>
      </c>
      <c r="AN48" s="7">
        <v>129</v>
      </c>
      <c r="AO48" s="4"/>
      <c r="AP48" s="10">
        <f t="shared" si="47"/>
        <v>-4.9594229035166817E-2</v>
      </c>
      <c r="AQ48" s="10">
        <f t="shared" si="48"/>
        <v>9.0909090909090592E-3</v>
      </c>
      <c r="AR48" s="10">
        <f t="shared" si="49"/>
        <v>-4.2454650714010911E-3</v>
      </c>
      <c r="AS48" s="4"/>
      <c r="AT48" s="10" t="e">
        <f t="shared" si="50"/>
        <v>#DIV/0!</v>
      </c>
      <c r="AU48" s="10" t="e">
        <f t="shared" si="51"/>
        <v>#DIV/0!</v>
      </c>
      <c r="AV48" s="10" t="e">
        <f t="shared" si="52"/>
        <v>#DIV/0!</v>
      </c>
      <c r="AW48" s="4"/>
      <c r="AX48" s="9" t="e">
        <f t="shared" si="53"/>
        <v>#DIV/0!</v>
      </c>
      <c r="AY48" s="9" t="e">
        <f t="shared" si="54"/>
        <v>#DIV/0!</v>
      </c>
      <c r="AZ48" s="8" t="e">
        <f t="shared" si="55"/>
        <v>#DIV/0!</v>
      </c>
      <c r="BC48" s="4"/>
      <c r="BD48" s="4"/>
      <c r="BE48" s="4"/>
      <c r="BF48" s="4"/>
      <c r="BG48" s="4"/>
      <c r="BH48" s="4"/>
      <c r="BI48" s="4"/>
      <c r="BJ48" s="4">
        <v>7</v>
      </c>
      <c r="BK48" s="4"/>
      <c r="BN48" s="4" t="s">
        <v>90</v>
      </c>
    </row>
    <row r="49" spans="1:72" s="3" customFormat="1">
      <c r="A49" s="12">
        <f>[1]Base_Data!A49</f>
        <v>41407</v>
      </c>
      <c r="B49" s="7">
        <f>[1]Base_Data!B49</f>
        <v>19691.669999999998</v>
      </c>
      <c r="C49" s="7">
        <f>[1]Base_Data!C49</f>
        <v>63.75</v>
      </c>
      <c r="D49" s="7">
        <f>[1]Base_Data!D49</f>
        <v>194.05</v>
      </c>
      <c r="E49" s="7">
        <f>[1]Base_Data!E49</f>
        <v>1377</v>
      </c>
      <c r="F49" s="7"/>
      <c r="G49" s="7"/>
      <c r="H49" s="10">
        <f t="shared" si="29"/>
        <v>-2.3736600306278673E-2</v>
      </c>
      <c r="I49" s="10">
        <f t="shared" si="30"/>
        <v>-5.1268905408869518E-3</v>
      </c>
      <c r="J49" s="10">
        <f t="shared" si="31"/>
        <v>-2.194758150436827E-2</v>
      </c>
      <c r="K49" s="7"/>
      <c r="L49" s="10">
        <f t="shared" si="40"/>
        <v>-2.5229357798165222E-2</v>
      </c>
      <c r="M49" s="10">
        <f t="shared" si="41"/>
        <v>-1.5474378488077032E-2</v>
      </c>
      <c r="N49" s="10">
        <f t="shared" si="42"/>
        <v>1.2127894156560088E-2</v>
      </c>
      <c r="O49" s="7" t="s">
        <v>2</v>
      </c>
      <c r="P49" s="22">
        <f t="shared" si="38"/>
        <v>3.7357251954725307E-2</v>
      </c>
      <c r="Q49" s="10">
        <f t="shared" si="39"/>
        <v>2.7602272644637119E-2</v>
      </c>
      <c r="R49" s="11">
        <f t="shared" si="32"/>
        <v>9.7549793100881882E-3</v>
      </c>
      <c r="S49" s="7" t="s">
        <v>2</v>
      </c>
      <c r="T49" s="7"/>
      <c r="U49" s="7">
        <v>3940.1</v>
      </c>
      <c r="V49" s="7">
        <v>561.15</v>
      </c>
      <c r="W49" s="7">
        <v>47.65</v>
      </c>
      <c r="X49" s="7"/>
      <c r="Y49" s="10">
        <f t="shared" si="43"/>
        <v>-2.2537351228159256E-3</v>
      </c>
      <c r="Z49" s="10">
        <f t="shared" si="44"/>
        <v>-1.9825327510917069E-2</v>
      </c>
      <c r="AA49" s="10">
        <f t="shared" si="45"/>
        <v>-6.2565172054224035E-3</v>
      </c>
      <c r="AB49" s="5"/>
      <c r="AC49" s="10">
        <f>(U49-$U$48)/$U$48</f>
        <v>-2.2537351228159256E-3</v>
      </c>
      <c r="AD49" s="10">
        <f>(V49-$V$48)/$V$48</f>
        <v>-1.9825327510917069E-2</v>
      </c>
      <c r="AE49" s="10">
        <f>(W49-$W$48)/$W$48</f>
        <v>-6.2565172054224035E-3</v>
      </c>
      <c r="AF49" s="7" t="s">
        <v>0</v>
      </c>
      <c r="AG49" s="10">
        <f t="shared" ref="AG49:AG59" si="56">AD49-AC49</f>
        <v>-1.7571592388101145E-2</v>
      </c>
      <c r="AH49" s="10">
        <f t="shared" ref="AH49:AH59" si="57">AD49-AE49</f>
        <v>-1.3568810305494665E-2</v>
      </c>
      <c r="AI49" s="10">
        <f t="shared" si="46"/>
        <v>-4.0027820826064806E-3</v>
      </c>
      <c r="AJ49" s="10"/>
      <c r="AK49" s="7"/>
      <c r="AL49" s="7">
        <v>171.95</v>
      </c>
      <c r="AM49" s="7">
        <v>11</v>
      </c>
      <c r="AN49" s="7">
        <v>130.5</v>
      </c>
      <c r="AO49" s="4"/>
      <c r="AP49" s="10">
        <f t="shared" si="47"/>
        <v>8.7602783048703323E-2</v>
      </c>
      <c r="AQ49" s="10">
        <f t="shared" si="48"/>
        <v>-9.0090090090089777E-3</v>
      </c>
      <c r="AR49" s="10">
        <f t="shared" si="49"/>
        <v>1.1627906976744186E-2</v>
      </c>
      <c r="AS49" s="4"/>
      <c r="AT49" s="10" t="e">
        <f t="shared" si="50"/>
        <v>#DIV/0!</v>
      </c>
      <c r="AU49" s="10" t="e">
        <f t="shared" si="51"/>
        <v>#DIV/0!</v>
      </c>
      <c r="AV49" s="10" t="e">
        <f t="shared" si="52"/>
        <v>#DIV/0!</v>
      </c>
      <c r="AW49" s="4"/>
      <c r="AX49" s="9" t="e">
        <f t="shared" si="53"/>
        <v>#DIV/0!</v>
      </c>
      <c r="AY49" s="9" t="e">
        <f t="shared" si="54"/>
        <v>#DIV/0!</v>
      </c>
      <c r="AZ49" s="8" t="e">
        <f t="shared" si="55"/>
        <v>#DIV/0!</v>
      </c>
      <c r="BA49" s="4"/>
      <c r="BB49" s="1"/>
      <c r="BC49" s="4"/>
      <c r="BD49" s="4"/>
      <c r="BE49" s="4"/>
      <c r="BF49" s="4"/>
      <c r="BG49" s="4"/>
      <c r="BH49" s="4"/>
      <c r="BI49" s="4"/>
      <c r="BJ49" s="4">
        <v>7</v>
      </c>
      <c r="BK49" s="4"/>
      <c r="BL49" s="1"/>
      <c r="BM49" s="1"/>
      <c r="BN49" s="4" t="s">
        <v>90</v>
      </c>
      <c r="BO49" s="1"/>
      <c r="BP49" s="1"/>
      <c r="BS49" s="2"/>
      <c r="BT49" s="2"/>
    </row>
    <row r="50" spans="1:72" s="3" customFormat="1">
      <c r="A50" s="12">
        <f>[1]Base_Data!A50</f>
        <v>41408</v>
      </c>
      <c r="B50" s="7">
        <f>[1]Base_Data!B50</f>
        <v>19722.29</v>
      </c>
      <c r="C50" s="7">
        <f>[1]Base_Data!C50</f>
        <v>62.95</v>
      </c>
      <c r="D50" s="7">
        <f>[1]Base_Data!D50</f>
        <v>193.4</v>
      </c>
      <c r="E50" s="7">
        <f>[1]Base_Data!E50</f>
        <v>1380</v>
      </c>
      <c r="F50" s="7"/>
      <c r="G50" s="6"/>
      <c r="H50" s="10">
        <f t="shared" si="29"/>
        <v>-1.2549019607843093E-2</v>
      </c>
      <c r="I50" s="10">
        <f t="shared" si="30"/>
        <v>-3.3496521515073725E-3</v>
      </c>
      <c r="J50" s="10">
        <f t="shared" si="31"/>
        <v>2.1786492374727671E-3</v>
      </c>
      <c r="K50" s="7"/>
      <c r="L50" s="10">
        <f t="shared" si="40"/>
        <v>-3.7461773700305852E-2</v>
      </c>
      <c r="M50" s="10">
        <f t="shared" si="41"/>
        <v>-1.8772196854388579E-2</v>
      </c>
      <c r="N50" s="10">
        <f t="shared" si="42"/>
        <v>1.4332965821389196E-2</v>
      </c>
      <c r="O50" s="7"/>
      <c r="P50" s="22">
        <f t="shared" si="38"/>
        <v>5.1794739521695048E-2</v>
      </c>
      <c r="Q50" s="10">
        <f t="shared" si="39"/>
        <v>3.3105162675777774E-2</v>
      </c>
      <c r="R50" s="11">
        <f t="shared" si="32"/>
        <v>1.8689576845917273E-2</v>
      </c>
      <c r="S50" s="4"/>
      <c r="T50" s="7"/>
      <c r="U50" s="7">
        <v>4040.45</v>
      </c>
      <c r="V50" s="7">
        <v>564.29999999999995</v>
      </c>
      <c r="W50" s="7">
        <v>44.7</v>
      </c>
      <c r="X50" s="7"/>
      <c r="Y50" s="10">
        <f t="shared" si="43"/>
        <v>2.5468896728509407E-2</v>
      </c>
      <c r="Z50" s="10">
        <f t="shared" si="44"/>
        <v>5.6134723336006016E-3</v>
      </c>
      <c r="AA50" s="10">
        <f t="shared" si="45"/>
        <v>-6.1909758656872947E-2</v>
      </c>
      <c r="AB50" s="5"/>
      <c r="AC50" s="10">
        <f>(U50-$U$48)/$U$48</f>
        <v>2.3157761458597066E-2</v>
      </c>
      <c r="AD50" s="10">
        <f>(V50-$V$48)/$V$48</f>
        <v>-1.4323144104803573E-2</v>
      </c>
      <c r="AE50" s="10">
        <f>(W50-$W$48)/$W$48</f>
        <v>-6.7778936392075079E-2</v>
      </c>
      <c r="AF50" s="10"/>
      <c r="AG50" s="10">
        <f t="shared" si="56"/>
        <v>-3.7480905563400641E-2</v>
      </c>
      <c r="AH50" s="10">
        <f t="shared" si="57"/>
        <v>5.3455792287271507E-2</v>
      </c>
      <c r="AI50" s="10">
        <f t="shared" si="46"/>
        <v>-9.0936697850672155E-2</v>
      </c>
      <c r="AJ50" s="7"/>
      <c r="AK50" s="7"/>
      <c r="AL50" s="7">
        <v>163.5</v>
      </c>
      <c r="AM50" s="7">
        <v>11.02</v>
      </c>
      <c r="AN50" s="7">
        <v>132.94999999999999</v>
      </c>
      <c r="AO50" s="4"/>
      <c r="AP50" s="10">
        <f t="shared" si="47"/>
        <v>-4.9142192497819072E-2</v>
      </c>
      <c r="AQ50" s="10">
        <f t="shared" si="48"/>
        <v>1.8181818181817794E-3</v>
      </c>
      <c r="AR50" s="10">
        <f t="shared" si="49"/>
        <v>1.8773946360153171E-2</v>
      </c>
      <c r="AS50" s="4"/>
      <c r="AT50" s="10" t="e">
        <f t="shared" si="50"/>
        <v>#DIV/0!</v>
      </c>
      <c r="AU50" s="10" t="e">
        <f t="shared" si="51"/>
        <v>#DIV/0!</v>
      </c>
      <c r="AV50" s="10" t="e">
        <f t="shared" si="52"/>
        <v>#DIV/0!</v>
      </c>
      <c r="AW50" s="4"/>
      <c r="AX50" s="9" t="e">
        <f t="shared" si="53"/>
        <v>#DIV/0!</v>
      </c>
      <c r="AY50" s="9" t="e">
        <f t="shared" si="54"/>
        <v>#DIV/0!</v>
      </c>
      <c r="AZ50" s="8" t="e">
        <f t="shared" si="55"/>
        <v>#DIV/0!</v>
      </c>
      <c r="BA50" s="4"/>
      <c r="BB50" s="1"/>
      <c r="BC50" s="4"/>
      <c r="BD50" s="4"/>
      <c r="BE50" s="4"/>
      <c r="BF50" s="4"/>
      <c r="BG50" s="4"/>
      <c r="BH50" s="4"/>
      <c r="BI50" s="4"/>
      <c r="BJ50" s="4">
        <v>7</v>
      </c>
      <c r="BK50" s="4"/>
      <c r="BL50" s="1"/>
      <c r="BM50" s="1"/>
      <c r="BN50" s="4" t="s">
        <v>90</v>
      </c>
      <c r="BO50" s="1"/>
      <c r="BP50" s="1"/>
      <c r="BS50" s="2"/>
      <c r="BT50" s="2"/>
    </row>
    <row r="51" spans="1:72" s="3" customFormat="1">
      <c r="A51" s="12">
        <f>[1]Base_Data!A51</f>
        <v>41409</v>
      </c>
      <c r="B51" s="7">
        <f>[1]Base_Data!B51</f>
        <v>20212.96</v>
      </c>
      <c r="C51" s="7">
        <f>[1]Base_Data!C51</f>
        <v>63.65</v>
      </c>
      <c r="D51" s="7">
        <f>[1]Base_Data!D51</f>
        <v>195.6</v>
      </c>
      <c r="E51" s="7">
        <f>[1]Base_Data!E51</f>
        <v>1399.95</v>
      </c>
      <c r="F51" s="7"/>
      <c r="G51" s="6"/>
      <c r="H51" s="10">
        <f t="shared" si="29"/>
        <v>1.1119936457505889E-2</v>
      </c>
      <c r="I51" s="10">
        <f t="shared" si="30"/>
        <v>1.1375387797311213E-2</v>
      </c>
      <c r="J51" s="10">
        <f t="shared" si="31"/>
        <v>1.4456521739130469E-2</v>
      </c>
      <c r="K51" s="7"/>
      <c r="L51" s="10">
        <f t="shared" si="40"/>
        <v>-2.675840978593283E-2</v>
      </c>
      <c r="M51" s="10">
        <f t="shared" si="41"/>
        <v>-7.6103500761035012E-3</v>
      </c>
      <c r="N51" s="10">
        <f t="shared" si="42"/>
        <v>2.8996692392502788E-2</v>
      </c>
      <c r="O51" s="7"/>
      <c r="P51" s="22">
        <f t="shared" si="38"/>
        <v>5.5755102178435614E-2</v>
      </c>
      <c r="Q51" s="10">
        <f t="shared" si="39"/>
        <v>3.6607042468606292E-2</v>
      </c>
      <c r="R51" s="11">
        <f t="shared" si="32"/>
        <v>1.9148059709829322E-2</v>
      </c>
      <c r="S51" s="7"/>
      <c r="T51" s="7"/>
      <c r="U51" s="7">
        <v>3949.6</v>
      </c>
      <c r="V51" s="7">
        <v>571.54999999999995</v>
      </c>
      <c r="W51" s="7">
        <v>44.25</v>
      </c>
      <c r="X51" s="7"/>
      <c r="Y51" s="10">
        <f t="shared" si="43"/>
        <v>-2.2485119231768717E-2</v>
      </c>
      <c r="Z51" s="10">
        <f t="shared" si="44"/>
        <v>1.2847776005670743E-2</v>
      </c>
      <c r="AA51" s="10">
        <f t="shared" si="45"/>
        <v>-1.0067114093959795E-2</v>
      </c>
      <c r="AB51" s="5"/>
      <c r="AC51" s="10">
        <f>(U51-$U$48)/$U$48</f>
        <v>1.5193719929093672E-4</v>
      </c>
      <c r="AD51" s="10">
        <f>(V51-$V$48)/$V$48</f>
        <v>-1.6593886462882891E-3</v>
      </c>
      <c r="AE51" s="10">
        <f>(W51-$W$48)/$W$48</f>
        <v>-7.7163712200208609E-2</v>
      </c>
      <c r="AF51" s="10"/>
      <c r="AG51" s="10">
        <f t="shared" si="56"/>
        <v>-1.8113258455792259E-3</v>
      </c>
      <c r="AH51" s="10">
        <f t="shared" si="57"/>
        <v>7.5504323553920324E-2</v>
      </c>
      <c r="AI51" s="10">
        <f t="shared" si="46"/>
        <v>-7.7315649399499545E-2</v>
      </c>
      <c r="AJ51" s="7"/>
      <c r="AK51" s="7"/>
      <c r="AL51" s="7">
        <v>155.55000000000001</v>
      </c>
      <c r="AM51" s="7">
        <v>11.11</v>
      </c>
      <c r="AN51" s="7">
        <v>133.69999999999999</v>
      </c>
      <c r="AO51" s="4"/>
      <c r="AP51" s="10">
        <f t="shared" si="47"/>
        <v>-4.8623853211009108E-2</v>
      </c>
      <c r="AQ51" s="10">
        <f t="shared" si="48"/>
        <v>8.1669691470054318E-3</v>
      </c>
      <c r="AR51" s="10">
        <f t="shared" si="49"/>
        <v>5.6412185031966908E-3</v>
      </c>
      <c r="AS51" s="4"/>
      <c r="AT51" s="10" t="e">
        <f t="shared" si="50"/>
        <v>#DIV/0!</v>
      </c>
      <c r="AU51" s="10" t="e">
        <f t="shared" si="51"/>
        <v>#DIV/0!</v>
      </c>
      <c r="AV51" s="10" t="e">
        <f t="shared" si="52"/>
        <v>#DIV/0!</v>
      </c>
      <c r="AW51" s="10" t="s">
        <v>1</v>
      </c>
      <c r="AX51" s="9" t="e">
        <f t="shared" si="53"/>
        <v>#DIV/0!</v>
      </c>
      <c r="AY51" s="9" t="e">
        <f t="shared" si="54"/>
        <v>#DIV/0!</v>
      </c>
      <c r="AZ51" s="8" t="e">
        <f t="shared" si="55"/>
        <v>#DIV/0!</v>
      </c>
      <c r="BA51" s="4" t="s">
        <v>14</v>
      </c>
      <c r="BB51" s="1"/>
      <c r="BC51" s="4" t="s">
        <v>93</v>
      </c>
      <c r="BD51" s="4" t="s">
        <v>91</v>
      </c>
      <c r="BE51" s="4" t="s">
        <v>92</v>
      </c>
      <c r="BF51" s="4" t="s">
        <v>91</v>
      </c>
      <c r="BG51" s="4" t="s">
        <v>91</v>
      </c>
      <c r="BH51" s="4" t="s">
        <v>91</v>
      </c>
      <c r="BI51" s="4"/>
      <c r="BJ51" s="4">
        <v>7</v>
      </c>
      <c r="BK51" s="4">
        <v>8</v>
      </c>
      <c r="BL51" s="23"/>
      <c r="BM51" s="23"/>
      <c r="BN51" s="4" t="s">
        <v>90</v>
      </c>
      <c r="BO51" s="23" t="e">
        <f>AU51</f>
        <v>#DIV/0!</v>
      </c>
      <c r="BP51" s="23"/>
      <c r="BS51" s="2"/>
      <c r="BT51" s="2"/>
    </row>
    <row r="52" spans="1:72" s="3" customFormat="1">
      <c r="A52" s="12">
        <f>[1]Base_Data!A52</f>
        <v>41410</v>
      </c>
      <c r="B52" s="7">
        <f>[1]Base_Data!B52</f>
        <v>20247.330000000002</v>
      </c>
      <c r="C52" s="7">
        <f>[1]Base_Data!C52</f>
        <v>62.45</v>
      </c>
      <c r="D52" s="7">
        <f>[1]Base_Data!D52</f>
        <v>198.25</v>
      </c>
      <c r="E52" s="7">
        <f>[1]Base_Data!E52</f>
        <v>1476.1</v>
      </c>
      <c r="F52" s="7"/>
      <c r="G52" s="6"/>
      <c r="H52" s="10">
        <f t="shared" si="29"/>
        <v>-1.8853102906519963E-2</v>
      </c>
      <c r="I52" s="10">
        <f t="shared" si="30"/>
        <v>1.354805725971373E-2</v>
      </c>
      <c r="J52" s="21">
        <f t="shared" si="31"/>
        <v>5.4394799814278985E-2</v>
      </c>
      <c r="K52" s="7"/>
      <c r="L52" s="18">
        <f t="shared" si="40"/>
        <v>-4.510703363914377E-2</v>
      </c>
      <c r="M52" s="10">
        <f t="shared" si="41"/>
        <v>5.8346017250127131E-3</v>
      </c>
      <c r="N52" s="17">
        <f t="shared" si="42"/>
        <v>8.496876148474819E-2</v>
      </c>
      <c r="O52" s="7"/>
      <c r="P52" s="17">
        <f t="shared" si="38"/>
        <v>0.13007579512389195</v>
      </c>
      <c r="Q52" s="10">
        <f t="shared" si="39"/>
        <v>7.9134159759735478E-2</v>
      </c>
      <c r="R52" s="11">
        <f t="shared" si="32"/>
        <v>5.0941635364156468E-2</v>
      </c>
      <c r="S52" s="7"/>
      <c r="T52" s="7"/>
      <c r="U52" s="7">
        <v>3881.1</v>
      </c>
      <c r="V52" s="7">
        <v>571.5</v>
      </c>
      <c r="W52" s="7">
        <v>43.35</v>
      </c>
      <c r="X52" s="7"/>
      <c r="Y52" s="10">
        <f t="shared" si="43"/>
        <v>-1.7343528458578086E-2</v>
      </c>
      <c r="Z52" s="10">
        <f t="shared" si="44"/>
        <v>-8.7481410200252873E-5</v>
      </c>
      <c r="AA52" s="10">
        <f t="shared" si="45"/>
        <v>-2.0338983050847425E-2</v>
      </c>
      <c r="AB52" s="5"/>
      <c r="AC52" s="10">
        <f>(U52-$U$48)/$U$48</f>
        <v>-1.7194226386426967E-2</v>
      </c>
      <c r="AD52" s="10">
        <f>(V52-$V$48)/$V$48</f>
        <v>-1.7467248908296944E-3</v>
      </c>
      <c r="AE52" s="10">
        <f>(W52-$W$48)/$W$48</f>
        <v>-9.5933263816475517E-2</v>
      </c>
      <c r="AF52" s="10"/>
      <c r="AG52" s="10">
        <f t="shared" si="56"/>
        <v>1.5447501495597272E-2</v>
      </c>
      <c r="AH52" s="10">
        <f t="shared" si="57"/>
        <v>9.4186538925645824E-2</v>
      </c>
      <c r="AI52" s="10">
        <f t="shared" si="46"/>
        <v>-7.873903743004855E-2</v>
      </c>
      <c r="AJ52" s="7"/>
      <c r="AK52" s="7"/>
      <c r="AL52" s="7">
        <v>155</v>
      </c>
      <c r="AM52" s="7">
        <v>11.13</v>
      </c>
      <c r="AN52" s="7">
        <v>128.85</v>
      </c>
      <c r="AO52" s="4"/>
      <c r="AP52" s="10">
        <f t="shared" si="47"/>
        <v>-3.5358405657345635E-3</v>
      </c>
      <c r="AQ52" s="10">
        <f t="shared" si="48"/>
        <v>1.8001800180019218E-3</v>
      </c>
      <c r="AR52" s="10">
        <f t="shared" si="49"/>
        <v>-3.6275243081525764E-2</v>
      </c>
      <c r="AS52" s="4"/>
      <c r="AT52" s="10">
        <f t="shared" ref="AT52:AT59" si="58">(AL52-$AL$51)/$AL$51</f>
        <v>-3.5358405657345635E-3</v>
      </c>
      <c r="AU52" s="10">
        <f t="shared" ref="AU52:AU59" si="59">(AM52-$AM$51)/$AM$51</f>
        <v>1.8001800180019218E-3</v>
      </c>
      <c r="AV52" s="10">
        <f t="shared" ref="AV52:AV59" si="60">(AN52-$AN$51)/$AN$51</f>
        <v>-3.6275243081525764E-2</v>
      </c>
      <c r="AW52" s="7" t="s">
        <v>0</v>
      </c>
      <c r="AX52" s="9">
        <f t="shared" si="53"/>
        <v>5.3360205837364848E-3</v>
      </c>
      <c r="AY52" s="9">
        <f t="shared" si="54"/>
        <v>3.8075423099527689E-2</v>
      </c>
      <c r="AZ52" s="8">
        <f t="shared" si="55"/>
        <v>-3.2739402515791202E-2</v>
      </c>
      <c r="BA52" s="4" t="s">
        <v>6</v>
      </c>
      <c r="BB52" s="1"/>
      <c r="BC52" s="4"/>
      <c r="BD52" s="4"/>
      <c r="BE52" s="4"/>
      <c r="BF52" s="4"/>
      <c r="BG52" s="4"/>
      <c r="BH52" s="4"/>
      <c r="BI52" s="4"/>
      <c r="BJ52" s="4">
        <v>8</v>
      </c>
      <c r="BK52" s="4"/>
      <c r="BL52" s="1"/>
      <c r="BM52" s="1"/>
      <c r="BN52" s="4" t="s">
        <v>89</v>
      </c>
      <c r="BO52" s="1"/>
      <c r="BP52" s="1"/>
      <c r="BS52" s="2"/>
      <c r="BT52" s="2"/>
    </row>
    <row r="53" spans="1:72" s="3" customFormat="1">
      <c r="A53" s="12">
        <f>[1]Base_Data!A53</f>
        <v>41411</v>
      </c>
      <c r="B53" s="7">
        <f>[1]Base_Data!B53</f>
        <v>20286.12</v>
      </c>
      <c r="C53" s="7">
        <f>[1]Base_Data!C53</f>
        <v>66.900000000000006</v>
      </c>
      <c r="D53" s="7">
        <f>[1]Base_Data!D53</f>
        <v>194.7</v>
      </c>
      <c r="E53" s="7">
        <f>[1]Base_Data!E53</f>
        <v>1507.4</v>
      </c>
      <c r="F53" s="7"/>
      <c r="G53" s="6"/>
      <c r="H53" s="10">
        <f t="shared" si="29"/>
        <v>7.1257005604483628E-2</v>
      </c>
      <c r="I53" s="10">
        <f t="shared" si="30"/>
        <v>-1.790668348045403E-2</v>
      </c>
      <c r="J53" s="10">
        <f t="shared" si="31"/>
        <v>2.1204525438656044E-2</v>
      </c>
      <c r="K53" s="7"/>
      <c r="L53" s="10">
        <f t="shared" ref="L53:L62" si="61">(C53-$C$52)/$C$52</f>
        <v>7.1257005604483628E-2</v>
      </c>
      <c r="M53" s="10">
        <f t="shared" ref="M53:M62" si="62">(D53-$D$52)/$D$52</f>
        <v>-1.790668348045403E-2</v>
      </c>
      <c r="N53" s="10">
        <f t="shared" ref="N53:N62" si="63">(E53-$E$52)/$E$52</f>
        <v>2.1204525438656044E-2</v>
      </c>
      <c r="O53" s="7"/>
      <c r="P53" s="10">
        <f t="shared" ref="P53:P84" si="64">L53-M53</f>
        <v>8.9163689084937658E-2</v>
      </c>
      <c r="Q53" s="10">
        <f t="shared" ref="Q53:Q84" si="65">L53-N53</f>
        <v>5.0052480165827584E-2</v>
      </c>
      <c r="R53" s="11">
        <f t="shared" si="32"/>
        <v>3.9111208919110074E-2</v>
      </c>
      <c r="S53" s="7"/>
      <c r="T53" s="7"/>
      <c r="U53" s="7">
        <v>3859.7</v>
      </c>
      <c r="V53" s="7">
        <v>570.95000000000005</v>
      </c>
      <c r="W53" s="7">
        <v>41.9</v>
      </c>
      <c r="X53" s="7">
        <v>7</v>
      </c>
      <c r="Y53" s="10">
        <f t="shared" si="43"/>
        <v>-5.5139006982556724E-3</v>
      </c>
      <c r="Z53" s="10">
        <f t="shared" si="44"/>
        <v>-9.6237970253710333E-4</v>
      </c>
      <c r="AA53" s="10">
        <f t="shared" si="45"/>
        <v>-3.3448673587081958E-2</v>
      </c>
      <c r="AB53" s="5"/>
      <c r="AC53" s="10">
        <f>(U53-$U$48)/$U$48</f>
        <v>-2.2613319827804554E-2</v>
      </c>
      <c r="AD53" s="10">
        <f>(V53-$V$48)/$V$48</f>
        <v>-2.7074235807859467E-3</v>
      </c>
      <c r="AE53" s="10">
        <f>(W53-$W$48)/$W$48</f>
        <v>-0.12617309697601675</v>
      </c>
      <c r="AF53" s="10" t="s">
        <v>1</v>
      </c>
      <c r="AG53" s="10">
        <f t="shared" si="56"/>
        <v>1.9905896247018606E-2</v>
      </c>
      <c r="AH53" s="10">
        <f t="shared" si="57"/>
        <v>0.1234656733952308</v>
      </c>
      <c r="AI53" s="10">
        <f t="shared" si="46"/>
        <v>-0.1035597771482122</v>
      </c>
      <c r="AJ53" s="7" t="s">
        <v>10</v>
      </c>
      <c r="AK53" s="7"/>
      <c r="AL53" s="7">
        <v>162.9</v>
      </c>
      <c r="AM53" s="7">
        <v>11.62</v>
      </c>
      <c r="AN53" s="7">
        <v>132.35</v>
      </c>
      <c r="AO53" s="4"/>
      <c r="AP53" s="10">
        <f t="shared" si="47"/>
        <v>5.096774193548391E-2</v>
      </c>
      <c r="AQ53" s="10">
        <f t="shared" si="48"/>
        <v>4.4025157232704261E-2</v>
      </c>
      <c r="AR53" s="10">
        <f t="shared" si="49"/>
        <v>2.7163368257663953E-2</v>
      </c>
      <c r="AS53" s="4"/>
      <c r="AT53" s="10">
        <f t="shared" si="58"/>
        <v>4.725168756026997E-2</v>
      </c>
      <c r="AU53" s="10">
        <f t="shared" si="59"/>
        <v>4.5904590459045887E-2</v>
      </c>
      <c r="AV53" s="10">
        <f t="shared" si="60"/>
        <v>-1.0097232610321574E-2</v>
      </c>
      <c r="AW53" s="4"/>
      <c r="AX53" s="9">
        <f t="shared" si="53"/>
        <v>-1.3470971012240832E-3</v>
      </c>
      <c r="AY53" s="9">
        <f t="shared" si="54"/>
        <v>5.6001823069367462E-2</v>
      </c>
      <c r="AZ53" s="8">
        <f t="shared" si="55"/>
        <v>-5.7348920170591546E-2</v>
      </c>
      <c r="BA53" s="4" t="s">
        <v>24</v>
      </c>
      <c r="BB53" s="1"/>
      <c r="BC53" s="4"/>
      <c r="BD53" s="4"/>
      <c r="BE53" s="4"/>
      <c r="BF53" s="4"/>
      <c r="BG53" s="4"/>
      <c r="BH53" s="4"/>
      <c r="BI53" s="4"/>
      <c r="BJ53" s="4">
        <v>8</v>
      </c>
      <c r="BK53" s="4"/>
      <c r="BL53" s="1"/>
      <c r="BM53" s="1"/>
      <c r="BN53" s="4" t="s">
        <v>89</v>
      </c>
      <c r="BO53" s="1"/>
      <c r="BP53" s="1"/>
      <c r="BS53" s="2"/>
      <c r="BT53" s="2"/>
    </row>
    <row r="54" spans="1:72" s="3" customFormat="1">
      <c r="A54" s="12">
        <f>[1]Base_Data!A54</f>
        <v>41414</v>
      </c>
      <c r="B54" s="7">
        <f>[1]Base_Data!B54</f>
        <v>20223.98</v>
      </c>
      <c r="C54" s="7">
        <f>[1]Base_Data!C54</f>
        <v>66.2</v>
      </c>
      <c r="D54" s="7">
        <f>[1]Base_Data!D54</f>
        <v>194.3</v>
      </c>
      <c r="E54" s="7">
        <f>[1]Base_Data!E54</f>
        <v>1581.35</v>
      </c>
      <c r="F54" s="7"/>
      <c r="G54" s="6"/>
      <c r="H54" s="10">
        <f t="shared" si="29"/>
        <v>-1.0463378176382702E-2</v>
      </c>
      <c r="I54" s="10">
        <f t="shared" si="30"/>
        <v>-2.0544427324087175E-3</v>
      </c>
      <c r="J54" s="10">
        <f t="shared" si="31"/>
        <v>4.9057980628897317E-2</v>
      </c>
      <c r="K54" s="1" t="s">
        <v>15</v>
      </c>
      <c r="L54" s="10">
        <f t="shared" si="61"/>
        <v>6.0048038430744591E-2</v>
      </c>
      <c r="M54" s="10">
        <f t="shared" si="62"/>
        <v>-1.9924337957124786E-2</v>
      </c>
      <c r="N54" s="10">
        <f t="shared" si="63"/>
        <v>7.1302757265767902E-2</v>
      </c>
      <c r="O54" s="10" t="s">
        <v>1</v>
      </c>
      <c r="P54" s="10">
        <f t="shared" si="64"/>
        <v>7.9972376387869373E-2</v>
      </c>
      <c r="Q54" s="10">
        <f t="shared" si="65"/>
        <v>-1.1254718835023311E-2</v>
      </c>
      <c r="R54" s="11">
        <f t="shared" si="32"/>
        <v>9.1227095222892685E-2</v>
      </c>
      <c r="S54" s="7"/>
      <c r="T54" s="7"/>
      <c r="U54" s="7">
        <v>3842.7</v>
      </c>
      <c r="V54" s="7">
        <v>568.29999999999995</v>
      </c>
      <c r="W54" s="7">
        <v>41.1</v>
      </c>
      <c r="X54" s="7"/>
      <c r="Y54" s="10">
        <f t="shared" si="43"/>
        <v>-4.4044873953934249E-3</v>
      </c>
      <c r="Z54" s="10">
        <f t="shared" si="44"/>
        <v>-4.641387161748123E-3</v>
      </c>
      <c r="AA54" s="10">
        <f t="shared" si="45"/>
        <v>-1.9093078758949812E-2</v>
      </c>
      <c r="AB54" s="5"/>
      <c r="AC54" s="10">
        <f t="shared" ref="AC54:AC59" si="66">(U54-$U$53)/$U$53</f>
        <v>-4.4044873953934249E-3</v>
      </c>
      <c r="AD54" s="10">
        <f t="shared" ref="AD54:AD59" si="67">(V54-$V$53)/$V$53</f>
        <v>-4.641387161748123E-3</v>
      </c>
      <c r="AE54" s="10">
        <f t="shared" ref="AE54:AE59" si="68">(W54-$W$53)/$W$53</f>
        <v>-1.9093078758949812E-2</v>
      </c>
      <c r="AF54" s="7" t="s">
        <v>2</v>
      </c>
      <c r="AG54" s="10">
        <f t="shared" si="56"/>
        <v>-2.3689976635469807E-4</v>
      </c>
      <c r="AH54" s="10">
        <f t="shared" si="57"/>
        <v>1.445169159720169E-2</v>
      </c>
      <c r="AI54" s="10">
        <f t="shared" si="46"/>
        <v>-1.4688591363556387E-2</v>
      </c>
      <c r="AJ54" s="7" t="s">
        <v>2</v>
      </c>
      <c r="AK54" s="7"/>
      <c r="AL54" s="7">
        <v>164.15</v>
      </c>
      <c r="AM54" s="7">
        <v>11.5</v>
      </c>
      <c r="AN54" s="7">
        <v>134</v>
      </c>
      <c r="AO54" s="4"/>
      <c r="AP54" s="10">
        <f t="shared" si="47"/>
        <v>7.6734192756292199E-3</v>
      </c>
      <c r="AQ54" s="10">
        <f t="shared" si="48"/>
        <v>-1.0327022375215079E-2</v>
      </c>
      <c r="AR54" s="10">
        <f t="shared" si="49"/>
        <v>1.2466943709860262E-2</v>
      </c>
      <c r="AS54" s="4"/>
      <c r="AT54" s="10">
        <f t="shared" si="58"/>
        <v>5.5287688846030178E-2</v>
      </c>
      <c r="AU54" s="10">
        <f t="shared" si="59"/>
        <v>3.5103510351035157E-2</v>
      </c>
      <c r="AV54" s="10">
        <f t="shared" si="60"/>
        <v>2.2438294689604444E-3</v>
      </c>
      <c r="AW54" s="4"/>
      <c r="AX54" s="9">
        <f t="shared" si="53"/>
        <v>-2.0184178494995021E-2</v>
      </c>
      <c r="AY54" s="9">
        <f t="shared" si="54"/>
        <v>3.2859680882074714E-2</v>
      </c>
      <c r="AZ54" s="8">
        <f t="shared" si="55"/>
        <v>-5.3043859377069735E-2</v>
      </c>
      <c r="BA54" s="4"/>
      <c r="BB54" s="1"/>
      <c r="BC54" s="4"/>
      <c r="BD54" s="4"/>
      <c r="BE54" s="4"/>
      <c r="BF54" s="4"/>
      <c r="BG54" s="4"/>
      <c r="BH54" s="4"/>
      <c r="BI54" s="4"/>
      <c r="BJ54" s="4">
        <v>8</v>
      </c>
      <c r="BK54" s="4"/>
      <c r="BL54" s="1"/>
      <c r="BM54" s="1"/>
      <c r="BN54" s="4" t="s">
        <v>89</v>
      </c>
      <c r="BO54" s="1"/>
      <c r="BP54" s="1"/>
      <c r="BS54" s="2"/>
      <c r="BT54" s="2"/>
    </row>
    <row r="55" spans="1:72" s="3" customFormat="1">
      <c r="A55" s="12">
        <f>[1]Base_Data!A55</f>
        <v>41415</v>
      </c>
      <c r="B55" s="7">
        <f>[1]Base_Data!B55</f>
        <v>20111.61</v>
      </c>
      <c r="C55" s="7">
        <f>[1]Base_Data!C55</f>
        <v>64.599999999999994</v>
      </c>
      <c r="D55" s="7">
        <f>[1]Base_Data!D55</f>
        <v>193.3</v>
      </c>
      <c r="E55" s="7">
        <f>[1]Base_Data!E55</f>
        <v>1493.1</v>
      </c>
      <c r="F55" s="7"/>
      <c r="G55" s="7"/>
      <c r="H55" s="10">
        <f t="shared" si="29"/>
        <v>-2.416918429003034E-2</v>
      </c>
      <c r="I55" s="10">
        <f t="shared" si="30"/>
        <v>-5.1466803911477095E-3</v>
      </c>
      <c r="J55" s="10">
        <f t="shared" si="31"/>
        <v>-5.5806747399373954E-2</v>
      </c>
      <c r="K55" s="7" t="s">
        <v>6</v>
      </c>
      <c r="L55" s="10">
        <f t="shared" si="61"/>
        <v>3.4427542033626767E-2</v>
      </c>
      <c r="M55" s="10">
        <f t="shared" si="62"/>
        <v>-2.4968474148801961E-2</v>
      </c>
      <c r="N55" s="10">
        <f t="shared" si="63"/>
        <v>1.1516834902784365E-2</v>
      </c>
      <c r="O55" s="7" t="s">
        <v>0</v>
      </c>
      <c r="P55" s="10">
        <f t="shared" si="64"/>
        <v>5.9396016182428728E-2</v>
      </c>
      <c r="Q55" s="10">
        <f t="shared" si="65"/>
        <v>2.2910707130842402E-2</v>
      </c>
      <c r="R55" s="11">
        <f t="shared" si="32"/>
        <v>3.6485309051586326E-2</v>
      </c>
      <c r="S55" s="7"/>
      <c r="T55" s="7"/>
      <c r="U55" s="7">
        <v>3848.6</v>
      </c>
      <c r="V55" s="7">
        <v>565.4</v>
      </c>
      <c r="W55" s="7">
        <v>40.5</v>
      </c>
      <c r="X55" s="7"/>
      <c r="Y55" s="10">
        <f t="shared" si="43"/>
        <v>1.5353787701356055E-3</v>
      </c>
      <c r="Z55" s="10">
        <f t="shared" si="44"/>
        <v>-5.1029385887734957E-3</v>
      </c>
      <c r="AA55" s="10">
        <f t="shared" si="45"/>
        <v>-1.4598540145985436E-2</v>
      </c>
      <c r="AB55" s="5"/>
      <c r="AC55" s="10">
        <f t="shared" si="66"/>
        <v>-2.8758711816980359E-3</v>
      </c>
      <c r="AD55" s="10">
        <f t="shared" si="67"/>
        <v>-9.7206410368684965E-3</v>
      </c>
      <c r="AE55" s="10">
        <f t="shared" si="68"/>
        <v>-3.3412887828162256E-2</v>
      </c>
      <c r="AF55" s="10"/>
      <c r="AG55" s="10">
        <f t="shared" si="56"/>
        <v>-6.844769855170461E-3</v>
      </c>
      <c r="AH55" s="10">
        <f t="shared" si="57"/>
        <v>2.369224679129376E-2</v>
      </c>
      <c r="AI55" s="10">
        <f t="shared" si="46"/>
        <v>-3.0537016646464223E-2</v>
      </c>
      <c r="AJ55" s="4"/>
      <c r="AK55" s="7"/>
      <c r="AL55" s="7">
        <v>159.4</v>
      </c>
      <c r="AM55" s="7">
        <v>11.5</v>
      </c>
      <c r="AN55" s="7">
        <v>128.35</v>
      </c>
      <c r="AO55" s="4"/>
      <c r="AP55" s="10">
        <f t="shared" si="47"/>
        <v>-2.8936947913493754E-2</v>
      </c>
      <c r="AQ55" s="10">
        <f t="shared" si="48"/>
        <v>0</v>
      </c>
      <c r="AR55" s="10">
        <f t="shared" si="49"/>
        <v>-4.2164179104477652E-2</v>
      </c>
      <c r="AS55" s="4"/>
      <c r="AT55" s="10">
        <f t="shared" si="58"/>
        <v>2.4750883960141395E-2</v>
      </c>
      <c r="AU55" s="10">
        <f t="shared" si="59"/>
        <v>3.5103510351035157E-2</v>
      </c>
      <c r="AV55" s="10">
        <f t="shared" si="60"/>
        <v>-4.0014958863126365E-2</v>
      </c>
      <c r="AW55" s="4"/>
      <c r="AX55" s="9">
        <f t="shared" si="53"/>
        <v>1.0352626390893762E-2</v>
      </c>
      <c r="AY55" s="9">
        <f t="shared" si="54"/>
        <v>7.5118469214161515E-2</v>
      </c>
      <c r="AZ55" s="8">
        <f t="shared" si="55"/>
        <v>-6.476584282326775E-2</v>
      </c>
      <c r="BA55" s="4"/>
      <c r="BB55" s="1"/>
      <c r="BC55" s="4"/>
      <c r="BD55" s="4"/>
      <c r="BE55" s="4"/>
      <c r="BF55" s="4"/>
      <c r="BG55" s="4"/>
      <c r="BH55" s="4"/>
      <c r="BI55" s="4"/>
      <c r="BJ55" s="4">
        <v>8</v>
      </c>
      <c r="BK55" s="4"/>
      <c r="BL55" s="1"/>
      <c r="BM55" s="1"/>
      <c r="BN55" s="4" t="s">
        <v>89</v>
      </c>
      <c r="BO55" s="1"/>
      <c r="BP55" s="1"/>
      <c r="BS55" s="2"/>
      <c r="BT55" s="2"/>
    </row>
    <row r="56" spans="1:72" s="3" customFormat="1">
      <c r="A56" s="12">
        <f>[1]Base_Data!A56</f>
        <v>41416</v>
      </c>
      <c r="B56" s="7">
        <f>[1]Base_Data!B56</f>
        <v>20062.240000000002</v>
      </c>
      <c r="C56" s="7">
        <f>[1]Base_Data!C56</f>
        <v>63.3</v>
      </c>
      <c r="D56" s="7">
        <f>[1]Base_Data!D56</f>
        <v>191.95</v>
      </c>
      <c r="E56" s="7">
        <f>[1]Base_Data!E56</f>
        <v>1453.4</v>
      </c>
      <c r="F56" s="7"/>
      <c r="G56" s="6"/>
      <c r="H56" s="10">
        <f t="shared" si="29"/>
        <v>-2.0123839009287884E-2</v>
      </c>
      <c r="I56" s="10">
        <f t="shared" si="30"/>
        <v>-6.9839627521987718E-3</v>
      </c>
      <c r="J56" s="10">
        <f t="shared" si="31"/>
        <v>-2.6588975956064444E-2</v>
      </c>
      <c r="K56" s="1"/>
      <c r="L56" s="10">
        <f t="shared" si="61"/>
        <v>1.3610888710968683E-2</v>
      </c>
      <c r="M56" s="10">
        <f t="shared" si="62"/>
        <v>-3.1778058007566265E-2</v>
      </c>
      <c r="N56" s="10">
        <f t="shared" si="63"/>
        <v>-1.5378361899600176E-2</v>
      </c>
      <c r="O56" s="7"/>
      <c r="P56" s="10">
        <f t="shared" si="64"/>
        <v>4.5388946718534946E-2</v>
      </c>
      <c r="Q56" s="10">
        <f t="shared" si="65"/>
        <v>2.898925061056886E-2</v>
      </c>
      <c r="R56" s="11">
        <f t="shared" si="32"/>
        <v>1.6399696107966086E-2</v>
      </c>
      <c r="S56" s="7"/>
      <c r="T56" s="7"/>
      <c r="U56" s="7">
        <v>3782.85</v>
      </c>
      <c r="V56" s="7">
        <v>564.95000000000005</v>
      </c>
      <c r="W56" s="7">
        <v>39.65</v>
      </c>
      <c r="X56" s="7"/>
      <c r="Y56" s="10">
        <f t="shared" si="43"/>
        <v>-1.7084134490464066E-2</v>
      </c>
      <c r="Z56" s="10">
        <f t="shared" si="44"/>
        <v>-7.9589671029347685E-4</v>
      </c>
      <c r="AA56" s="10">
        <f t="shared" si="45"/>
        <v>-2.0987654320987689E-2</v>
      </c>
      <c r="AB56" s="5"/>
      <c r="AC56" s="10">
        <f t="shared" si="66"/>
        <v>-1.9910873902116721E-2</v>
      </c>
      <c r="AD56" s="10">
        <f t="shared" si="67"/>
        <v>-1.0508801120938785E-2</v>
      </c>
      <c r="AE56" s="10">
        <f t="shared" si="68"/>
        <v>-5.3699284009546544E-2</v>
      </c>
      <c r="AF56" s="10"/>
      <c r="AG56" s="10">
        <f t="shared" si="56"/>
        <v>9.4020727811779357E-3</v>
      </c>
      <c r="AH56" s="10">
        <f t="shared" si="57"/>
        <v>4.3190482888607759E-2</v>
      </c>
      <c r="AI56" s="10">
        <f t="shared" si="46"/>
        <v>-3.378841010742982E-2</v>
      </c>
      <c r="AJ56" s="7"/>
      <c r="AK56" s="7"/>
      <c r="AL56" s="7">
        <v>163.95</v>
      </c>
      <c r="AM56" s="7">
        <v>11.51</v>
      </c>
      <c r="AN56" s="7">
        <v>127.75</v>
      </c>
      <c r="AO56" s="4"/>
      <c r="AP56" s="10">
        <f t="shared" si="47"/>
        <v>2.8544542032622227E-2</v>
      </c>
      <c r="AQ56" s="10">
        <f t="shared" si="48"/>
        <v>8.6956521739128584E-4</v>
      </c>
      <c r="AR56" s="10">
        <f t="shared" si="49"/>
        <v>-4.6747175691468201E-3</v>
      </c>
      <c r="AS56" s="4"/>
      <c r="AT56" s="10">
        <f t="shared" si="58"/>
        <v>5.4001928640308429E-2</v>
      </c>
      <c r="AU56" s="10">
        <f t="shared" si="59"/>
        <v>3.6003600360036039E-2</v>
      </c>
      <c r="AV56" s="10">
        <f t="shared" si="60"/>
        <v>-4.4502617801047042E-2</v>
      </c>
      <c r="AW56" s="4"/>
      <c r="AX56" s="9">
        <f t="shared" si="53"/>
        <v>-1.799832828027239E-2</v>
      </c>
      <c r="AY56" s="9">
        <f t="shared" si="54"/>
        <v>8.0506218161083082E-2</v>
      </c>
      <c r="AZ56" s="8">
        <f t="shared" si="55"/>
        <v>-9.8504546441355478E-2</v>
      </c>
      <c r="BA56" s="4"/>
      <c r="BB56" s="1"/>
      <c r="BC56" s="4"/>
      <c r="BD56" s="4"/>
      <c r="BE56" s="4"/>
      <c r="BF56" s="4"/>
      <c r="BG56" s="4"/>
      <c r="BH56" s="4"/>
      <c r="BI56" s="4"/>
      <c r="BJ56" s="4">
        <v>8</v>
      </c>
      <c r="BK56" s="4"/>
      <c r="BL56" s="1"/>
      <c r="BM56" s="1"/>
      <c r="BN56" s="4" t="s">
        <v>89</v>
      </c>
      <c r="BO56" s="1"/>
      <c r="BP56" s="1"/>
      <c r="BS56" s="2"/>
      <c r="BT56" s="2"/>
    </row>
    <row r="57" spans="1:72" s="3" customFormat="1">
      <c r="A57" s="12">
        <f>[1]Base_Data!A57</f>
        <v>41417</v>
      </c>
      <c r="B57" s="7">
        <f>[1]Base_Data!B57</f>
        <v>19674.330000000002</v>
      </c>
      <c r="C57" s="7">
        <f>[1]Base_Data!C57</f>
        <v>60.6</v>
      </c>
      <c r="D57" s="7">
        <f>[1]Base_Data!D57</f>
        <v>188.45</v>
      </c>
      <c r="E57" s="7">
        <f>[1]Base_Data!E57</f>
        <v>1423.4</v>
      </c>
      <c r="F57" s="7"/>
      <c r="G57" s="6"/>
      <c r="H57" s="10">
        <f t="shared" si="29"/>
        <v>-4.2654028436018891E-2</v>
      </c>
      <c r="I57" s="10">
        <f t="shared" si="30"/>
        <v>-1.8233915082052618E-2</v>
      </c>
      <c r="J57" s="10">
        <f t="shared" si="31"/>
        <v>-2.0641254988303288E-2</v>
      </c>
      <c r="K57" s="7"/>
      <c r="L57" s="10">
        <f t="shared" si="61"/>
        <v>-2.9623698959167354E-2</v>
      </c>
      <c r="M57" s="10">
        <f t="shared" si="62"/>
        <v>-4.9432534678436377E-2</v>
      </c>
      <c r="N57" s="10">
        <f t="shared" si="63"/>
        <v>-3.5702188198631406E-2</v>
      </c>
      <c r="O57" s="7"/>
      <c r="P57" s="22">
        <f t="shared" si="64"/>
        <v>1.9808835719269023E-2</v>
      </c>
      <c r="Q57" s="10">
        <f t="shared" si="65"/>
        <v>6.0784892394640522E-3</v>
      </c>
      <c r="R57" s="11">
        <f t="shared" si="32"/>
        <v>1.3730346479804971E-2</v>
      </c>
      <c r="S57" s="7"/>
      <c r="T57" s="7"/>
      <c r="U57" s="7">
        <v>3721.95</v>
      </c>
      <c r="V57" s="7">
        <v>575.65</v>
      </c>
      <c r="W57" s="7">
        <v>39.35</v>
      </c>
      <c r="X57" s="7"/>
      <c r="Y57" s="10">
        <f t="shared" si="43"/>
        <v>-1.6098972996550245E-2</v>
      </c>
      <c r="Z57" s="10">
        <f t="shared" si="44"/>
        <v>1.8939729179573293E-2</v>
      </c>
      <c r="AA57" s="10">
        <f t="shared" si="45"/>
        <v>-7.5662042875156918E-3</v>
      </c>
      <c r="AB57" s="5"/>
      <c r="AC57" s="10">
        <f t="shared" si="66"/>
        <v>-3.568930227737907E-2</v>
      </c>
      <c r="AD57" s="10">
        <f t="shared" si="67"/>
        <v>8.231894211401929E-3</v>
      </c>
      <c r="AE57" s="10">
        <f t="shared" si="68"/>
        <v>-6.0859188544152676E-2</v>
      </c>
      <c r="AF57" s="10"/>
      <c r="AG57" s="10">
        <f t="shared" si="56"/>
        <v>4.3921196488780997E-2</v>
      </c>
      <c r="AH57" s="10">
        <f t="shared" si="57"/>
        <v>6.9091082755554603E-2</v>
      </c>
      <c r="AI57" s="10">
        <f t="shared" si="46"/>
        <v>-2.5169886266773606E-2</v>
      </c>
      <c r="AJ57" s="7"/>
      <c r="AK57" s="7"/>
      <c r="AL57" s="7">
        <v>160.6</v>
      </c>
      <c r="AM57" s="7">
        <v>11.26</v>
      </c>
      <c r="AN57" s="7">
        <v>123</v>
      </c>
      <c r="AO57" s="4"/>
      <c r="AP57" s="10">
        <f t="shared" si="47"/>
        <v>-2.0433058859408323E-2</v>
      </c>
      <c r="AQ57" s="10">
        <f t="shared" si="48"/>
        <v>-2.1720243266724587E-2</v>
      </c>
      <c r="AR57" s="10">
        <f t="shared" si="49"/>
        <v>-3.7181996086105673E-2</v>
      </c>
      <c r="AS57" s="4"/>
      <c r="AT57" s="10">
        <f t="shared" si="58"/>
        <v>3.2465445194471122E-2</v>
      </c>
      <c r="AU57" s="10">
        <f t="shared" si="59"/>
        <v>1.3501350135013534E-2</v>
      </c>
      <c r="AV57" s="10">
        <f t="shared" si="60"/>
        <v>-8.0029917726252731E-2</v>
      </c>
      <c r="AW57" s="4"/>
      <c r="AX57" s="9">
        <f t="shared" si="53"/>
        <v>-1.8964095059457588E-2</v>
      </c>
      <c r="AY57" s="9">
        <f t="shared" si="54"/>
        <v>9.3531267861266268E-2</v>
      </c>
      <c r="AZ57" s="8">
        <f t="shared" si="55"/>
        <v>-0.11249536292072386</v>
      </c>
      <c r="BA57" s="4"/>
      <c r="BB57" s="1"/>
      <c r="BC57" s="4"/>
      <c r="BD57" s="4"/>
      <c r="BE57" s="4"/>
      <c r="BF57" s="4"/>
      <c r="BG57" s="4"/>
      <c r="BH57" s="4"/>
      <c r="BI57" s="4"/>
      <c r="BJ57" s="4">
        <v>8</v>
      </c>
      <c r="BK57" s="4"/>
      <c r="BL57" s="1"/>
      <c r="BM57" s="1"/>
      <c r="BN57" s="4" t="s">
        <v>89</v>
      </c>
      <c r="BO57" s="1"/>
      <c r="BP57" s="1"/>
      <c r="BS57" s="2"/>
      <c r="BT57" s="2"/>
    </row>
    <row r="58" spans="1:72" s="3" customFormat="1">
      <c r="A58" s="12">
        <f>[1]Base_Data!A58</f>
        <v>41418</v>
      </c>
      <c r="B58" s="7">
        <f>[1]Base_Data!B58</f>
        <v>19704.330000000002</v>
      </c>
      <c r="C58" s="7">
        <f>[1]Base_Data!C58</f>
        <v>60.15</v>
      </c>
      <c r="D58" s="7">
        <f>[1]Base_Data!D58</f>
        <v>186.4</v>
      </c>
      <c r="E58" s="7">
        <f>[1]Base_Data!E58</f>
        <v>1441</v>
      </c>
      <c r="F58" s="7"/>
      <c r="G58" s="6"/>
      <c r="H58" s="10">
        <f t="shared" si="29"/>
        <v>-7.4257425742574722E-3</v>
      </c>
      <c r="I58" s="10">
        <f t="shared" si="30"/>
        <v>-1.0878217033695851E-2</v>
      </c>
      <c r="J58" s="10">
        <f t="shared" si="31"/>
        <v>1.2364760432766551E-2</v>
      </c>
      <c r="K58" s="7"/>
      <c r="L58" s="10">
        <f t="shared" si="61"/>
        <v>-3.6829463570856751E-2</v>
      </c>
      <c r="M58" s="10">
        <f t="shared" si="62"/>
        <v>-5.97730138713745E-2</v>
      </c>
      <c r="N58" s="10">
        <f t="shared" si="63"/>
        <v>-2.377887676986648E-2</v>
      </c>
      <c r="O58" s="7"/>
      <c r="P58" s="22">
        <f t="shared" si="64"/>
        <v>2.294355030051775E-2</v>
      </c>
      <c r="Q58" s="10">
        <f t="shared" si="65"/>
        <v>-1.305058680099027E-2</v>
      </c>
      <c r="R58" s="11">
        <f t="shared" si="32"/>
        <v>3.599413710150802E-2</v>
      </c>
      <c r="S58" s="7"/>
      <c r="T58" s="7"/>
      <c r="U58" s="7">
        <v>3888.8</v>
      </c>
      <c r="V58" s="7">
        <v>574.45000000000005</v>
      </c>
      <c r="W58" s="7">
        <v>40.25</v>
      </c>
      <c r="X58" s="7"/>
      <c r="Y58" s="10">
        <f t="shared" si="43"/>
        <v>4.4828651647657911E-2</v>
      </c>
      <c r="Z58" s="10">
        <f t="shared" si="44"/>
        <v>-2.0846000173715485E-3</v>
      </c>
      <c r="AA58" s="10">
        <f t="shared" si="45"/>
        <v>2.2871664548919913E-2</v>
      </c>
      <c r="AB58" s="5"/>
      <c r="AC58" s="10">
        <f t="shared" si="66"/>
        <v>7.5394460709382501E-3</v>
      </c>
      <c r="AD58" s="10">
        <f t="shared" si="67"/>
        <v>6.1301339872142915E-3</v>
      </c>
      <c r="AE58" s="10">
        <f t="shared" si="68"/>
        <v>-3.9379474940334093E-2</v>
      </c>
      <c r="AF58" s="10"/>
      <c r="AG58" s="10">
        <f t="shared" si="56"/>
        <v>-1.4093120837239586E-3</v>
      </c>
      <c r="AH58" s="10">
        <f t="shared" si="57"/>
        <v>4.5509608927548385E-2</v>
      </c>
      <c r="AI58" s="10">
        <f t="shared" si="46"/>
        <v>-4.6918921011272346E-2</v>
      </c>
      <c r="AJ58" s="7"/>
      <c r="AK58" s="7"/>
      <c r="AL58" s="7">
        <v>156.1</v>
      </c>
      <c r="AM58" s="7">
        <v>11.26</v>
      </c>
      <c r="AN58" s="7">
        <v>125.05</v>
      </c>
      <c r="AO58" s="4"/>
      <c r="AP58" s="10">
        <f t="shared" si="47"/>
        <v>-2.8019925280199254E-2</v>
      </c>
      <c r="AQ58" s="10">
        <f t="shared" si="48"/>
        <v>0</v>
      </c>
      <c r="AR58" s="10">
        <f t="shared" si="49"/>
        <v>1.6666666666666642E-2</v>
      </c>
      <c r="AS58" s="4"/>
      <c r="AT58" s="10">
        <f t="shared" si="58"/>
        <v>3.5358405657343805E-3</v>
      </c>
      <c r="AU58" s="10">
        <f t="shared" si="59"/>
        <v>1.3501350135013534E-2</v>
      </c>
      <c r="AV58" s="10">
        <f t="shared" si="60"/>
        <v>-6.4697083021690291E-2</v>
      </c>
      <c r="AW58" s="4"/>
      <c r="AX58" s="9">
        <f t="shared" si="53"/>
        <v>9.9655095692791525E-3</v>
      </c>
      <c r="AY58" s="9">
        <f t="shared" si="54"/>
        <v>7.8198433156703828E-2</v>
      </c>
      <c r="AZ58" s="8">
        <f t="shared" si="55"/>
        <v>-6.8232923587424679E-2</v>
      </c>
      <c r="BA58" s="4"/>
      <c r="BB58" s="1"/>
      <c r="BC58" s="4"/>
      <c r="BD58" s="4"/>
      <c r="BE58" s="4"/>
      <c r="BF58" s="4"/>
      <c r="BG58" s="4"/>
      <c r="BH58" s="4"/>
      <c r="BI58" s="4"/>
      <c r="BJ58" s="4">
        <v>8</v>
      </c>
      <c r="BK58" s="4"/>
      <c r="BL58" s="1"/>
      <c r="BM58" s="1"/>
      <c r="BN58" s="4" t="s">
        <v>89</v>
      </c>
      <c r="BO58" s="1"/>
      <c r="BP58" s="1"/>
      <c r="BS58" s="2"/>
      <c r="BT58" s="2"/>
    </row>
    <row r="59" spans="1:72" s="3" customFormat="1">
      <c r="A59" s="12">
        <f>[1]Base_Data!A59</f>
        <v>41421</v>
      </c>
      <c r="B59" s="7">
        <f>[1]Base_Data!B59</f>
        <v>20030.77</v>
      </c>
      <c r="C59" s="7">
        <f>[1]Base_Data!C59</f>
        <v>60.75</v>
      </c>
      <c r="D59" s="7">
        <f>[1]Base_Data!D59</f>
        <v>186.15</v>
      </c>
      <c r="E59" s="7">
        <f>[1]Base_Data!E59</f>
        <v>1458.75</v>
      </c>
      <c r="F59" s="7"/>
      <c r="G59" s="6"/>
      <c r="H59" s="10">
        <f t="shared" si="29"/>
        <v>9.9750623441396749E-3</v>
      </c>
      <c r="I59" s="10">
        <f t="shared" si="30"/>
        <v>-1.3412017167381974E-3</v>
      </c>
      <c r="J59" s="10">
        <f t="shared" si="31"/>
        <v>1.2317834836918807E-2</v>
      </c>
      <c r="K59" s="7"/>
      <c r="L59" s="10">
        <f t="shared" si="61"/>
        <v>-2.7221777421937595E-2</v>
      </c>
      <c r="M59" s="10">
        <f t="shared" si="62"/>
        <v>-6.1034047919293795E-2</v>
      </c>
      <c r="N59" s="10">
        <f t="shared" si="63"/>
        <v>-1.1753946209606334E-2</v>
      </c>
      <c r="O59" s="7"/>
      <c r="P59" s="22">
        <f t="shared" si="64"/>
        <v>3.3812270497356203E-2</v>
      </c>
      <c r="Q59" s="10">
        <f t="shared" si="65"/>
        <v>-1.5467831212331262E-2</v>
      </c>
      <c r="R59" s="11">
        <f t="shared" si="32"/>
        <v>4.9280101709687468E-2</v>
      </c>
      <c r="S59" s="7"/>
      <c r="T59" s="7"/>
      <c r="U59" s="7">
        <v>3871.7</v>
      </c>
      <c r="V59" s="7">
        <v>665.85</v>
      </c>
      <c r="W59" s="7">
        <v>41</v>
      </c>
      <c r="X59" s="7">
        <v>8</v>
      </c>
      <c r="Y59" s="10">
        <f t="shared" si="43"/>
        <v>-4.3972433655627349E-3</v>
      </c>
      <c r="Z59" s="10">
        <f t="shared" si="44"/>
        <v>0.15910871268169549</v>
      </c>
      <c r="AA59" s="10">
        <f t="shared" si="45"/>
        <v>1.8633540372670808E-2</v>
      </c>
      <c r="AB59" s="5"/>
      <c r="AC59" s="10">
        <f t="shared" si="66"/>
        <v>3.1090499261600645E-3</v>
      </c>
      <c r="AD59" s="10">
        <f t="shared" si="67"/>
        <v>0.16621420439618176</v>
      </c>
      <c r="AE59" s="10">
        <f t="shared" si="68"/>
        <v>-2.1479713603818583E-2</v>
      </c>
      <c r="AF59" s="10" t="s">
        <v>1</v>
      </c>
      <c r="AG59" s="10">
        <f t="shared" si="56"/>
        <v>0.16310515447002169</v>
      </c>
      <c r="AH59" s="10">
        <f t="shared" si="57"/>
        <v>0.18769391800000035</v>
      </c>
      <c r="AI59" s="10">
        <f t="shared" si="46"/>
        <v>-2.4588763529978658E-2</v>
      </c>
      <c r="AJ59" s="10"/>
      <c r="AK59" s="7"/>
      <c r="AL59" s="7">
        <v>159.69999999999999</v>
      </c>
      <c r="AM59" s="7">
        <v>12.01</v>
      </c>
      <c r="AN59" s="7">
        <v>126.9</v>
      </c>
      <c r="AO59" s="4"/>
      <c r="AP59" s="10">
        <f t="shared" si="47"/>
        <v>2.3062139654067868E-2</v>
      </c>
      <c r="AQ59" s="10">
        <f t="shared" si="48"/>
        <v>6.660746003552398E-2</v>
      </c>
      <c r="AR59" s="10">
        <f t="shared" si="49"/>
        <v>1.4794082367053247E-2</v>
      </c>
      <c r="AS59" s="4"/>
      <c r="AT59" s="10">
        <f t="shared" si="58"/>
        <v>2.6679524268723734E-2</v>
      </c>
      <c r="AU59" s="10">
        <f t="shared" si="59"/>
        <v>8.1008100810081043E-2</v>
      </c>
      <c r="AV59" s="10">
        <f t="shared" si="60"/>
        <v>-5.0860134629768017E-2</v>
      </c>
      <c r="AW59" s="4"/>
      <c r="AX59" s="9">
        <f t="shared" si="53"/>
        <v>5.432857654135731E-2</v>
      </c>
      <c r="AY59" s="9">
        <f t="shared" si="54"/>
        <v>0.13186823543984905</v>
      </c>
      <c r="AZ59" s="8">
        <f t="shared" si="55"/>
        <v>-7.7539658898491737E-2</v>
      </c>
      <c r="BA59" s="4"/>
      <c r="BB59" s="1"/>
      <c r="BC59" s="4"/>
      <c r="BD59" s="4"/>
      <c r="BE59" s="4"/>
      <c r="BF59" s="4"/>
      <c r="BG59" s="4"/>
      <c r="BH59" s="4"/>
      <c r="BI59" s="4"/>
      <c r="BJ59" s="4">
        <v>8</v>
      </c>
      <c r="BK59" s="4"/>
      <c r="BL59" s="1"/>
      <c r="BM59" s="1"/>
      <c r="BN59" s="4" t="s">
        <v>89</v>
      </c>
      <c r="BO59" s="1"/>
      <c r="BP59" s="1"/>
      <c r="BS59" s="2"/>
      <c r="BT59" s="2"/>
    </row>
    <row r="60" spans="1:72" s="3" customFormat="1">
      <c r="A60" s="12">
        <f>[1]Base_Data!A60</f>
        <v>41422</v>
      </c>
      <c r="B60" s="7">
        <f>[1]Base_Data!B60</f>
        <v>20160.82</v>
      </c>
      <c r="C60" s="7">
        <f>[1]Base_Data!C60</f>
        <v>65.25</v>
      </c>
      <c r="D60" s="7">
        <f>[1]Base_Data!D60</f>
        <v>187.65</v>
      </c>
      <c r="E60" s="7">
        <f>[1]Base_Data!E60</f>
        <v>1469.85</v>
      </c>
      <c r="F60" s="7"/>
      <c r="G60" s="6"/>
      <c r="H60" s="10">
        <f t="shared" si="29"/>
        <v>7.407407407407407E-2</v>
      </c>
      <c r="I60" s="10">
        <f t="shared" si="30"/>
        <v>8.0580177276390001E-3</v>
      </c>
      <c r="J60" s="10">
        <f t="shared" si="31"/>
        <v>7.6092544987145906E-3</v>
      </c>
      <c r="K60" s="7"/>
      <c r="L60" s="10">
        <f t="shared" si="61"/>
        <v>4.483586869495592E-2</v>
      </c>
      <c r="M60" s="10">
        <f t="shared" si="62"/>
        <v>-5.3467843631778027E-2</v>
      </c>
      <c r="N60" s="10">
        <f t="shared" si="63"/>
        <v>-4.23413047896484E-3</v>
      </c>
      <c r="O60" s="7"/>
      <c r="P60" s="22">
        <f t="shared" si="64"/>
        <v>9.8303712326733947E-2</v>
      </c>
      <c r="Q60" s="10">
        <f t="shared" si="65"/>
        <v>4.9069999173920763E-2</v>
      </c>
      <c r="R60" s="11">
        <f t="shared" si="32"/>
        <v>4.9233713152813184E-2</v>
      </c>
      <c r="S60" s="7"/>
      <c r="T60" s="7"/>
      <c r="U60" s="7"/>
      <c r="V60" s="7"/>
      <c r="W60" s="7"/>
      <c r="X60" s="7"/>
      <c r="Y60" s="10"/>
      <c r="Z60" s="10"/>
      <c r="AA60" s="10"/>
      <c r="AB60" s="5"/>
      <c r="AC60" s="10"/>
      <c r="AD60" s="10"/>
      <c r="AE60" s="10"/>
      <c r="AF60" s="7"/>
      <c r="AG60" s="10"/>
      <c r="AH60" s="10"/>
      <c r="AI60" s="10"/>
      <c r="AJ60" s="10"/>
      <c r="AK60" s="7"/>
      <c r="AL60" s="7"/>
      <c r="AM60" s="7"/>
      <c r="AN60" s="7"/>
      <c r="AO60" s="4"/>
      <c r="AP60" s="10"/>
      <c r="AQ60" s="10"/>
      <c r="AR60" s="10"/>
      <c r="AS60" s="4"/>
      <c r="AT60" s="10"/>
      <c r="AU60" s="10"/>
      <c r="AV60" s="10"/>
      <c r="AW60" s="10"/>
      <c r="AX60" s="9"/>
      <c r="AY60" s="9"/>
      <c r="AZ60" s="8"/>
      <c r="BA60" s="4"/>
      <c r="BB60" s="1"/>
      <c r="BC60" s="4"/>
      <c r="BD60" s="4"/>
      <c r="BE60" s="4"/>
      <c r="BF60" s="4"/>
      <c r="BG60" s="4"/>
      <c r="BH60" s="4"/>
      <c r="BI60" s="4"/>
      <c r="BJ60" s="4"/>
      <c r="BK60" s="4"/>
      <c r="BL60" s="23"/>
      <c r="BM60" s="23"/>
      <c r="BN60" s="4"/>
      <c r="BO60" s="23"/>
      <c r="BP60" s="23"/>
      <c r="BS60" s="2"/>
      <c r="BT60" s="2"/>
    </row>
    <row r="61" spans="1:72" s="3" customFormat="1">
      <c r="A61" s="12">
        <f>[1]Base_Data!A61</f>
        <v>41423</v>
      </c>
      <c r="B61" s="7">
        <f>[1]Base_Data!B61</f>
        <v>20147.64</v>
      </c>
      <c r="C61" s="7">
        <f>[1]Base_Data!C61</f>
        <v>64.599999999999994</v>
      </c>
      <c r="D61" s="7">
        <f>[1]Base_Data!D61</f>
        <v>189.2</v>
      </c>
      <c r="E61" s="7">
        <f>[1]Base_Data!E61</f>
        <v>1481.7</v>
      </c>
      <c r="F61" s="7"/>
      <c r="G61" s="6"/>
      <c r="H61" s="10">
        <f t="shared" si="29"/>
        <v>-9.9616858237548764E-3</v>
      </c>
      <c r="I61" s="10">
        <f t="shared" si="30"/>
        <v>8.2600586197707597E-3</v>
      </c>
      <c r="J61" s="10">
        <f t="shared" si="31"/>
        <v>8.0620471476682224E-3</v>
      </c>
      <c r="K61" s="7"/>
      <c r="L61" s="25">
        <f t="shared" si="61"/>
        <v>3.4427542033626767E-2</v>
      </c>
      <c r="M61" s="10">
        <f t="shared" si="62"/>
        <v>-4.5649432534678493E-2</v>
      </c>
      <c r="N61" s="10">
        <f t="shared" si="63"/>
        <v>3.7937809091525892E-3</v>
      </c>
      <c r="O61" s="7"/>
      <c r="P61" s="22">
        <f t="shared" si="64"/>
        <v>8.0076974568305259E-2</v>
      </c>
      <c r="Q61" s="10">
        <f t="shared" si="65"/>
        <v>3.0633761124474176E-2</v>
      </c>
      <c r="R61" s="11">
        <f t="shared" si="32"/>
        <v>4.9443213443831083E-2</v>
      </c>
      <c r="S61" s="7"/>
      <c r="T61" s="7"/>
      <c r="U61" s="7"/>
      <c r="V61" s="7"/>
      <c r="W61" s="7"/>
      <c r="X61" s="7"/>
      <c r="Y61" s="10"/>
      <c r="Z61" s="10"/>
      <c r="AA61" s="10"/>
      <c r="AB61" s="5"/>
      <c r="AC61" s="10"/>
      <c r="AD61" s="10"/>
      <c r="AE61" s="10"/>
      <c r="AF61" s="10"/>
      <c r="AG61" s="10"/>
      <c r="AH61" s="10"/>
      <c r="AI61" s="10"/>
      <c r="AJ61" s="4"/>
      <c r="AK61" s="7"/>
      <c r="AL61" s="7"/>
      <c r="AM61" s="7"/>
      <c r="AN61" s="7"/>
      <c r="AO61" s="4"/>
      <c r="AP61" s="10"/>
      <c r="AQ61" s="10"/>
      <c r="AR61" s="10"/>
      <c r="AS61" s="4"/>
      <c r="AT61" s="10"/>
      <c r="AU61" s="10"/>
      <c r="AV61" s="10"/>
      <c r="AW61" s="7"/>
      <c r="AX61" s="9"/>
      <c r="AY61" s="9"/>
      <c r="AZ61" s="8"/>
      <c r="BA61" s="4"/>
      <c r="BB61" s="1"/>
      <c r="BC61" s="4"/>
      <c r="BD61" s="4"/>
      <c r="BE61" s="4"/>
      <c r="BF61" s="4"/>
      <c r="BG61" s="4"/>
      <c r="BH61" s="4"/>
      <c r="BI61" s="4"/>
      <c r="BJ61" s="4"/>
      <c r="BK61" s="4"/>
      <c r="BL61" s="1"/>
      <c r="BM61" s="1"/>
      <c r="BN61" s="4"/>
      <c r="BO61" s="1"/>
      <c r="BP61" s="1"/>
      <c r="BS61" s="2"/>
      <c r="BT61" s="2"/>
    </row>
    <row r="62" spans="1:72" s="3" customFormat="1">
      <c r="A62" s="12">
        <f>[1]Base_Data!A62</f>
        <v>41424</v>
      </c>
      <c r="B62" s="7">
        <f>[1]Base_Data!B62</f>
        <v>20215.400000000001</v>
      </c>
      <c r="C62" s="7">
        <f>[1]Base_Data!C62</f>
        <v>66.95</v>
      </c>
      <c r="D62" s="7">
        <f>[1]Base_Data!D62</f>
        <v>187.65</v>
      </c>
      <c r="E62" s="7">
        <f>[1]Base_Data!E62</f>
        <v>1469.65</v>
      </c>
      <c r="F62" s="7"/>
      <c r="G62" s="6"/>
      <c r="H62" s="10">
        <f t="shared" si="29"/>
        <v>3.6377708978328309E-2</v>
      </c>
      <c r="I62" s="10">
        <f t="shared" si="30"/>
        <v>-8.1923890063424053E-3</v>
      </c>
      <c r="J62" s="10">
        <f t="shared" si="31"/>
        <v>-8.1325504488087702E-3</v>
      </c>
      <c r="K62" s="7" t="s">
        <v>1</v>
      </c>
      <c r="L62" s="24">
        <f t="shared" si="61"/>
        <v>7.2057646116893512E-2</v>
      </c>
      <c r="M62" s="10">
        <f t="shared" si="62"/>
        <v>-5.3467843631778027E-2</v>
      </c>
      <c r="N62" s="10">
        <f t="shared" si="63"/>
        <v>-4.3696226542915915E-3</v>
      </c>
      <c r="O62" s="7" t="s">
        <v>88</v>
      </c>
      <c r="P62" s="17">
        <f t="shared" si="64"/>
        <v>0.12552548974867153</v>
      </c>
      <c r="Q62" s="10">
        <f t="shared" si="65"/>
        <v>7.6427268771185108E-2</v>
      </c>
      <c r="R62" s="11">
        <f t="shared" si="32"/>
        <v>4.9098220977486423E-2</v>
      </c>
      <c r="S62" s="7"/>
      <c r="T62" s="7"/>
      <c r="U62" s="7"/>
      <c r="V62" s="7"/>
      <c r="W62" s="7"/>
      <c r="X62" s="7"/>
      <c r="Y62" s="10"/>
      <c r="Z62" s="10"/>
      <c r="AA62" s="10"/>
      <c r="AB62" s="5"/>
      <c r="AC62" s="10"/>
      <c r="AD62" s="10"/>
      <c r="AE62" s="10"/>
      <c r="AF62" s="10"/>
      <c r="AG62" s="10"/>
      <c r="AH62" s="10"/>
      <c r="AI62" s="10"/>
      <c r="AJ62" s="10"/>
      <c r="AK62" s="7"/>
      <c r="AL62" s="7"/>
      <c r="AM62" s="7"/>
      <c r="AN62" s="7"/>
      <c r="AO62" s="4"/>
      <c r="AP62" s="10"/>
      <c r="AQ62" s="10"/>
      <c r="AR62" s="10"/>
      <c r="AS62" s="4"/>
      <c r="AT62" s="10"/>
      <c r="AU62" s="10"/>
      <c r="AV62" s="10"/>
      <c r="AW62" s="4"/>
      <c r="AX62" s="9"/>
      <c r="AY62" s="9"/>
      <c r="AZ62" s="8"/>
      <c r="BA62" s="4"/>
      <c r="BB62" s="1"/>
      <c r="BC62" s="4"/>
      <c r="BD62" s="4"/>
      <c r="BE62" s="4"/>
      <c r="BF62" s="4"/>
      <c r="BG62" s="4"/>
      <c r="BH62" s="4"/>
      <c r="BI62" s="4"/>
      <c r="BJ62" s="4"/>
      <c r="BK62" s="4"/>
      <c r="BL62" s="1"/>
      <c r="BM62" s="1"/>
      <c r="BN62" s="4"/>
      <c r="BO62" s="1"/>
      <c r="BP62" s="1"/>
      <c r="BS62" s="2"/>
      <c r="BT62" s="2"/>
    </row>
    <row r="63" spans="1:72" s="3" customFormat="1">
      <c r="A63" s="12">
        <f>[1]Base_Data!A63</f>
        <v>41425</v>
      </c>
      <c r="B63" s="7">
        <f>[1]Base_Data!B63</f>
        <v>19760.3</v>
      </c>
      <c r="C63" s="7">
        <f>[1]Base_Data!C63</f>
        <v>70.150000000000006</v>
      </c>
      <c r="D63" s="7">
        <f>[1]Base_Data!D63</f>
        <v>186.5</v>
      </c>
      <c r="E63" s="7">
        <f>[1]Base_Data!E63</f>
        <v>1470.15</v>
      </c>
      <c r="F63" s="7"/>
      <c r="G63" s="6"/>
      <c r="H63" s="10">
        <f t="shared" si="29"/>
        <v>4.7796863330843951E-2</v>
      </c>
      <c r="I63" s="10">
        <f t="shared" si="30"/>
        <v>-6.1284305888622739E-3</v>
      </c>
      <c r="J63" s="10">
        <f t="shared" si="31"/>
        <v>3.4021705848331235E-4</v>
      </c>
      <c r="K63" s="7" t="s">
        <v>2</v>
      </c>
      <c r="L63" s="10">
        <f t="shared" ref="L63:L76" si="69">(C63-$C$62)/$C$62</f>
        <v>4.7796863330843951E-2</v>
      </c>
      <c r="M63" s="10">
        <f t="shared" ref="M63:M76" si="70">(D63-$D$62)/$D$62</f>
        <v>-6.1284305888622739E-3</v>
      </c>
      <c r="N63" s="10">
        <f t="shared" ref="N63:N76" si="71">(E63-$E$62)/$E$62</f>
        <v>3.4021705848331235E-4</v>
      </c>
      <c r="O63" s="7" t="s">
        <v>2</v>
      </c>
      <c r="P63" s="10">
        <f t="shared" si="64"/>
        <v>5.3925293919706227E-2</v>
      </c>
      <c r="Q63" s="10">
        <f t="shared" si="65"/>
        <v>4.7456646272360639E-2</v>
      </c>
      <c r="R63" s="11">
        <f t="shared" si="32"/>
        <v>6.4686476473455878E-3</v>
      </c>
      <c r="S63" s="4"/>
      <c r="T63" s="7"/>
      <c r="U63" s="7"/>
      <c r="V63" s="7"/>
      <c r="W63" s="7"/>
      <c r="X63" s="7"/>
      <c r="Y63" s="10"/>
      <c r="Z63" s="10"/>
      <c r="AA63" s="10"/>
      <c r="AB63" s="5"/>
      <c r="AC63" s="10"/>
      <c r="AD63" s="10"/>
      <c r="AE63" s="10"/>
      <c r="AF63" s="7"/>
      <c r="AG63" s="10"/>
      <c r="AH63" s="10"/>
      <c r="AI63" s="10"/>
      <c r="AJ63" s="10"/>
      <c r="AK63" s="7"/>
      <c r="AL63" s="7"/>
      <c r="AM63" s="7"/>
      <c r="AN63" s="7"/>
      <c r="AO63" s="4"/>
      <c r="AP63" s="10"/>
      <c r="AQ63" s="10"/>
      <c r="AR63" s="10"/>
      <c r="AS63" s="4"/>
      <c r="AT63" s="10"/>
      <c r="AU63" s="10"/>
      <c r="AV63" s="10"/>
      <c r="AW63" s="4"/>
      <c r="AX63" s="9"/>
      <c r="AY63" s="9"/>
      <c r="AZ63" s="8"/>
      <c r="BA63" s="4"/>
      <c r="BB63" s="1"/>
      <c r="BC63" s="4"/>
      <c r="BD63" s="4"/>
      <c r="BE63" s="4"/>
      <c r="BF63" s="4"/>
      <c r="BG63" s="4"/>
      <c r="BH63" s="4"/>
      <c r="BI63" s="4"/>
      <c r="BJ63" s="4"/>
      <c r="BK63" s="4"/>
      <c r="BL63" s="1"/>
      <c r="BM63" s="1"/>
      <c r="BN63" s="4"/>
      <c r="BO63" s="1"/>
      <c r="BP63" s="1"/>
      <c r="BS63" s="2"/>
      <c r="BT63" s="2"/>
    </row>
    <row r="64" spans="1:72" s="3" customFormat="1">
      <c r="A64" s="12">
        <f>[1]Base_Data!A64</f>
        <v>41428</v>
      </c>
      <c r="B64" s="7">
        <f>[1]Base_Data!B64</f>
        <v>19610.48</v>
      </c>
      <c r="C64" s="7">
        <f>[1]Base_Data!C64</f>
        <v>70.099999999999994</v>
      </c>
      <c r="D64" s="7">
        <f>[1]Base_Data!D64</f>
        <v>180.45</v>
      </c>
      <c r="E64" s="7">
        <f>[1]Base_Data!E64</f>
        <v>1474.25</v>
      </c>
      <c r="F64" s="7"/>
      <c r="G64" s="6"/>
      <c r="H64" s="10">
        <f t="shared" si="29"/>
        <v>-7.1275837491106722E-4</v>
      </c>
      <c r="I64" s="10">
        <f t="shared" si="30"/>
        <v>-3.2439678284182365E-2</v>
      </c>
      <c r="J64" s="10">
        <f t="shared" si="31"/>
        <v>2.7888310716592925E-3</v>
      </c>
      <c r="K64" s="7"/>
      <c r="L64" s="10">
        <f t="shared" si="69"/>
        <v>4.7050037341299346E-2</v>
      </c>
      <c r="M64" s="10">
        <f t="shared" si="70"/>
        <v>-3.8369304556355004E-2</v>
      </c>
      <c r="N64" s="10">
        <f t="shared" si="71"/>
        <v>3.1299969380464117E-3</v>
      </c>
      <c r="O64" s="7"/>
      <c r="P64" s="10">
        <f t="shared" si="64"/>
        <v>8.5419341897654349E-2</v>
      </c>
      <c r="Q64" s="10">
        <f t="shared" si="65"/>
        <v>4.3920040403252932E-2</v>
      </c>
      <c r="R64" s="11">
        <f t="shared" si="32"/>
        <v>4.1499301494401418E-2</v>
      </c>
      <c r="S64" s="7"/>
      <c r="T64" s="7"/>
      <c r="U64" s="7"/>
      <c r="V64" s="7"/>
      <c r="W64" s="7"/>
      <c r="X64" s="7"/>
      <c r="Y64" s="10"/>
      <c r="Z64" s="10"/>
      <c r="AA64" s="10"/>
      <c r="AB64" s="5"/>
      <c r="AC64" s="10"/>
      <c r="AD64" s="10"/>
      <c r="AE64" s="10"/>
      <c r="AF64" s="10"/>
      <c r="AG64" s="10"/>
      <c r="AH64" s="10"/>
      <c r="AI64" s="10"/>
      <c r="AJ64" s="7"/>
      <c r="AK64" s="7"/>
      <c r="AL64" s="7"/>
      <c r="AM64" s="7"/>
      <c r="AN64" s="7"/>
      <c r="AO64" s="4"/>
      <c r="AP64" s="10"/>
      <c r="AQ64" s="10"/>
      <c r="AR64" s="10"/>
      <c r="AS64" s="4"/>
      <c r="AT64" s="10"/>
      <c r="AU64" s="10"/>
      <c r="AV64" s="10"/>
      <c r="AW64" s="10"/>
      <c r="AX64" s="9"/>
      <c r="AY64" s="9"/>
      <c r="AZ64" s="8"/>
      <c r="BA64" s="4"/>
      <c r="BB64" s="1"/>
      <c r="BC64" s="4"/>
      <c r="BD64" s="4"/>
      <c r="BE64" s="4"/>
      <c r="BF64" s="4"/>
      <c r="BG64" s="4"/>
      <c r="BH64" s="4"/>
      <c r="BI64" s="4"/>
      <c r="BJ64" s="4"/>
      <c r="BK64" s="4"/>
      <c r="BL64" s="23"/>
      <c r="BM64" s="23"/>
      <c r="BN64" s="4"/>
      <c r="BO64" s="23"/>
      <c r="BP64" s="23"/>
      <c r="BS64" s="2"/>
      <c r="BT64" s="2"/>
    </row>
    <row r="65" spans="1:72" s="3" customFormat="1">
      <c r="A65" s="12">
        <f>[1]Base_Data!A65</f>
        <v>41429</v>
      </c>
      <c r="B65" s="7">
        <f>[1]Base_Data!B65</f>
        <v>19545.78</v>
      </c>
      <c r="C65" s="7">
        <f>[1]Base_Data!C65</f>
        <v>68.45</v>
      </c>
      <c r="D65" s="7">
        <f>[1]Base_Data!D65</f>
        <v>183.5</v>
      </c>
      <c r="E65" s="7">
        <f>[1]Base_Data!E65</f>
        <v>1454.4</v>
      </c>
      <c r="F65" s="7"/>
      <c r="G65" s="7"/>
      <c r="H65" s="10">
        <f t="shared" si="29"/>
        <v>-2.3537803138373632E-2</v>
      </c>
      <c r="I65" s="10">
        <f t="shared" si="30"/>
        <v>1.6902188972014471E-2</v>
      </c>
      <c r="J65" s="10">
        <f t="shared" si="31"/>
        <v>-1.3464473461081844E-2</v>
      </c>
      <c r="K65" s="7"/>
      <c r="L65" s="10">
        <f t="shared" si="69"/>
        <v>2.2404779686333084E-2</v>
      </c>
      <c r="M65" s="10">
        <f t="shared" si="70"/>
        <v>-2.2115640820676821E-2</v>
      </c>
      <c r="N65" s="10">
        <f t="shared" si="71"/>
        <v>-1.0376620283741027E-2</v>
      </c>
      <c r="O65" s="7"/>
      <c r="P65" s="10">
        <f t="shared" si="64"/>
        <v>4.4520420507009904E-2</v>
      </c>
      <c r="Q65" s="10">
        <f t="shared" si="65"/>
        <v>3.2781399970074107E-2</v>
      </c>
      <c r="R65" s="11">
        <f t="shared" si="32"/>
        <v>1.1739020536935797E-2</v>
      </c>
      <c r="S65" s="7"/>
      <c r="T65" s="7"/>
      <c r="U65" s="7"/>
      <c r="V65" s="7"/>
      <c r="W65" s="7"/>
      <c r="X65" s="7"/>
      <c r="Y65" s="10"/>
      <c r="Z65" s="10"/>
      <c r="AA65" s="10"/>
      <c r="AB65" s="5"/>
      <c r="AC65" s="10"/>
      <c r="AD65" s="10"/>
      <c r="AE65" s="10"/>
      <c r="AF65" s="10"/>
      <c r="AG65" s="10"/>
      <c r="AH65" s="10"/>
      <c r="AI65" s="10"/>
      <c r="AJ65" s="7"/>
      <c r="AK65" s="7"/>
      <c r="AL65" s="7"/>
      <c r="AM65" s="7"/>
      <c r="AN65" s="7"/>
      <c r="AO65" s="4"/>
      <c r="AP65" s="10"/>
      <c r="AQ65" s="10"/>
      <c r="AR65" s="10"/>
      <c r="AS65" s="4"/>
      <c r="AT65" s="10"/>
      <c r="AU65" s="10"/>
      <c r="AV65" s="10"/>
      <c r="AW65" s="7"/>
      <c r="AX65" s="9"/>
      <c r="AY65" s="9"/>
      <c r="AZ65" s="8"/>
      <c r="BA65" s="4"/>
      <c r="BB65" s="1"/>
      <c r="BC65" s="4"/>
      <c r="BD65" s="4"/>
      <c r="BE65" s="4"/>
      <c r="BF65" s="4"/>
      <c r="BG65" s="4"/>
      <c r="BH65" s="4"/>
      <c r="BI65" s="4"/>
      <c r="BJ65" s="4"/>
      <c r="BK65" s="4"/>
      <c r="BL65" s="1"/>
      <c r="BM65" s="1"/>
      <c r="BN65" s="4"/>
      <c r="BO65" s="1"/>
      <c r="BP65" s="1"/>
      <c r="BS65" s="2"/>
      <c r="BT65" s="2"/>
    </row>
    <row r="66" spans="1:72" s="3" customFormat="1">
      <c r="A66" s="12">
        <f>[1]Base_Data!A66</f>
        <v>41430</v>
      </c>
      <c r="B66" s="7">
        <f>[1]Base_Data!B66</f>
        <v>19568.22</v>
      </c>
      <c r="C66" s="7">
        <f>[1]Base_Data!C66</f>
        <v>67.650000000000006</v>
      </c>
      <c r="D66" s="7">
        <f>[1]Base_Data!D66</f>
        <v>181.1</v>
      </c>
      <c r="E66" s="7">
        <f>[1]Base_Data!E66</f>
        <v>1463.8</v>
      </c>
      <c r="F66" s="7"/>
      <c r="G66" s="6"/>
      <c r="H66" s="10">
        <f t="shared" si="29"/>
        <v>-1.1687363038714349E-2</v>
      </c>
      <c r="I66" s="10">
        <f t="shared" si="30"/>
        <v>-1.3079019073569514E-2</v>
      </c>
      <c r="J66" s="10">
        <f t="shared" si="31"/>
        <v>6.463146314631369E-3</v>
      </c>
      <c r="K66" s="7"/>
      <c r="L66" s="10">
        <f t="shared" si="69"/>
        <v>1.0455563853622148E-2</v>
      </c>
      <c r="M66" s="10">
        <f t="shared" si="70"/>
        <v>-3.4905409006128492E-2</v>
      </c>
      <c r="N66" s="10">
        <f t="shared" si="71"/>
        <v>-3.9805395842548467E-3</v>
      </c>
      <c r="O66" s="7"/>
      <c r="P66" s="10">
        <f t="shared" si="64"/>
        <v>4.5360972859750638E-2</v>
      </c>
      <c r="Q66" s="10">
        <f t="shared" si="65"/>
        <v>1.4436103437876994E-2</v>
      </c>
      <c r="R66" s="11">
        <f t="shared" si="32"/>
        <v>3.0924869421873644E-2</v>
      </c>
      <c r="S66" s="7"/>
      <c r="T66" s="7"/>
      <c r="U66" s="7"/>
      <c r="V66" s="7"/>
      <c r="W66" s="7"/>
      <c r="X66" s="7"/>
      <c r="Y66" s="10"/>
      <c r="Z66" s="10"/>
      <c r="AA66" s="10"/>
      <c r="AB66" s="5"/>
      <c r="AC66" s="10"/>
      <c r="AD66" s="10"/>
      <c r="AE66" s="10"/>
      <c r="AF66" s="10"/>
      <c r="AG66" s="10"/>
      <c r="AH66" s="10"/>
      <c r="AI66" s="10"/>
      <c r="AJ66" s="7"/>
      <c r="AK66" s="7"/>
      <c r="AL66" s="7"/>
      <c r="AM66" s="7"/>
      <c r="AN66" s="7"/>
      <c r="AO66" s="4"/>
      <c r="AP66" s="10"/>
      <c r="AQ66" s="10"/>
      <c r="AR66" s="10"/>
      <c r="AS66" s="4"/>
      <c r="AT66" s="10"/>
      <c r="AU66" s="10"/>
      <c r="AV66" s="10"/>
      <c r="AW66" s="4"/>
      <c r="AX66" s="9"/>
      <c r="AY66" s="9"/>
      <c r="AZ66" s="8"/>
      <c r="BA66" s="4"/>
      <c r="BB66" s="1"/>
      <c r="BC66" s="4"/>
      <c r="BD66" s="4"/>
      <c r="BE66" s="4"/>
      <c r="BF66" s="4"/>
      <c r="BG66" s="4"/>
      <c r="BH66" s="4"/>
      <c r="BI66" s="4"/>
      <c r="BJ66" s="4"/>
      <c r="BK66" s="4"/>
      <c r="BL66" s="1"/>
      <c r="BM66" s="1"/>
      <c r="BN66" s="4"/>
      <c r="BO66" s="1"/>
      <c r="BP66" s="1"/>
      <c r="BS66" s="2"/>
      <c r="BT66" s="2"/>
    </row>
    <row r="67" spans="1:72" s="3" customFormat="1">
      <c r="A67" s="12">
        <f>[1]Base_Data!A67</f>
        <v>41431</v>
      </c>
      <c r="B67" s="7">
        <f>[1]Base_Data!B67</f>
        <v>19519.490000000002</v>
      </c>
      <c r="C67" s="7">
        <f>[1]Base_Data!C67</f>
        <v>74.099999999999994</v>
      </c>
      <c r="D67" s="7">
        <f>[1]Base_Data!D67</f>
        <v>181.5</v>
      </c>
      <c r="E67" s="7">
        <f>[1]Base_Data!E67</f>
        <v>1452.1</v>
      </c>
      <c r="F67" s="7"/>
      <c r="G67" s="6"/>
      <c r="H67" s="10">
        <f t="shared" ref="H67:H84" si="72">(C67-C66)/C66</f>
        <v>9.5343680709534195E-2</v>
      </c>
      <c r="I67" s="10">
        <f t="shared" ref="I67:I84" si="73">(D67-D66)/D66</f>
        <v>2.2087244616234439E-3</v>
      </c>
      <c r="J67" s="10">
        <f t="shared" ref="J67:J84" si="74">(E67-E66)/E66</f>
        <v>-7.9928952042629085E-3</v>
      </c>
      <c r="K67" s="7"/>
      <c r="L67" s="10">
        <f t="shared" si="69"/>
        <v>0.10679611650485424</v>
      </c>
      <c r="M67" s="10">
        <f t="shared" si="70"/>
        <v>-3.2773780975219852E-2</v>
      </c>
      <c r="N67" s="10">
        <f t="shared" si="71"/>
        <v>-1.1941618752764387E-2</v>
      </c>
      <c r="O67" s="7"/>
      <c r="P67" s="10">
        <f t="shared" si="64"/>
        <v>0.13956989748007409</v>
      </c>
      <c r="Q67" s="10">
        <f t="shared" si="65"/>
        <v>0.11873773525761863</v>
      </c>
      <c r="R67" s="11">
        <f t="shared" ref="R67:R98" si="75">P67-Q67</f>
        <v>2.0832162222455458E-2</v>
      </c>
      <c r="S67" s="7"/>
      <c r="T67" s="7"/>
      <c r="U67" s="7"/>
      <c r="V67" s="7"/>
      <c r="W67" s="7"/>
      <c r="X67" s="7"/>
      <c r="Y67" s="10"/>
      <c r="Z67" s="10"/>
      <c r="AA67" s="10"/>
      <c r="AB67" s="5"/>
      <c r="AC67" s="10"/>
      <c r="AD67" s="10"/>
      <c r="AE67" s="10"/>
      <c r="AF67" s="7"/>
      <c r="AG67" s="10"/>
      <c r="AH67" s="10"/>
      <c r="AI67" s="10"/>
      <c r="AJ67" s="7"/>
      <c r="AK67" s="7"/>
      <c r="AL67" s="7"/>
      <c r="AM67" s="7"/>
      <c r="AN67" s="7"/>
      <c r="AO67" s="4"/>
      <c r="AP67" s="10"/>
      <c r="AQ67" s="10"/>
      <c r="AR67" s="10"/>
      <c r="AS67" s="4"/>
      <c r="AT67" s="10"/>
      <c r="AU67" s="10"/>
      <c r="AV67" s="10"/>
      <c r="AW67" s="4"/>
      <c r="AX67" s="9"/>
      <c r="AY67" s="9"/>
      <c r="AZ67" s="8"/>
      <c r="BA67" s="4"/>
      <c r="BB67" s="1"/>
      <c r="BC67" s="4"/>
      <c r="BD67" s="4"/>
      <c r="BE67" s="4"/>
      <c r="BF67" s="4"/>
      <c r="BG67" s="4"/>
      <c r="BH67" s="4"/>
      <c r="BI67" s="4"/>
      <c r="BJ67" s="4"/>
      <c r="BK67" s="4"/>
      <c r="BL67" s="1"/>
      <c r="BM67" s="1"/>
      <c r="BN67" s="4"/>
      <c r="BO67" s="1"/>
      <c r="BP67" s="1"/>
      <c r="BS67" s="2"/>
      <c r="BT67" s="2"/>
    </row>
    <row r="68" spans="1:72" s="3" customFormat="1">
      <c r="A68" s="12">
        <f>[1]Base_Data!A68</f>
        <v>41432</v>
      </c>
      <c r="B68" s="7">
        <f>[1]Base_Data!B68</f>
        <v>19429.23</v>
      </c>
      <c r="C68" s="7">
        <f>[1]Base_Data!C68</f>
        <v>72.3</v>
      </c>
      <c r="D68" s="7">
        <f>[1]Base_Data!D68</f>
        <v>183.95</v>
      </c>
      <c r="E68" s="7">
        <f>[1]Base_Data!E68</f>
        <v>1500.9</v>
      </c>
      <c r="F68" s="7"/>
      <c r="G68" s="6"/>
      <c r="H68" s="10">
        <f t="shared" si="72"/>
        <v>-2.4291497975708464E-2</v>
      </c>
      <c r="I68" s="10">
        <f t="shared" si="73"/>
        <v>1.3498622589531618E-2</v>
      </c>
      <c r="J68" s="10">
        <f t="shared" si="74"/>
        <v>3.3606500929688164E-2</v>
      </c>
      <c r="K68" s="7"/>
      <c r="L68" s="10">
        <f t="shared" si="69"/>
        <v>7.9910380881254586E-2</v>
      </c>
      <c r="M68" s="10">
        <f t="shared" si="70"/>
        <v>-1.9717559285904698E-2</v>
      </c>
      <c r="N68" s="10">
        <f t="shared" si="71"/>
        <v>2.1263566155207022E-2</v>
      </c>
      <c r="O68" s="7"/>
      <c r="P68" s="10">
        <f t="shared" si="64"/>
        <v>9.9627940167159285E-2</v>
      </c>
      <c r="Q68" s="10">
        <f t="shared" si="65"/>
        <v>5.8646814726047561E-2</v>
      </c>
      <c r="R68" s="11">
        <f t="shared" si="75"/>
        <v>4.0981125441111724E-2</v>
      </c>
      <c r="S68" s="7"/>
      <c r="T68" s="7"/>
      <c r="U68" s="7"/>
      <c r="V68" s="7"/>
      <c r="W68" s="7"/>
      <c r="X68" s="7"/>
      <c r="Y68" s="10"/>
      <c r="Z68" s="10"/>
      <c r="AA68" s="10"/>
      <c r="AB68" s="5"/>
      <c r="AC68" s="10"/>
      <c r="AD68" s="10"/>
      <c r="AE68" s="10"/>
      <c r="AF68" s="10"/>
      <c r="AG68" s="10"/>
      <c r="AH68" s="10"/>
      <c r="AI68" s="10"/>
      <c r="AJ68" s="7"/>
      <c r="AK68" s="7"/>
      <c r="AL68" s="7"/>
      <c r="AM68" s="7"/>
      <c r="AN68" s="7"/>
      <c r="AO68" s="4"/>
      <c r="AP68" s="10"/>
      <c r="AQ68" s="10"/>
      <c r="AR68" s="10"/>
      <c r="AS68" s="4"/>
      <c r="AT68" s="10"/>
      <c r="AU68" s="10"/>
      <c r="AV68" s="10"/>
      <c r="AW68" s="10"/>
      <c r="AX68" s="9"/>
      <c r="AY68" s="9"/>
      <c r="AZ68" s="8"/>
      <c r="BA68" s="4"/>
      <c r="BB68" s="1"/>
      <c r="BC68" s="4"/>
      <c r="BD68" s="4"/>
      <c r="BE68" s="4"/>
      <c r="BF68" s="4"/>
      <c r="BG68" s="4"/>
      <c r="BH68" s="4"/>
      <c r="BI68" s="4"/>
      <c r="BJ68" s="4"/>
      <c r="BK68" s="4"/>
      <c r="BL68" s="23"/>
      <c r="BM68" s="23"/>
      <c r="BN68" s="4"/>
      <c r="BO68" s="23"/>
      <c r="BP68" s="23"/>
      <c r="BS68" s="2"/>
      <c r="BT68" s="2"/>
    </row>
    <row r="69" spans="1:72" s="3" customFormat="1">
      <c r="A69" s="12">
        <f>[1]Base_Data!A69</f>
        <v>41435</v>
      </c>
      <c r="B69" s="7">
        <f>[1]Base_Data!B69</f>
        <v>19441.07</v>
      </c>
      <c r="C69" s="7">
        <f>[1]Base_Data!C69</f>
        <v>71.3</v>
      </c>
      <c r="D69" s="7">
        <f>[1]Base_Data!D69</f>
        <v>184.55</v>
      </c>
      <c r="E69" s="7">
        <f>[1]Base_Data!E69</f>
        <v>1496.05</v>
      </c>
      <c r="F69" s="7"/>
      <c r="G69" s="6"/>
      <c r="H69" s="10">
        <f t="shared" si="72"/>
        <v>-1.3831258644536654E-2</v>
      </c>
      <c r="I69" s="10">
        <f t="shared" si="73"/>
        <v>3.2617559119327141E-3</v>
      </c>
      <c r="J69" s="10">
        <f t="shared" si="74"/>
        <v>-3.2313944966354427E-3</v>
      </c>
      <c r="K69" s="7"/>
      <c r="L69" s="10">
        <f t="shared" si="69"/>
        <v>6.4973861090365861E-2</v>
      </c>
      <c r="M69" s="10">
        <f t="shared" si="70"/>
        <v>-1.6520117239541669E-2</v>
      </c>
      <c r="N69" s="10">
        <f t="shared" si="71"/>
        <v>1.7963460687918799E-2</v>
      </c>
      <c r="O69" s="7"/>
      <c r="P69" s="10">
        <f t="shared" si="64"/>
        <v>8.1493978329907527E-2</v>
      </c>
      <c r="Q69" s="10">
        <f t="shared" si="65"/>
        <v>4.7010400402447063E-2</v>
      </c>
      <c r="R69" s="11">
        <f t="shared" si="75"/>
        <v>3.4483577927460464E-2</v>
      </c>
      <c r="S69" s="7"/>
      <c r="T69" s="7"/>
      <c r="U69" s="7"/>
      <c r="V69" s="7"/>
      <c r="W69" s="7"/>
      <c r="X69" s="7"/>
      <c r="Y69" s="10"/>
      <c r="Z69" s="10"/>
      <c r="AA69" s="10"/>
      <c r="AB69" s="5"/>
      <c r="AC69" s="10"/>
      <c r="AD69" s="10"/>
      <c r="AE69" s="10"/>
      <c r="AF69" s="10"/>
      <c r="AG69" s="10"/>
      <c r="AH69" s="10"/>
      <c r="AI69" s="10"/>
      <c r="AJ69" s="7"/>
      <c r="AK69" s="7"/>
      <c r="AL69" s="7"/>
      <c r="AM69" s="7"/>
      <c r="AN69" s="7"/>
      <c r="AO69" s="4"/>
      <c r="AP69" s="10"/>
      <c r="AQ69" s="10"/>
      <c r="AR69" s="10"/>
      <c r="AS69" s="4"/>
      <c r="AT69" s="10"/>
      <c r="AU69" s="10"/>
      <c r="AV69" s="10"/>
      <c r="AW69" s="7"/>
      <c r="AX69" s="9"/>
      <c r="AY69" s="9"/>
      <c r="AZ69" s="8"/>
      <c r="BA69" s="4"/>
      <c r="BB69" s="1"/>
      <c r="BC69" s="4"/>
      <c r="BD69" s="4"/>
      <c r="BE69" s="4"/>
      <c r="BF69" s="4"/>
      <c r="BG69" s="4"/>
      <c r="BH69" s="4"/>
      <c r="BI69" s="4"/>
      <c r="BJ69" s="4"/>
      <c r="BK69" s="4"/>
      <c r="BL69" s="1"/>
      <c r="BM69" s="1"/>
      <c r="BN69" s="4"/>
      <c r="BO69" s="1"/>
      <c r="BP69" s="1"/>
      <c r="BS69" s="2"/>
      <c r="BT69" s="2"/>
    </row>
    <row r="70" spans="1:72" s="3" customFormat="1">
      <c r="A70" s="12">
        <f>[1]Base_Data!A70</f>
        <v>41436</v>
      </c>
      <c r="B70" s="7">
        <f>[1]Base_Data!B70</f>
        <v>19143</v>
      </c>
      <c r="C70" s="7">
        <f>[1]Base_Data!C70</f>
        <v>69.25</v>
      </c>
      <c r="D70" s="7">
        <f>[1]Base_Data!D70</f>
        <v>179.7</v>
      </c>
      <c r="E70" s="7">
        <f>[1]Base_Data!E70</f>
        <v>1493.65</v>
      </c>
      <c r="F70" s="7"/>
      <c r="G70" s="6"/>
      <c r="H70" s="10">
        <f t="shared" si="72"/>
        <v>-2.8751753155680185E-2</v>
      </c>
      <c r="I70" s="10">
        <f t="shared" si="73"/>
        <v>-2.6280140883229598E-2</v>
      </c>
      <c r="J70" s="10">
        <f t="shared" si="74"/>
        <v>-1.6042244577386209E-3</v>
      </c>
      <c r="K70" s="7"/>
      <c r="L70" s="10">
        <f t="shared" si="69"/>
        <v>3.4353995519044021E-2</v>
      </c>
      <c r="M70" s="10">
        <f t="shared" si="70"/>
        <v>-4.2366107114308646E-2</v>
      </c>
      <c r="N70" s="10">
        <f t="shared" si="71"/>
        <v>1.6330418807198991E-2</v>
      </c>
      <c r="O70" s="7"/>
      <c r="P70" s="10">
        <f t="shared" si="64"/>
        <v>7.672010263335266E-2</v>
      </c>
      <c r="Q70" s="22">
        <f t="shared" si="65"/>
        <v>1.802357671184503E-2</v>
      </c>
      <c r="R70" s="11">
        <f t="shared" si="75"/>
        <v>5.8696525921507633E-2</v>
      </c>
      <c r="S70" s="7"/>
      <c r="T70" s="7"/>
      <c r="U70" s="7"/>
      <c r="V70" s="7"/>
      <c r="W70" s="7"/>
      <c r="X70" s="7"/>
      <c r="Y70" s="10"/>
      <c r="Z70" s="10"/>
      <c r="AA70" s="10"/>
      <c r="AB70" s="5"/>
      <c r="AC70" s="10"/>
      <c r="AD70" s="10"/>
      <c r="AE70" s="10"/>
      <c r="AF70" s="10"/>
      <c r="AG70" s="10"/>
      <c r="AH70" s="10"/>
      <c r="AI70" s="10"/>
      <c r="AJ70" s="7"/>
      <c r="AK70" s="7"/>
      <c r="AL70" s="7"/>
      <c r="AM70" s="7"/>
      <c r="AN70" s="7"/>
      <c r="AO70" s="4"/>
      <c r="AP70" s="10"/>
      <c r="AQ70" s="10"/>
      <c r="AR70" s="10"/>
      <c r="AS70" s="4"/>
      <c r="AT70" s="10"/>
      <c r="AU70" s="10"/>
      <c r="AV70" s="10"/>
      <c r="AW70" s="4"/>
      <c r="AX70" s="9"/>
      <c r="AY70" s="9"/>
      <c r="AZ70" s="8"/>
      <c r="BA70" s="4"/>
      <c r="BB70" s="1"/>
      <c r="BC70" s="4"/>
      <c r="BD70" s="4"/>
      <c r="BE70" s="4"/>
      <c r="BF70" s="4"/>
      <c r="BG70" s="4"/>
      <c r="BH70" s="4"/>
      <c r="BI70" s="4"/>
      <c r="BJ70" s="4"/>
      <c r="BK70" s="4"/>
      <c r="BL70" s="1"/>
      <c r="BM70" s="1"/>
      <c r="BN70" s="4"/>
      <c r="BO70" s="1"/>
      <c r="BP70" s="1"/>
      <c r="BS70" s="2"/>
      <c r="BT70" s="2"/>
    </row>
    <row r="71" spans="1:72" s="3" customFormat="1">
      <c r="A71" s="12">
        <f>[1]Base_Data!A71</f>
        <v>41437</v>
      </c>
      <c r="B71" s="7">
        <f>[1]Base_Data!B71</f>
        <v>19041.13</v>
      </c>
      <c r="C71" s="7">
        <f>[1]Base_Data!C71</f>
        <v>71.849999999999994</v>
      </c>
      <c r="D71" s="7">
        <f>[1]Base_Data!D71</f>
        <v>180.35</v>
      </c>
      <c r="E71" s="7">
        <f>[1]Base_Data!E71</f>
        <v>1460.15</v>
      </c>
      <c r="F71" s="7"/>
      <c r="G71" s="6"/>
      <c r="H71" s="10">
        <f t="shared" si="72"/>
        <v>3.754512635379053E-2</v>
      </c>
      <c r="I71" s="10">
        <f t="shared" si="73"/>
        <v>3.6171396772398758E-3</v>
      </c>
      <c r="J71" s="10">
        <f t="shared" si="74"/>
        <v>-2.2428279717470623E-2</v>
      </c>
      <c r="K71" s="7"/>
      <c r="L71" s="10">
        <f t="shared" si="69"/>
        <v>7.3188946975354607E-2</v>
      </c>
      <c r="M71" s="10">
        <f t="shared" si="70"/>
        <v>-3.8902211564082127E-2</v>
      </c>
      <c r="N71" s="10">
        <f t="shared" si="71"/>
        <v>-6.4641241111829343E-3</v>
      </c>
      <c r="O71" s="7"/>
      <c r="P71" s="10">
        <f t="shared" si="64"/>
        <v>0.11209115853943674</v>
      </c>
      <c r="Q71" s="22">
        <f t="shared" si="65"/>
        <v>7.9653071086537547E-2</v>
      </c>
      <c r="R71" s="11">
        <f t="shared" si="75"/>
        <v>3.2438087452899195E-2</v>
      </c>
      <c r="S71" s="7"/>
      <c r="T71" s="7"/>
      <c r="U71" s="7"/>
      <c r="V71" s="7"/>
      <c r="W71" s="7"/>
      <c r="X71" s="7"/>
      <c r="Y71" s="10"/>
      <c r="Z71" s="10"/>
      <c r="AA71" s="10"/>
      <c r="AB71" s="5"/>
      <c r="AC71" s="10"/>
      <c r="AD71" s="10"/>
      <c r="AE71" s="10"/>
      <c r="AF71" s="10"/>
      <c r="AG71" s="10"/>
      <c r="AH71" s="10"/>
      <c r="AI71" s="10"/>
      <c r="AJ71" s="7"/>
      <c r="AK71" s="7"/>
      <c r="AL71" s="7"/>
      <c r="AM71" s="7"/>
      <c r="AN71" s="7"/>
      <c r="AO71" s="4"/>
      <c r="AP71" s="10"/>
      <c r="AQ71" s="10"/>
      <c r="AR71" s="10"/>
      <c r="AS71" s="4"/>
      <c r="AT71" s="10"/>
      <c r="AU71" s="10"/>
      <c r="AV71" s="10"/>
      <c r="AW71" s="4"/>
      <c r="AX71" s="9"/>
      <c r="AY71" s="9"/>
      <c r="AZ71" s="8"/>
      <c r="BA71" s="4"/>
      <c r="BB71" s="1"/>
      <c r="BC71" s="4"/>
      <c r="BD71" s="4"/>
      <c r="BE71" s="4"/>
      <c r="BF71" s="4"/>
      <c r="BG71" s="4"/>
      <c r="BH71" s="4"/>
      <c r="BI71" s="4"/>
      <c r="BJ71" s="4"/>
      <c r="BK71" s="4"/>
      <c r="BL71" s="1"/>
      <c r="BM71" s="1"/>
      <c r="BN71" s="4"/>
      <c r="BO71" s="1"/>
      <c r="BP71" s="1"/>
      <c r="BS71" s="2"/>
      <c r="BT71" s="2"/>
    </row>
    <row r="72" spans="1:72" s="3" customFormat="1">
      <c r="A72" s="12">
        <f>[1]Base_Data!A72</f>
        <v>41438</v>
      </c>
      <c r="B72" s="7">
        <f>[1]Base_Data!B72</f>
        <v>18827.16</v>
      </c>
      <c r="C72" s="7">
        <f>[1]Base_Data!C72</f>
        <v>72</v>
      </c>
      <c r="D72" s="7">
        <f>[1]Base_Data!D72</f>
        <v>181.3</v>
      </c>
      <c r="E72" s="7">
        <f>[1]Base_Data!E72</f>
        <v>1431.7</v>
      </c>
      <c r="F72" s="7"/>
      <c r="G72" s="6"/>
      <c r="H72" s="10">
        <f t="shared" si="72"/>
        <v>2.0876826722338996E-3</v>
      </c>
      <c r="I72" s="10">
        <f t="shared" si="73"/>
        <v>5.2675353479346666E-3</v>
      </c>
      <c r="J72" s="10">
        <f t="shared" si="74"/>
        <v>-1.9484299558264591E-2</v>
      </c>
      <c r="K72" s="7"/>
      <c r="L72" s="10">
        <f t="shared" si="69"/>
        <v>7.5429424943988008E-2</v>
      </c>
      <c r="M72" s="10">
        <f t="shared" si="70"/>
        <v>-3.3839594990674099E-2</v>
      </c>
      <c r="N72" s="10">
        <f t="shared" si="71"/>
        <v>-2.5822474738883439E-2</v>
      </c>
      <c r="O72" s="7"/>
      <c r="P72" s="10">
        <f t="shared" si="64"/>
        <v>0.10926901993466211</v>
      </c>
      <c r="Q72" s="22">
        <f t="shared" si="65"/>
        <v>0.10125189968287145</v>
      </c>
      <c r="R72" s="11">
        <f t="shared" si="75"/>
        <v>8.0171202517906603E-3</v>
      </c>
      <c r="S72" s="7"/>
      <c r="T72" s="7"/>
      <c r="U72" s="7"/>
      <c r="V72" s="7"/>
      <c r="W72" s="7"/>
      <c r="X72" s="7"/>
      <c r="Y72" s="10"/>
      <c r="Z72" s="10"/>
      <c r="AA72" s="10"/>
      <c r="AB72" s="5"/>
      <c r="AC72" s="10"/>
      <c r="AD72" s="10"/>
      <c r="AE72" s="10"/>
      <c r="AF72" s="10"/>
      <c r="AG72" s="10"/>
      <c r="AH72" s="10"/>
      <c r="AI72" s="10"/>
      <c r="AJ72" s="7"/>
      <c r="AK72" s="7"/>
      <c r="AL72" s="7"/>
      <c r="AM72" s="7"/>
      <c r="AN72" s="7"/>
      <c r="AO72" s="4"/>
      <c r="AP72" s="10"/>
      <c r="AQ72" s="10"/>
      <c r="AR72" s="10"/>
      <c r="AS72" s="4"/>
      <c r="AT72" s="10"/>
      <c r="AU72" s="10"/>
      <c r="AV72" s="10"/>
      <c r="AW72" s="4"/>
      <c r="AX72" s="9"/>
      <c r="AY72" s="9"/>
      <c r="AZ72" s="8"/>
      <c r="BA72" s="4"/>
      <c r="BB72" s="1"/>
      <c r="BC72" s="4"/>
      <c r="BD72" s="4"/>
      <c r="BE72" s="4"/>
      <c r="BF72" s="4"/>
      <c r="BG72" s="4"/>
      <c r="BH72" s="4"/>
      <c r="BI72" s="4"/>
      <c r="BJ72" s="4"/>
      <c r="BK72" s="4"/>
      <c r="BL72" s="1"/>
      <c r="BM72" s="1"/>
      <c r="BN72" s="4"/>
      <c r="BO72" s="1"/>
      <c r="BP72" s="1"/>
      <c r="BS72" s="2"/>
      <c r="BT72" s="2"/>
    </row>
    <row r="73" spans="1:72" s="3" customFormat="1">
      <c r="A73" s="12">
        <f>[1]Base_Data!A73</f>
        <v>41439</v>
      </c>
      <c r="B73" s="7">
        <f>[1]Base_Data!B73</f>
        <v>19177.93</v>
      </c>
      <c r="C73" s="7">
        <f>[1]Base_Data!C73</f>
        <v>70.650000000000006</v>
      </c>
      <c r="D73" s="7">
        <f>[1]Base_Data!D73</f>
        <v>184.45</v>
      </c>
      <c r="E73" s="7">
        <f>[1]Base_Data!E73</f>
        <v>1437.95</v>
      </c>
      <c r="F73" s="7"/>
      <c r="G73" s="6"/>
      <c r="H73" s="10">
        <f t="shared" si="72"/>
        <v>-1.874999999999992E-2</v>
      </c>
      <c r="I73" s="10">
        <f t="shared" si="73"/>
        <v>1.737451737451725E-2</v>
      </c>
      <c r="J73" s="10">
        <f t="shared" si="74"/>
        <v>4.3654396870852832E-3</v>
      </c>
      <c r="K73" s="7"/>
      <c r="L73" s="10">
        <f t="shared" si="69"/>
        <v>5.5265123226288314E-2</v>
      </c>
      <c r="M73" s="10">
        <f t="shared" si="70"/>
        <v>-1.7053024247268941E-2</v>
      </c>
      <c r="N73" s="10">
        <f t="shared" si="71"/>
        <v>-2.1569761507842032E-2</v>
      </c>
      <c r="O73" s="7"/>
      <c r="P73" s="10">
        <f t="shared" si="64"/>
        <v>7.2318147473557248E-2</v>
      </c>
      <c r="Q73" s="22">
        <f t="shared" si="65"/>
        <v>7.6834884734130346E-2</v>
      </c>
      <c r="R73" s="11">
        <f t="shared" si="75"/>
        <v>-4.5167372605730977E-3</v>
      </c>
      <c r="S73" s="7"/>
      <c r="T73" s="7"/>
      <c r="U73" s="7"/>
      <c r="V73" s="7"/>
      <c r="W73" s="7"/>
      <c r="X73" s="7"/>
      <c r="Y73" s="10"/>
      <c r="Z73" s="10"/>
      <c r="AA73" s="10"/>
      <c r="AB73" s="5"/>
      <c r="AC73" s="10"/>
      <c r="AD73" s="10"/>
      <c r="AE73" s="10"/>
      <c r="AF73" s="10"/>
      <c r="AG73" s="10"/>
      <c r="AH73" s="10"/>
      <c r="AI73" s="10"/>
      <c r="AJ73" s="7"/>
      <c r="AK73" s="7"/>
      <c r="AL73" s="7"/>
      <c r="AM73" s="7"/>
      <c r="AN73" s="7"/>
      <c r="AO73" s="4"/>
      <c r="AP73" s="10"/>
      <c r="AQ73" s="10"/>
      <c r="AR73" s="10"/>
      <c r="AS73" s="4"/>
      <c r="AT73" s="10"/>
      <c r="AU73" s="10"/>
      <c r="AV73" s="10"/>
      <c r="AW73" s="4"/>
      <c r="AX73" s="9"/>
      <c r="AY73" s="9"/>
      <c r="AZ73" s="8"/>
      <c r="BA73" s="4"/>
      <c r="BB73" s="1"/>
      <c r="BC73" s="4"/>
      <c r="BD73" s="4"/>
      <c r="BE73" s="4"/>
      <c r="BF73" s="4"/>
      <c r="BG73" s="4"/>
      <c r="BH73" s="4"/>
      <c r="BI73" s="4"/>
      <c r="BJ73" s="4"/>
      <c r="BK73" s="4"/>
      <c r="BL73" s="1"/>
      <c r="BM73" s="1"/>
      <c r="BN73" s="4"/>
      <c r="BO73" s="1"/>
      <c r="BP73" s="1"/>
      <c r="BS73" s="2"/>
      <c r="BT73" s="2"/>
    </row>
    <row r="74" spans="1:72" s="3" customFormat="1">
      <c r="A74" s="12">
        <f>[1]Base_Data!A74</f>
        <v>41442</v>
      </c>
      <c r="B74" s="7">
        <f>[1]Base_Data!B74</f>
        <v>19325.87</v>
      </c>
      <c r="C74" s="7">
        <f>[1]Base_Data!C74</f>
        <v>70.25</v>
      </c>
      <c r="D74" s="7">
        <f>[1]Base_Data!D74</f>
        <v>186.2</v>
      </c>
      <c r="E74" s="7">
        <f>[1]Base_Data!E74</f>
        <v>1435.55</v>
      </c>
      <c r="F74" s="7"/>
      <c r="G74" s="6"/>
      <c r="H74" s="10">
        <f t="shared" si="72"/>
        <v>-5.6617126680821748E-3</v>
      </c>
      <c r="I74" s="10">
        <f t="shared" si="73"/>
        <v>9.487666034155599E-3</v>
      </c>
      <c r="J74" s="10">
        <f t="shared" si="74"/>
        <v>-1.6690427344484098E-3</v>
      </c>
      <c r="K74" s="7"/>
      <c r="L74" s="10">
        <f t="shared" si="69"/>
        <v>4.9290515309932739E-2</v>
      </c>
      <c r="M74" s="10">
        <f t="shared" si="70"/>
        <v>-7.7271516120437887E-3</v>
      </c>
      <c r="N74" s="10">
        <f t="shared" si="71"/>
        <v>-2.3202803388561993E-2</v>
      </c>
      <c r="O74" s="7"/>
      <c r="P74" s="10">
        <f t="shared" si="64"/>
        <v>5.7017666921976531E-2</v>
      </c>
      <c r="Q74" s="22">
        <f t="shared" si="65"/>
        <v>7.2493318698494735E-2</v>
      </c>
      <c r="R74" s="11">
        <f t="shared" si="75"/>
        <v>-1.5475651776518204E-2</v>
      </c>
      <c r="S74" s="7"/>
      <c r="T74" s="7"/>
      <c r="U74" s="7"/>
      <c r="V74" s="7"/>
      <c r="W74" s="7"/>
      <c r="X74" s="7"/>
      <c r="Y74" s="10"/>
      <c r="Z74" s="10"/>
      <c r="AA74" s="10"/>
      <c r="AB74" s="5"/>
      <c r="AC74" s="10"/>
      <c r="AD74" s="10"/>
      <c r="AE74" s="10"/>
      <c r="AF74" s="10"/>
      <c r="AG74" s="10"/>
      <c r="AH74" s="10"/>
      <c r="AI74" s="10"/>
      <c r="AJ74" s="7"/>
      <c r="AK74" s="7"/>
      <c r="AL74" s="7"/>
      <c r="AM74" s="7"/>
      <c r="AN74" s="7"/>
      <c r="AO74" s="4"/>
      <c r="AP74" s="10"/>
      <c r="AQ74" s="10"/>
      <c r="AR74" s="10"/>
      <c r="AS74" s="4"/>
      <c r="AT74" s="10"/>
      <c r="AU74" s="10"/>
      <c r="AV74" s="10"/>
      <c r="AW74" s="4"/>
      <c r="AX74" s="9"/>
      <c r="AY74" s="9"/>
      <c r="AZ74" s="8"/>
      <c r="BA74" s="4"/>
      <c r="BB74" s="1"/>
      <c r="BC74" s="4"/>
      <c r="BD74" s="4"/>
      <c r="BE74" s="4"/>
      <c r="BF74" s="4"/>
      <c r="BG74" s="4"/>
      <c r="BH74" s="4"/>
      <c r="BI74" s="4"/>
      <c r="BJ74" s="4"/>
      <c r="BK74" s="4"/>
      <c r="BL74" s="1"/>
      <c r="BM74" s="1"/>
      <c r="BN74" s="4"/>
      <c r="BO74" s="1"/>
      <c r="BP74" s="1"/>
      <c r="BS74" s="2"/>
      <c r="BT74" s="2"/>
    </row>
    <row r="75" spans="1:72" s="3" customFormat="1">
      <c r="A75" s="12">
        <f>[1]Base_Data!A75</f>
        <v>41443</v>
      </c>
      <c r="B75" s="7">
        <f>[1]Base_Data!B75</f>
        <v>19223.28</v>
      </c>
      <c r="C75" s="7">
        <f>[1]Base_Data!C75</f>
        <v>71.400000000000006</v>
      </c>
      <c r="D75" s="7">
        <f>[1]Base_Data!D75</f>
        <v>185.2</v>
      </c>
      <c r="E75" s="7">
        <f>[1]Base_Data!E75</f>
        <v>1441.3</v>
      </c>
      <c r="F75" s="7"/>
      <c r="G75" s="6"/>
      <c r="H75" s="10">
        <f t="shared" si="72"/>
        <v>1.6370106761565917E-2</v>
      </c>
      <c r="I75" s="10">
        <f t="shared" si="73"/>
        <v>-5.3705692803437165E-3</v>
      </c>
      <c r="J75" s="10">
        <f t="shared" si="74"/>
        <v>4.00543345755982E-3</v>
      </c>
      <c r="K75" s="7"/>
      <c r="L75" s="10">
        <f t="shared" si="69"/>
        <v>6.646751306945485E-2</v>
      </c>
      <c r="M75" s="10">
        <f t="shared" si="70"/>
        <v>-1.3056221689315304E-2</v>
      </c>
      <c r="N75" s="10">
        <f t="shared" si="71"/>
        <v>-1.9290307216003902E-2</v>
      </c>
      <c r="O75" s="7"/>
      <c r="P75" s="10">
        <f t="shared" si="64"/>
        <v>7.9523734758770157E-2</v>
      </c>
      <c r="Q75" s="22">
        <f t="shared" si="65"/>
        <v>8.5757820285458752E-2</v>
      </c>
      <c r="R75" s="11">
        <f t="shared" si="75"/>
        <v>-6.2340855266885958E-3</v>
      </c>
      <c r="S75" s="7"/>
      <c r="T75" s="7"/>
      <c r="U75" s="7"/>
      <c r="V75" s="7"/>
      <c r="W75" s="7"/>
      <c r="X75" s="7"/>
      <c r="Y75" s="10"/>
      <c r="Z75" s="10"/>
      <c r="AA75" s="10"/>
      <c r="AB75" s="5"/>
      <c r="AC75" s="10"/>
      <c r="AD75" s="10"/>
      <c r="AE75" s="10"/>
      <c r="AF75" s="10"/>
      <c r="AG75" s="10"/>
      <c r="AH75" s="10"/>
      <c r="AI75" s="10"/>
      <c r="AJ75" s="7"/>
      <c r="AK75" s="7"/>
      <c r="AL75" s="7"/>
      <c r="AM75" s="7"/>
      <c r="AN75" s="7"/>
      <c r="AO75" s="4"/>
      <c r="AP75" s="10"/>
      <c r="AQ75" s="10"/>
      <c r="AR75" s="10"/>
      <c r="AS75" s="4"/>
      <c r="AT75" s="10"/>
      <c r="AU75" s="10"/>
      <c r="AV75" s="10"/>
      <c r="AW75" s="4"/>
      <c r="AX75" s="9"/>
      <c r="AY75" s="9"/>
      <c r="AZ75" s="8"/>
      <c r="BA75" s="4"/>
      <c r="BB75" s="1"/>
      <c r="BC75" s="4"/>
      <c r="BD75" s="4"/>
      <c r="BE75" s="4"/>
      <c r="BF75" s="4"/>
      <c r="BG75" s="4"/>
      <c r="BH75" s="4"/>
      <c r="BI75" s="4"/>
      <c r="BJ75" s="4"/>
      <c r="BK75" s="4"/>
      <c r="BL75" s="1"/>
      <c r="BM75" s="1"/>
      <c r="BN75" s="4"/>
      <c r="BO75" s="1"/>
      <c r="BP75" s="1"/>
      <c r="BS75" s="2"/>
      <c r="BT75" s="2"/>
    </row>
    <row r="76" spans="1:72" s="3" customFormat="1">
      <c r="A76" s="12">
        <f>[1]Base_Data!A76</f>
        <v>41444</v>
      </c>
      <c r="B76" s="7">
        <f>[1]Base_Data!B76</f>
        <v>19245.7</v>
      </c>
      <c r="C76" s="7">
        <f>[1]Base_Data!C76</f>
        <v>74.2</v>
      </c>
      <c r="D76" s="7">
        <f>[1]Base_Data!D76</f>
        <v>185</v>
      </c>
      <c r="E76" s="7">
        <f>[1]Base_Data!E76</f>
        <v>1433.95</v>
      </c>
      <c r="F76" s="7"/>
      <c r="G76" s="6"/>
      <c r="H76" s="10">
        <f t="shared" si="72"/>
        <v>3.9215686274509762E-2</v>
      </c>
      <c r="I76" s="10">
        <f t="shared" si="73"/>
        <v>-1.0799136069113858E-3</v>
      </c>
      <c r="J76" s="10">
        <f t="shared" si="74"/>
        <v>-5.0995628946089704E-3</v>
      </c>
      <c r="K76" s="7"/>
      <c r="L76" s="17">
        <f t="shared" si="69"/>
        <v>0.10828976848394324</v>
      </c>
      <c r="M76" s="10">
        <f t="shared" si="70"/>
        <v>-1.4122035704769548E-2</v>
      </c>
      <c r="N76" s="18">
        <f t="shared" si="71"/>
        <v>-2.429149797570853E-2</v>
      </c>
      <c r="O76" s="7"/>
      <c r="P76" s="10">
        <f t="shared" si="64"/>
        <v>0.12241180418871279</v>
      </c>
      <c r="Q76" s="17">
        <f t="shared" si="65"/>
        <v>0.13258126645965176</v>
      </c>
      <c r="R76" s="11">
        <f t="shared" si="75"/>
        <v>-1.016946227093897E-2</v>
      </c>
      <c r="S76" s="7"/>
      <c r="T76" s="7"/>
      <c r="U76" s="7"/>
      <c r="V76" s="7"/>
      <c r="W76" s="7"/>
      <c r="X76" s="7"/>
      <c r="Y76" s="10"/>
      <c r="Z76" s="10"/>
      <c r="AA76" s="10"/>
      <c r="AB76" s="5"/>
      <c r="AC76" s="10"/>
      <c r="AD76" s="10"/>
      <c r="AE76" s="10"/>
      <c r="AF76" s="10"/>
      <c r="AG76" s="10"/>
      <c r="AH76" s="10"/>
      <c r="AI76" s="10"/>
      <c r="AJ76" s="1"/>
      <c r="AK76" s="7"/>
      <c r="AL76" s="7"/>
      <c r="AM76" s="7"/>
      <c r="AN76" s="7"/>
      <c r="AO76" s="4"/>
      <c r="AP76" s="10"/>
      <c r="AQ76" s="10"/>
      <c r="AR76" s="10"/>
      <c r="AS76" s="4"/>
      <c r="AT76" s="10"/>
      <c r="AU76" s="10"/>
      <c r="AV76" s="10"/>
      <c r="AW76" s="4"/>
      <c r="AX76" s="9"/>
      <c r="AY76" s="9"/>
      <c r="AZ76" s="8"/>
      <c r="BA76" s="4"/>
      <c r="BB76" s="1"/>
      <c r="BC76" s="4"/>
      <c r="BD76" s="4"/>
      <c r="BE76" s="4"/>
      <c r="BF76" s="4"/>
      <c r="BG76" s="4"/>
      <c r="BH76" s="4"/>
      <c r="BI76" s="4"/>
      <c r="BJ76" s="4"/>
      <c r="BK76" s="4"/>
      <c r="BL76" s="1"/>
      <c r="BM76" s="1"/>
      <c r="BN76" s="4"/>
      <c r="BO76" s="1"/>
      <c r="BP76" s="1"/>
      <c r="BS76" s="2"/>
      <c r="BT76" s="2"/>
    </row>
    <row r="77" spans="1:72" s="3" customFormat="1">
      <c r="A77" s="12">
        <f>[1]Base_Data!A77</f>
        <v>41445</v>
      </c>
      <c r="B77" s="7">
        <f>[1]Base_Data!B77</f>
        <v>18719.29</v>
      </c>
      <c r="C77" s="7">
        <f>[1]Base_Data!C77</f>
        <v>70.05</v>
      </c>
      <c r="D77" s="7">
        <f>[1]Base_Data!D77</f>
        <v>183.85</v>
      </c>
      <c r="E77" s="7">
        <f>[1]Base_Data!E77</f>
        <v>1421.35</v>
      </c>
      <c r="F77" s="7"/>
      <c r="G77" s="7"/>
      <c r="H77" s="10">
        <f t="shared" si="72"/>
        <v>-5.592991913746638E-2</v>
      </c>
      <c r="I77" s="10">
        <f t="shared" si="73"/>
        <v>-6.2162162162162473E-3</v>
      </c>
      <c r="J77" s="10">
        <f t="shared" si="74"/>
        <v>-8.7869172565292631E-3</v>
      </c>
      <c r="K77" s="7"/>
      <c r="L77" s="10">
        <f t="shared" ref="L77:L84" si="76">(C77-$C$76)/$C$76</f>
        <v>-5.592991913746638E-2</v>
      </c>
      <c r="M77" s="10">
        <f t="shared" ref="M77:M84" si="77">(D77-$D$76)/$D$76</f>
        <v>-6.2162162162162473E-3</v>
      </c>
      <c r="N77" s="10">
        <f t="shared" ref="N77:N84" si="78">(E77-$E$76)/$E$76</f>
        <v>-8.7869172565292631E-3</v>
      </c>
      <c r="O77" s="7"/>
      <c r="P77" s="10">
        <f t="shared" si="64"/>
        <v>-4.971370292125013E-2</v>
      </c>
      <c r="Q77" s="11">
        <f t="shared" si="65"/>
        <v>-4.7143001880937119E-2</v>
      </c>
      <c r="R77" s="11">
        <f t="shared" si="75"/>
        <v>-2.5707010403130115E-3</v>
      </c>
      <c r="S77" s="7"/>
      <c r="T77" s="7"/>
      <c r="U77" s="7"/>
      <c r="V77" s="7"/>
      <c r="W77" s="7"/>
      <c r="X77" s="7"/>
      <c r="Y77" s="10"/>
      <c r="Z77" s="10"/>
      <c r="AA77" s="10"/>
      <c r="AB77" s="5"/>
      <c r="AC77" s="10"/>
      <c r="AD77" s="10"/>
      <c r="AE77" s="10"/>
      <c r="AF77" s="10"/>
      <c r="AG77" s="10"/>
      <c r="AH77" s="10"/>
      <c r="AI77" s="10"/>
      <c r="AJ77" s="1"/>
      <c r="AK77" s="7"/>
      <c r="AL77" s="7"/>
      <c r="AM77" s="7"/>
      <c r="AN77" s="7"/>
      <c r="AO77" s="4"/>
      <c r="AP77" s="10"/>
      <c r="AQ77" s="10"/>
      <c r="AR77" s="10"/>
      <c r="AS77" s="4"/>
      <c r="AT77" s="10"/>
      <c r="AU77" s="10"/>
      <c r="AV77" s="10"/>
      <c r="AW77" s="4"/>
      <c r="AX77" s="9"/>
      <c r="AY77" s="9"/>
      <c r="AZ77" s="8"/>
      <c r="BA77" s="4"/>
      <c r="BB77" s="1"/>
      <c r="BC77" s="4"/>
      <c r="BD77" s="4"/>
      <c r="BE77" s="4"/>
      <c r="BF77" s="4"/>
      <c r="BG77" s="4"/>
      <c r="BH77" s="4"/>
      <c r="BI77" s="4"/>
      <c r="BJ77" s="4"/>
      <c r="BK77" s="4"/>
      <c r="BL77" s="1"/>
      <c r="BM77" s="1"/>
      <c r="BN77" s="4"/>
      <c r="BO77" s="1"/>
      <c r="BP77" s="1"/>
      <c r="BS77" s="2"/>
      <c r="BT77" s="2"/>
    </row>
    <row r="78" spans="1:72" s="3" customFormat="1">
      <c r="A78" s="12">
        <f>[1]Base_Data!A78</f>
        <v>41446</v>
      </c>
      <c r="B78" s="7">
        <f>[1]Base_Data!B78</f>
        <v>18774.240000000002</v>
      </c>
      <c r="C78" s="7">
        <f>[1]Base_Data!C78</f>
        <v>68.7</v>
      </c>
      <c r="D78" s="7">
        <f>[1]Base_Data!D78</f>
        <v>183.1</v>
      </c>
      <c r="E78" s="7">
        <f>[1]Base_Data!E78</f>
        <v>1398.45</v>
      </c>
      <c r="F78" s="7"/>
      <c r="G78" s="6"/>
      <c r="H78" s="10">
        <f t="shared" si="72"/>
        <v>-1.9271948608136965E-2</v>
      </c>
      <c r="I78" s="10">
        <f t="shared" si="73"/>
        <v>-4.079412564590699E-3</v>
      </c>
      <c r="J78" s="10">
        <f t="shared" si="74"/>
        <v>-1.6111443346114515E-2</v>
      </c>
      <c r="K78" s="7"/>
      <c r="L78" s="10">
        <f t="shared" si="76"/>
        <v>-7.4123989218328842E-2</v>
      </c>
      <c r="M78" s="10">
        <f t="shared" si="77"/>
        <v>-1.0270270270270301E-2</v>
      </c>
      <c r="N78" s="10">
        <f t="shared" si="78"/>
        <v>-2.4756790683078209E-2</v>
      </c>
      <c r="O78" s="7"/>
      <c r="P78" s="10">
        <f t="shared" si="64"/>
        <v>-6.3853718948058538E-2</v>
      </c>
      <c r="Q78" s="11">
        <f t="shared" si="65"/>
        <v>-4.9367198535250637E-2</v>
      </c>
      <c r="R78" s="11">
        <f t="shared" si="75"/>
        <v>-1.4486520412807902E-2</v>
      </c>
      <c r="S78" s="7"/>
      <c r="T78" s="7"/>
      <c r="U78" s="7"/>
      <c r="V78" s="7"/>
      <c r="W78" s="7"/>
      <c r="X78" s="7"/>
      <c r="Y78" s="10"/>
      <c r="Z78" s="10"/>
      <c r="AA78" s="10"/>
      <c r="AB78" s="5"/>
      <c r="AC78" s="10"/>
      <c r="AD78" s="10"/>
      <c r="AE78" s="10"/>
      <c r="AF78" s="10"/>
      <c r="AG78" s="10"/>
      <c r="AH78" s="10"/>
      <c r="AI78" s="10"/>
      <c r="AJ78" s="7"/>
      <c r="AK78" s="7"/>
      <c r="AL78" s="7"/>
      <c r="AM78" s="7"/>
      <c r="AN78" s="7"/>
      <c r="AO78" s="4"/>
      <c r="AP78" s="10"/>
      <c r="AQ78" s="10"/>
      <c r="AR78" s="10"/>
      <c r="AS78" s="4"/>
      <c r="AT78" s="10"/>
      <c r="AU78" s="10"/>
      <c r="AV78" s="10"/>
      <c r="AW78" s="4"/>
      <c r="AX78" s="9"/>
      <c r="AY78" s="9"/>
      <c r="AZ78" s="8"/>
      <c r="BA78" s="4"/>
      <c r="BB78" s="1"/>
      <c r="BC78" s="4"/>
      <c r="BD78" s="4"/>
      <c r="BE78" s="4"/>
      <c r="BF78" s="4"/>
      <c r="BG78" s="4"/>
      <c r="BH78" s="4"/>
      <c r="BI78" s="4"/>
      <c r="BJ78" s="4"/>
      <c r="BK78" s="4"/>
      <c r="BL78" s="1"/>
      <c r="BM78" s="1"/>
      <c r="BN78" s="4"/>
      <c r="BO78" s="1"/>
      <c r="BP78" s="1"/>
      <c r="BS78" s="2"/>
      <c r="BT78" s="2"/>
    </row>
    <row r="79" spans="1:72" s="3" customFormat="1">
      <c r="A79" s="12">
        <f>[1]Base_Data!A79</f>
        <v>41449</v>
      </c>
      <c r="B79" s="7">
        <f>[1]Base_Data!B79</f>
        <v>18540.89</v>
      </c>
      <c r="C79" s="7">
        <f>[1]Base_Data!C79</f>
        <v>65.75</v>
      </c>
      <c r="D79" s="7">
        <f>[1]Base_Data!D79</f>
        <v>184.35</v>
      </c>
      <c r="E79" s="7">
        <f>[1]Base_Data!E79</f>
        <v>1351.9</v>
      </c>
      <c r="F79" s="7"/>
      <c r="G79" s="6"/>
      <c r="H79" s="21">
        <f t="shared" si="72"/>
        <v>-4.2940320232896692E-2</v>
      </c>
      <c r="I79" s="10">
        <f t="shared" si="73"/>
        <v>6.8268705625341344E-3</v>
      </c>
      <c r="J79" s="10">
        <f t="shared" si="74"/>
        <v>-3.3286853301869895E-2</v>
      </c>
      <c r="K79" s="7"/>
      <c r="L79" s="10">
        <f t="shared" si="76"/>
        <v>-0.1138814016172507</v>
      </c>
      <c r="M79" s="10">
        <f t="shared" si="77"/>
        <v>-3.5135135135135444E-3</v>
      </c>
      <c r="N79" s="10">
        <f t="shared" si="78"/>
        <v>-5.7219568325255377E-2</v>
      </c>
      <c r="O79" s="7"/>
      <c r="P79" s="20">
        <f t="shared" si="64"/>
        <v>-0.11036788810373716</v>
      </c>
      <c r="Q79" s="19">
        <f t="shared" si="65"/>
        <v>-5.6661833291995325E-2</v>
      </c>
      <c r="R79" s="19">
        <f t="shared" si="75"/>
        <v>-5.370605481174183E-2</v>
      </c>
      <c r="S79" s="7"/>
      <c r="T79" s="7"/>
      <c r="U79" s="7"/>
      <c r="V79" s="7"/>
      <c r="W79" s="7"/>
      <c r="X79" s="7"/>
      <c r="Y79" s="10"/>
      <c r="Z79" s="10"/>
      <c r="AA79" s="10"/>
      <c r="AB79" s="5"/>
      <c r="AC79" s="10"/>
      <c r="AD79" s="10"/>
      <c r="AE79" s="10"/>
      <c r="AF79" s="10"/>
      <c r="AG79" s="10"/>
      <c r="AH79" s="10"/>
      <c r="AI79" s="10"/>
      <c r="AJ79" s="7"/>
      <c r="AK79" s="7"/>
      <c r="AL79" s="7"/>
      <c r="AM79" s="7"/>
      <c r="AN79" s="7"/>
      <c r="AO79" s="4"/>
      <c r="AP79" s="10"/>
      <c r="AQ79" s="10"/>
      <c r="AR79" s="10"/>
      <c r="AS79" s="4"/>
      <c r="AT79" s="10"/>
      <c r="AU79" s="10"/>
      <c r="AV79" s="10"/>
      <c r="AW79" s="10"/>
      <c r="AX79" s="9"/>
      <c r="AY79" s="9"/>
      <c r="AZ79" s="8"/>
      <c r="BA79" s="4"/>
      <c r="BB79" s="1"/>
      <c r="BC79" s="4"/>
      <c r="BD79" s="4"/>
      <c r="BE79" s="4"/>
      <c r="BF79" s="4"/>
      <c r="BG79" s="4"/>
      <c r="BH79" s="4"/>
      <c r="BI79" s="4"/>
      <c r="BJ79" s="4"/>
      <c r="BK79" s="4"/>
      <c r="BL79" s="1"/>
      <c r="BM79" s="1"/>
      <c r="BN79" s="4"/>
      <c r="BO79" s="1"/>
      <c r="BP79" s="1"/>
      <c r="BS79" s="2"/>
      <c r="BT79" s="2"/>
    </row>
    <row r="80" spans="1:72" s="3" customFormat="1">
      <c r="A80" s="12">
        <f>[1]Base_Data!A80</f>
        <v>41450</v>
      </c>
      <c r="B80" s="7">
        <f>[1]Base_Data!B80</f>
        <v>18629.150000000001</v>
      </c>
      <c r="C80" s="7">
        <f>[1]Base_Data!C80</f>
        <v>67.099999999999994</v>
      </c>
      <c r="D80" s="7">
        <f>[1]Base_Data!D80</f>
        <v>175.8</v>
      </c>
      <c r="E80" s="7">
        <f>[1]Base_Data!E80</f>
        <v>1369.45</v>
      </c>
      <c r="F80" s="7"/>
      <c r="G80" s="7"/>
      <c r="H80" s="10">
        <f t="shared" si="72"/>
        <v>2.0532319391634895E-2</v>
      </c>
      <c r="I80" s="10">
        <f t="shared" si="73"/>
        <v>-4.6379170056956784E-2</v>
      </c>
      <c r="J80" s="10">
        <f t="shared" si="74"/>
        <v>1.2981729417856316E-2</v>
      </c>
      <c r="K80" s="7"/>
      <c r="L80" s="18">
        <f t="shared" si="76"/>
        <v>-9.5687331536388254E-2</v>
      </c>
      <c r="M80" s="10">
        <f t="shared" si="77"/>
        <v>-4.9729729729729666E-2</v>
      </c>
      <c r="N80" s="17">
        <f t="shared" si="78"/>
        <v>-4.4980647860804072E-2</v>
      </c>
      <c r="O80" s="7"/>
      <c r="P80" s="10">
        <f t="shared" si="64"/>
        <v>-4.5957601806658588E-2</v>
      </c>
      <c r="Q80" s="11">
        <f t="shared" si="65"/>
        <v>-5.0706683675584181E-2</v>
      </c>
      <c r="R80" s="11">
        <f t="shared" si="75"/>
        <v>4.7490818689255934E-3</v>
      </c>
      <c r="S80" s="7"/>
      <c r="T80" s="7"/>
      <c r="U80" s="7"/>
      <c r="V80" s="7"/>
      <c r="W80" s="7"/>
      <c r="X80" s="7"/>
      <c r="Y80" s="10"/>
      <c r="Z80" s="10"/>
      <c r="AA80" s="10"/>
      <c r="AB80" s="5"/>
      <c r="AC80" s="10"/>
      <c r="AD80" s="10"/>
      <c r="AE80" s="10"/>
      <c r="AF80" s="10"/>
      <c r="AG80" s="10"/>
      <c r="AH80" s="10"/>
      <c r="AI80" s="10"/>
      <c r="AJ80" s="7"/>
      <c r="AK80" s="7"/>
      <c r="AL80" s="7"/>
      <c r="AM80" s="7"/>
      <c r="AN80" s="7"/>
      <c r="AO80" s="4"/>
      <c r="AP80" s="10"/>
      <c r="AQ80" s="10"/>
      <c r="AR80" s="10"/>
      <c r="AS80" s="4"/>
      <c r="AT80" s="10"/>
      <c r="AU80" s="10"/>
      <c r="AV80" s="10"/>
      <c r="AW80" s="7"/>
      <c r="AX80" s="9"/>
      <c r="AY80" s="9"/>
      <c r="AZ80" s="8"/>
      <c r="BA80" s="4"/>
      <c r="BB80" s="1"/>
      <c r="BC80" s="4"/>
      <c r="BD80" s="4"/>
      <c r="BE80" s="4"/>
      <c r="BF80" s="4"/>
      <c r="BG80" s="4"/>
      <c r="BH80" s="4"/>
      <c r="BI80" s="4"/>
      <c r="BJ80" s="4"/>
      <c r="BK80" s="4"/>
      <c r="BL80" s="1"/>
      <c r="BM80" s="1"/>
      <c r="BN80" s="4"/>
      <c r="BO80" s="1"/>
      <c r="BP80" s="1"/>
      <c r="BS80" s="2"/>
      <c r="BT80" s="2"/>
    </row>
    <row r="81" spans="1:66" s="1" customFormat="1">
      <c r="A81" s="12">
        <f>[1]Base_Data!A81</f>
        <v>41451</v>
      </c>
      <c r="B81" s="7">
        <f>[1]Base_Data!B81</f>
        <v>18552.12</v>
      </c>
      <c r="C81" s="7">
        <f>[1]Base_Data!C81</f>
        <v>66.95</v>
      </c>
      <c r="D81" s="7">
        <f>[1]Base_Data!D81</f>
        <v>176.15</v>
      </c>
      <c r="E81" s="7">
        <f>[1]Base_Data!E81</f>
        <v>1375.45</v>
      </c>
      <c r="F81" s="7"/>
      <c r="G81" s="6"/>
      <c r="H81" s="10">
        <f t="shared" si="72"/>
        <v>-2.2354694485840756E-3</v>
      </c>
      <c r="I81" s="10">
        <f t="shared" si="73"/>
        <v>1.9908987485778972E-3</v>
      </c>
      <c r="J81" s="10">
        <f t="shared" si="74"/>
        <v>4.3813209682719342E-3</v>
      </c>
      <c r="K81" s="7"/>
      <c r="L81" s="10">
        <f t="shared" si="76"/>
        <v>-9.7708894878706196E-2</v>
      </c>
      <c r="M81" s="10">
        <f t="shared" si="77"/>
        <v>-4.7837837837837807E-2</v>
      </c>
      <c r="N81" s="10">
        <f t="shared" si="78"/>
        <v>-4.0796401548171136E-2</v>
      </c>
      <c r="O81" s="7"/>
      <c r="P81" s="10">
        <f t="shared" si="64"/>
        <v>-4.9871057040868388E-2</v>
      </c>
      <c r="Q81" s="11">
        <f t="shared" si="65"/>
        <v>-5.6912493330535059E-2</v>
      </c>
      <c r="R81" s="11">
        <f t="shared" si="75"/>
        <v>7.0414362896666707E-3</v>
      </c>
      <c r="S81" s="7"/>
      <c r="T81" s="7"/>
      <c r="U81" s="7"/>
      <c r="V81" s="7"/>
      <c r="W81" s="7"/>
      <c r="X81" s="7"/>
      <c r="Y81" s="10"/>
      <c r="Z81" s="10"/>
      <c r="AA81" s="10"/>
      <c r="AB81" s="5"/>
      <c r="AC81" s="10"/>
      <c r="AD81" s="10"/>
      <c r="AE81" s="10"/>
      <c r="AF81" s="10"/>
      <c r="AG81" s="10"/>
      <c r="AH81" s="10"/>
      <c r="AI81" s="10"/>
      <c r="AJ81" s="7"/>
      <c r="AK81" s="7"/>
      <c r="AL81" s="7"/>
      <c r="AM81" s="7"/>
      <c r="AN81" s="7"/>
      <c r="AO81" s="4"/>
      <c r="AP81" s="10"/>
      <c r="AQ81" s="10"/>
      <c r="AR81" s="10"/>
      <c r="AS81" s="4"/>
      <c r="AT81" s="10"/>
      <c r="AU81" s="10"/>
      <c r="AV81" s="10"/>
      <c r="AW81" s="4"/>
      <c r="AX81" s="9"/>
      <c r="AY81" s="9"/>
      <c r="AZ81" s="8"/>
      <c r="BA81" s="4"/>
      <c r="BC81" s="4"/>
      <c r="BD81" s="4"/>
      <c r="BE81" s="4"/>
      <c r="BF81" s="4"/>
      <c r="BG81" s="4"/>
      <c r="BH81" s="4"/>
      <c r="BI81" s="4"/>
      <c r="BJ81" s="4"/>
      <c r="BK81" s="4"/>
      <c r="BN81" s="4"/>
    </row>
    <row r="82" spans="1:66" s="1" customFormat="1">
      <c r="A82" s="12"/>
      <c r="B82" s="7"/>
      <c r="C82" s="7"/>
      <c r="D82" s="7"/>
      <c r="E82" s="7"/>
      <c r="F82" s="7"/>
      <c r="G82" s="6"/>
      <c r="H82" s="10">
        <f t="shared" si="72"/>
        <v>-1</v>
      </c>
      <c r="I82" s="10">
        <f t="shared" si="73"/>
        <v>-1</v>
      </c>
      <c r="J82" s="10">
        <f t="shared" si="74"/>
        <v>-1</v>
      </c>
      <c r="K82" s="7"/>
      <c r="L82" s="10">
        <f t="shared" si="76"/>
        <v>-1</v>
      </c>
      <c r="M82" s="10">
        <f t="shared" si="77"/>
        <v>-1</v>
      </c>
      <c r="N82" s="10">
        <f t="shared" si="78"/>
        <v>-1</v>
      </c>
      <c r="O82" s="7"/>
      <c r="P82" s="10">
        <f t="shared" si="64"/>
        <v>0</v>
      </c>
      <c r="Q82" s="11">
        <f t="shared" si="65"/>
        <v>0</v>
      </c>
      <c r="R82" s="11">
        <f t="shared" si="75"/>
        <v>0</v>
      </c>
      <c r="S82" s="7"/>
      <c r="T82" s="7"/>
      <c r="U82" s="7"/>
      <c r="V82" s="7"/>
      <c r="W82" s="7"/>
      <c r="X82" s="7"/>
      <c r="Y82" s="10"/>
      <c r="Z82" s="10"/>
      <c r="AA82" s="10"/>
      <c r="AB82" s="5"/>
      <c r="AC82" s="10"/>
      <c r="AD82" s="10"/>
      <c r="AE82" s="10"/>
      <c r="AF82" s="10"/>
      <c r="AG82" s="10"/>
      <c r="AH82" s="10"/>
      <c r="AI82" s="10"/>
      <c r="AJ82" s="7"/>
      <c r="AK82" s="7"/>
      <c r="AL82" s="7"/>
      <c r="AM82" s="7"/>
      <c r="AN82" s="7"/>
      <c r="AO82" s="4"/>
      <c r="AP82" s="10"/>
      <c r="AQ82" s="10"/>
      <c r="AR82" s="10"/>
      <c r="AS82" s="4"/>
      <c r="AT82" s="10"/>
      <c r="AU82" s="10"/>
      <c r="AV82" s="10"/>
      <c r="AX82" s="9"/>
      <c r="AY82" s="9"/>
      <c r="AZ82" s="8"/>
      <c r="BA82" s="4"/>
      <c r="BC82" s="4"/>
      <c r="BD82" s="4"/>
      <c r="BE82" s="4"/>
      <c r="BF82" s="4"/>
      <c r="BG82" s="4"/>
      <c r="BH82" s="4"/>
      <c r="BI82" s="4"/>
      <c r="BJ82" s="4"/>
      <c r="BK82" s="4"/>
      <c r="BN82" s="4"/>
    </row>
    <row r="83" spans="1:66" s="1" customFormat="1">
      <c r="A83" s="12"/>
      <c r="B83" s="7"/>
      <c r="C83" s="7"/>
      <c r="D83" s="7"/>
      <c r="E83" s="7"/>
      <c r="F83" s="7"/>
      <c r="G83" s="6"/>
      <c r="H83" s="10" t="e">
        <f t="shared" si="72"/>
        <v>#DIV/0!</v>
      </c>
      <c r="I83" s="10" t="e">
        <f t="shared" si="73"/>
        <v>#DIV/0!</v>
      </c>
      <c r="J83" s="10" t="e">
        <f t="shared" si="74"/>
        <v>#DIV/0!</v>
      </c>
      <c r="K83" s="7"/>
      <c r="L83" s="10">
        <f t="shared" si="76"/>
        <v>-1</v>
      </c>
      <c r="M83" s="10">
        <f t="shared" si="77"/>
        <v>-1</v>
      </c>
      <c r="N83" s="10">
        <f t="shared" si="78"/>
        <v>-1</v>
      </c>
      <c r="O83" s="7"/>
      <c r="P83" s="10">
        <f t="shared" si="64"/>
        <v>0</v>
      </c>
      <c r="Q83" s="11">
        <f t="shared" si="65"/>
        <v>0</v>
      </c>
      <c r="R83" s="11">
        <f t="shared" si="75"/>
        <v>0</v>
      </c>
      <c r="S83" s="7"/>
      <c r="T83" s="7"/>
      <c r="U83" s="7"/>
      <c r="V83" s="7"/>
      <c r="W83" s="7"/>
      <c r="X83" s="7"/>
      <c r="Y83" s="10"/>
      <c r="Z83" s="10"/>
      <c r="AA83" s="10"/>
      <c r="AB83" s="5"/>
      <c r="AC83" s="10"/>
      <c r="AD83" s="10"/>
      <c r="AE83" s="10"/>
      <c r="AF83" s="10"/>
      <c r="AG83" s="10"/>
      <c r="AH83" s="10"/>
      <c r="AI83" s="10"/>
      <c r="AJ83" s="7"/>
      <c r="AK83" s="7"/>
      <c r="AL83" s="7"/>
      <c r="AM83" s="7"/>
      <c r="AN83" s="7"/>
      <c r="AO83" s="4"/>
      <c r="AP83" s="10"/>
      <c r="AQ83" s="10"/>
      <c r="AR83" s="10"/>
      <c r="AS83" s="4"/>
      <c r="AT83" s="10"/>
      <c r="AU83" s="10"/>
      <c r="AV83" s="10"/>
      <c r="AW83" s="10"/>
      <c r="AX83" s="9"/>
      <c r="AY83" s="9"/>
      <c r="AZ83" s="8"/>
      <c r="BA83" s="4"/>
      <c r="BC83" s="4"/>
      <c r="BD83" s="4"/>
      <c r="BE83" s="4"/>
      <c r="BF83" s="4"/>
      <c r="BG83" s="4"/>
      <c r="BH83" s="4"/>
      <c r="BI83" s="4"/>
      <c r="BJ83" s="4"/>
      <c r="BK83" s="4"/>
      <c r="BN83" s="4"/>
    </row>
    <row r="84" spans="1:66" s="1" customFormat="1">
      <c r="A84" s="12"/>
      <c r="B84" s="7"/>
      <c r="C84" s="7"/>
      <c r="D84" s="7"/>
      <c r="E84" s="7"/>
      <c r="F84" s="7"/>
      <c r="G84" s="6"/>
      <c r="H84" s="10" t="e">
        <f t="shared" si="72"/>
        <v>#DIV/0!</v>
      </c>
      <c r="I84" s="10" t="e">
        <f t="shared" si="73"/>
        <v>#DIV/0!</v>
      </c>
      <c r="J84" s="10" t="e">
        <f t="shared" si="74"/>
        <v>#DIV/0!</v>
      </c>
      <c r="K84" s="7"/>
      <c r="L84" s="10">
        <f t="shared" si="76"/>
        <v>-1</v>
      </c>
      <c r="M84" s="10">
        <f t="shared" si="77"/>
        <v>-1</v>
      </c>
      <c r="N84" s="10">
        <f t="shared" si="78"/>
        <v>-1</v>
      </c>
      <c r="O84" s="7"/>
      <c r="P84" s="10">
        <f t="shared" si="64"/>
        <v>0</v>
      </c>
      <c r="Q84" s="11">
        <f t="shared" si="65"/>
        <v>0</v>
      </c>
      <c r="R84" s="11">
        <f t="shared" si="75"/>
        <v>0</v>
      </c>
      <c r="S84" s="7"/>
      <c r="T84" s="7"/>
      <c r="U84" s="7"/>
      <c r="V84" s="7"/>
      <c r="W84" s="7"/>
      <c r="X84" s="7"/>
      <c r="Y84" s="10"/>
      <c r="Z84" s="10"/>
      <c r="AA84" s="10"/>
      <c r="AB84" s="5"/>
      <c r="AC84" s="10"/>
      <c r="AD84" s="10"/>
      <c r="AE84" s="10"/>
      <c r="AF84" s="10"/>
      <c r="AG84" s="10"/>
      <c r="AH84" s="10"/>
      <c r="AI84" s="10"/>
      <c r="AJ84" s="7"/>
      <c r="AK84" s="7"/>
      <c r="AL84" s="7"/>
      <c r="AM84" s="7"/>
      <c r="AN84" s="7"/>
      <c r="AO84" s="4"/>
      <c r="AP84" s="10"/>
      <c r="AQ84" s="10"/>
      <c r="AR84" s="10"/>
      <c r="AS84" s="4"/>
      <c r="AT84" s="10"/>
      <c r="AU84" s="10"/>
      <c r="AV84" s="10"/>
      <c r="AW84" s="7"/>
      <c r="AX84" s="9"/>
      <c r="AY84" s="9"/>
      <c r="AZ84" s="8"/>
      <c r="BA84" s="4"/>
      <c r="BC84" s="4"/>
      <c r="BD84" s="4"/>
      <c r="BE84" s="4"/>
      <c r="BF84" s="4"/>
      <c r="BG84" s="4"/>
      <c r="BH84" s="4"/>
      <c r="BI84" s="4"/>
      <c r="BJ84" s="4"/>
      <c r="BK84" s="4"/>
      <c r="BN84" s="4"/>
    </row>
    <row r="85" spans="1:66" s="1" customFormat="1">
      <c r="A85" s="12"/>
      <c r="B85" s="7"/>
      <c r="C85" s="7"/>
      <c r="D85" s="7"/>
      <c r="E85" s="7"/>
      <c r="F85" s="7"/>
      <c r="G85" s="7"/>
      <c r="H85" s="10"/>
      <c r="I85" s="10"/>
      <c r="J85" s="10"/>
      <c r="L85" s="10"/>
      <c r="M85" s="10"/>
      <c r="N85" s="10"/>
      <c r="O85" s="7"/>
      <c r="P85" s="10"/>
      <c r="Q85" s="10"/>
      <c r="R85" s="11"/>
      <c r="S85" s="7"/>
      <c r="T85" s="7"/>
      <c r="U85" s="7"/>
      <c r="V85" s="7"/>
      <c r="W85" s="7"/>
      <c r="X85" s="7"/>
      <c r="Y85" s="10"/>
      <c r="Z85" s="10"/>
      <c r="AA85" s="10"/>
      <c r="AB85" s="5"/>
      <c r="AC85" s="10"/>
      <c r="AD85" s="10"/>
      <c r="AE85" s="10"/>
      <c r="AF85" s="10"/>
      <c r="AG85" s="10"/>
      <c r="AH85" s="10"/>
      <c r="AI85" s="10"/>
      <c r="AJ85" s="7"/>
      <c r="AK85" s="7"/>
      <c r="AL85" s="7"/>
      <c r="AM85" s="7"/>
      <c r="AN85" s="7"/>
      <c r="AO85" s="4"/>
      <c r="AP85" s="10"/>
      <c r="AQ85" s="10"/>
      <c r="AR85" s="10"/>
      <c r="AS85" s="4"/>
      <c r="AT85" s="10"/>
      <c r="AU85" s="10"/>
      <c r="AV85" s="10"/>
      <c r="AW85" s="4"/>
      <c r="AX85" s="9"/>
      <c r="AY85" s="9"/>
      <c r="AZ85" s="8"/>
      <c r="BA85" s="4"/>
      <c r="BC85" s="4"/>
      <c r="BD85" s="4"/>
      <c r="BE85" s="4"/>
      <c r="BF85" s="4"/>
      <c r="BG85" s="4"/>
      <c r="BH85" s="4"/>
      <c r="BI85" s="4"/>
      <c r="BJ85" s="4"/>
      <c r="BK85" s="4"/>
      <c r="BN85" s="4"/>
    </row>
    <row r="86" spans="1:66" s="1" customFormat="1">
      <c r="A86" s="12"/>
      <c r="B86" s="7"/>
      <c r="C86" s="7"/>
      <c r="D86" s="7"/>
      <c r="E86" s="7"/>
      <c r="F86" s="7"/>
      <c r="G86" s="6"/>
      <c r="H86" s="10"/>
      <c r="I86" s="10"/>
      <c r="J86" s="10"/>
      <c r="K86" s="7"/>
      <c r="L86" s="10"/>
      <c r="M86" s="10"/>
      <c r="N86" s="10"/>
      <c r="O86" s="7"/>
      <c r="P86" s="10"/>
      <c r="Q86" s="10"/>
      <c r="R86" s="11"/>
      <c r="S86" s="7"/>
      <c r="T86" s="7"/>
      <c r="U86" s="7"/>
      <c r="V86" s="7"/>
      <c r="W86" s="7"/>
      <c r="X86" s="7"/>
      <c r="Y86" s="10"/>
      <c r="Z86" s="10"/>
      <c r="AA86" s="10"/>
      <c r="AB86" s="5"/>
      <c r="AC86" s="10"/>
      <c r="AD86" s="10"/>
      <c r="AE86" s="10"/>
      <c r="AF86" s="10"/>
      <c r="AG86" s="10"/>
      <c r="AH86" s="10"/>
      <c r="AI86" s="10"/>
      <c r="AJ86" s="7"/>
      <c r="AK86" s="7"/>
      <c r="AL86" s="7"/>
      <c r="AM86" s="7"/>
      <c r="AN86" s="7"/>
      <c r="AO86" s="4"/>
      <c r="AP86" s="10"/>
      <c r="AQ86" s="10"/>
      <c r="AR86" s="10"/>
      <c r="AS86" s="4"/>
      <c r="AT86" s="10"/>
      <c r="AU86" s="10"/>
      <c r="AV86" s="10"/>
      <c r="AW86" s="4"/>
      <c r="AX86" s="9"/>
      <c r="AY86" s="9"/>
      <c r="AZ86" s="8"/>
      <c r="BA86" s="4"/>
      <c r="BC86" s="4"/>
      <c r="BD86" s="4"/>
      <c r="BE86" s="4"/>
      <c r="BF86" s="4"/>
      <c r="BG86" s="4"/>
      <c r="BH86" s="4"/>
      <c r="BI86" s="4"/>
      <c r="BJ86" s="4"/>
      <c r="BK86" s="4"/>
      <c r="BN86" s="4"/>
    </row>
    <row r="87" spans="1:66" s="1" customFormat="1">
      <c r="A87" s="12"/>
      <c r="B87" s="7"/>
      <c r="C87" s="7"/>
      <c r="D87" s="7"/>
      <c r="E87" s="7"/>
      <c r="F87" s="7"/>
      <c r="G87" s="6"/>
      <c r="H87" s="10"/>
      <c r="I87" s="10"/>
      <c r="J87" s="10"/>
      <c r="K87" s="7"/>
      <c r="L87" s="10"/>
      <c r="M87" s="10"/>
      <c r="N87" s="10"/>
      <c r="O87" s="7"/>
      <c r="P87" s="10"/>
      <c r="Q87" s="10"/>
      <c r="R87" s="11"/>
      <c r="S87" s="7"/>
      <c r="T87" s="7"/>
      <c r="U87" s="7"/>
      <c r="V87" s="7"/>
      <c r="W87" s="7"/>
      <c r="X87" s="7"/>
      <c r="Y87" s="10"/>
      <c r="Z87" s="10"/>
      <c r="AA87" s="10"/>
      <c r="AB87" s="5"/>
      <c r="AC87" s="10"/>
      <c r="AD87" s="10"/>
      <c r="AE87" s="10"/>
      <c r="AF87" s="10"/>
      <c r="AG87" s="10"/>
      <c r="AH87" s="10"/>
      <c r="AI87" s="10"/>
      <c r="AJ87" s="7"/>
      <c r="AK87" s="7"/>
      <c r="AL87" s="7"/>
      <c r="AM87" s="7"/>
      <c r="AN87" s="7"/>
      <c r="AO87" s="4"/>
      <c r="AP87" s="10"/>
      <c r="AQ87" s="10"/>
      <c r="AR87" s="10"/>
      <c r="AS87" s="4"/>
      <c r="AT87" s="10"/>
      <c r="AU87" s="10"/>
      <c r="AV87" s="10"/>
      <c r="AW87" s="10"/>
      <c r="AX87" s="9"/>
      <c r="AY87" s="9"/>
      <c r="AZ87" s="8"/>
      <c r="BA87" s="4"/>
      <c r="BC87" s="4"/>
      <c r="BD87" s="4"/>
      <c r="BF87" s="4"/>
      <c r="BG87" s="4"/>
      <c r="BH87" s="4"/>
      <c r="BI87" s="4"/>
      <c r="BJ87" s="4"/>
      <c r="BK87" s="4"/>
      <c r="BN87" s="4"/>
    </row>
    <row r="88" spans="1:66" s="1" customFormat="1">
      <c r="A88" s="12"/>
      <c r="B88" s="7"/>
      <c r="C88" s="7"/>
      <c r="D88" s="7"/>
      <c r="E88" s="7"/>
      <c r="F88" s="7"/>
      <c r="G88" s="6"/>
      <c r="H88" s="10"/>
      <c r="I88" s="10"/>
      <c r="J88" s="10"/>
      <c r="K88" s="7"/>
      <c r="L88" s="10"/>
      <c r="M88" s="10"/>
      <c r="N88" s="10"/>
      <c r="O88" s="7"/>
      <c r="P88" s="10"/>
      <c r="Q88" s="10"/>
      <c r="R88" s="11"/>
      <c r="S88" s="7"/>
      <c r="T88" s="7"/>
      <c r="U88" s="7"/>
      <c r="V88" s="7"/>
      <c r="W88" s="7"/>
      <c r="X88" s="7"/>
      <c r="Y88" s="10"/>
      <c r="Z88" s="10"/>
      <c r="AA88" s="10"/>
      <c r="AB88" s="5"/>
      <c r="AC88" s="10"/>
      <c r="AD88" s="10"/>
      <c r="AE88" s="10"/>
      <c r="AF88" s="7"/>
      <c r="AG88" s="10"/>
      <c r="AH88" s="10"/>
      <c r="AI88" s="10"/>
      <c r="AJ88" s="7"/>
      <c r="AK88" s="7"/>
      <c r="AL88" s="7"/>
      <c r="AM88" s="7"/>
      <c r="AN88" s="7"/>
      <c r="AO88" s="4"/>
      <c r="AP88" s="10"/>
      <c r="AQ88" s="10"/>
      <c r="AR88" s="10"/>
      <c r="AS88" s="4"/>
      <c r="AT88" s="10"/>
      <c r="AU88" s="10"/>
      <c r="AV88" s="10"/>
      <c r="AW88" s="7"/>
      <c r="AX88" s="9"/>
      <c r="AY88" s="9"/>
      <c r="AZ88" s="8"/>
      <c r="BA88" s="16"/>
      <c r="BC88" s="4"/>
      <c r="BD88" s="4"/>
      <c r="BE88" s="4"/>
      <c r="BF88" s="4"/>
      <c r="BG88" s="4"/>
      <c r="BH88" s="4"/>
      <c r="BI88" s="4"/>
      <c r="BJ88" s="4"/>
      <c r="BK88" s="4"/>
      <c r="BN88" s="4"/>
    </row>
    <row r="89" spans="1:66" s="1" customFormat="1">
      <c r="A89" s="12"/>
      <c r="B89" s="7"/>
      <c r="C89" s="7"/>
      <c r="D89" s="7"/>
      <c r="E89" s="7"/>
      <c r="F89" s="7"/>
      <c r="G89" s="6"/>
      <c r="H89" s="10"/>
      <c r="I89" s="10"/>
      <c r="J89" s="10"/>
      <c r="K89" s="7"/>
      <c r="L89" s="10"/>
      <c r="M89" s="10"/>
      <c r="N89" s="10"/>
      <c r="O89" s="7"/>
      <c r="P89" s="10"/>
      <c r="Q89" s="10"/>
      <c r="R89" s="11"/>
      <c r="S89" s="7"/>
      <c r="T89" s="7"/>
      <c r="U89" s="7"/>
      <c r="V89" s="7"/>
      <c r="W89" s="7"/>
      <c r="X89" s="7"/>
      <c r="Y89" s="10"/>
      <c r="Z89" s="10"/>
      <c r="AA89" s="10"/>
      <c r="AB89" s="5"/>
      <c r="AC89" s="10"/>
      <c r="AD89" s="10"/>
      <c r="AE89" s="10"/>
      <c r="AF89" s="10"/>
      <c r="AG89" s="10"/>
      <c r="AH89" s="10"/>
      <c r="AI89" s="10"/>
      <c r="AJ89" s="7"/>
      <c r="AK89" s="7"/>
      <c r="AL89" s="7"/>
      <c r="AM89" s="7"/>
      <c r="AN89" s="7"/>
      <c r="AO89" s="4"/>
      <c r="AP89" s="10"/>
      <c r="AQ89" s="10"/>
      <c r="AR89" s="10"/>
      <c r="AS89" s="4"/>
      <c r="AT89" s="10"/>
      <c r="AU89" s="10"/>
      <c r="AV89" s="10"/>
      <c r="AW89" s="4"/>
      <c r="AX89" s="9"/>
      <c r="AY89" s="9"/>
      <c r="AZ89" s="8"/>
      <c r="BA89" s="4"/>
      <c r="BC89" s="4"/>
      <c r="BD89" s="4"/>
      <c r="BE89" s="4"/>
      <c r="BF89" s="4"/>
      <c r="BG89" s="4"/>
      <c r="BH89" s="4"/>
      <c r="BI89" s="4"/>
      <c r="BJ89" s="4"/>
      <c r="BK89" s="4"/>
      <c r="BN89" s="4"/>
    </row>
    <row r="90" spans="1:66" s="1" customFormat="1">
      <c r="A90" s="12"/>
      <c r="B90" s="7"/>
      <c r="C90" s="7"/>
      <c r="D90" s="7"/>
      <c r="E90" s="7"/>
      <c r="F90" s="7"/>
      <c r="G90" s="6"/>
      <c r="H90" s="10"/>
      <c r="I90" s="10"/>
      <c r="J90" s="10"/>
      <c r="K90" s="7"/>
      <c r="L90" s="10"/>
      <c r="M90" s="10"/>
      <c r="N90" s="10"/>
      <c r="O90" s="7"/>
      <c r="P90" s="10"/>
      <c r="Q90" s="10"/>
      <c r="R90" s="11"/>
      <c r="S90" s="7"/>
      <c r="T90" s="7"/>
      <c r="U90" s="7"/>
      <c r="V90" s="7"/>
      <c r="W90" s="7"/>
      <c r="X90" s="7"/>
      <c r="Y90" s="10"/>
      <c r="Z90" s="10"/>
      <c r="AA90" s="10"/>
      <c r="AB90" s="5"/>
      <c r="AC90" s="10"/>
      <c r="AD90" s="10"/>
      <c r="AE90" s="10"/>
      <c r="AF90" s="10"/>
      <c r="AG90" s="10"/>
      <c r="AH90" s="10"/>
      <c r="AI90" s="10"/>
      <c r="AJ90" s="7"/>
      <c r="AK90" s="7"/>
      <c r="AL90" s="7"/>
      <c r="AM90" s="7"/>
      <c r="AN90" s="7"/>
      <c r="AO90" s="4"/>
      <c r="AP90" s="10"/>
      <c r="AQ90" s="10"/>
      <c r="AR90" s="10"/>
      <c r="AS90" s="4"/>
      <c r="AT90" s="10"/>
      <c r="AU90" s="10"/>
      <c r="AV90" s="10"/>
      <c r="AW90" s="4"/>
      <c r="AX90" s="9"/>
      <c r="AY90" s="9"/>
      <c r="AZ90" s="8"/>
      <c r="BA90" s="4"/>
      <c r="BC90" s="4"/>
      <c r="BD90" s="4"/>
      <c r="BE90" s="4"/>
      <c r="BF90" s="4"/>
      <c r="BG90" s="4"/>
      <c r="BH90" s="4"/>
      <c r="BI90" s="4"/>
      <c r="BJ90" s="4"/>
      <c r="BK90" s="4"/>
      <c r="BN90" s="4"/>
    </row>
    <row r="91" spans="1:66" s="1" customFormat="1">
      <c r="A91" s="12"/>
      <c r="B91" s="7"/>
      <c r="C91" s="7"/>
      <c r="D91" s="7"/>
      <c r="E91" s="7"/>
      <c r="F91" s="7"/>
      <c r="G91" s="6"/>
      <c r="H91" s="10"/>
      <c r="I91" s="10"/>
      <c r="J91" s="10"/>
      <c r="K91" s="7"/>
      <c r="L91" s="10"/>
      <c r="M91" s="10"/>
      <c r="N91" s="10"/>
      <c r="O91" s="10"/>
      <c r="P91" s="10"/>
      <c r="Q91" s="10"/>
      <c r="R91" s="11"/>
      <c r="S91" s="4"/>
      <c r="T91" s="7"/>
      <c r="U91" s="7"/>
      <c r="V91" s="7"/>
      <c r="W91" s="7"/>
      <c r="X91" s="7"/>
      <c r="Y91" s="10"/>
      <c r="Z91" s="10"/>
      <c r="AA91" s="10"/>
      <c r="AB91" s="5"/>
      <c r="AC91" s="10"/>
      <c r="AD91" s="10"/>
      <c r="AE91" s="10"/>
      <c r="AF91" s="10"/>
      <c r="AG91" s="10"/>
      <c r="AH91" s="10"/>
      <c r="AI91" s="10"/>
      <c r="AJ91" s="7"/>
      <c r="AK91" s="7"/>
      <c r="AL91" s="7"/>
      <c r="AM91" s="7"/>
      <c r="AN91" s="7"/>
      <c r="AO91" s="4"/>
      <c r="AP91" s="10"/>
      <c r="AQ91" s="10"/>
      <c r="AR91" s="10"/>
      <c r="AS91" s="4"/>
      <c r="AT91" s="10"/>
      <c r="AU91" s="10"/>
      <c r="AV91" s="10"/>
      <c r="AW91" s="10"/>
      <c r="AX91" s="9"/>
      <c r="AY91" s="9"/>
      <c r="AZ91" s="8"/>
      <c r="BA91" s="4"/>
      <c r="BC91" s="4"/>
      <c r="BD91" s="4"/>
      <c r="BE91" s="4"/>
      <c r="BF91" s="4"/>
      <c r="BG91" s="4"/>
      <c r="BH91" s="4"/>
      <c r="BI91" s="4"/>
      <c r="BJ91" s="4"/>
      <c r="BK91" s="4"/>
      <c r="BN91" s="4"/>
    </row>
    <row r="92" spans="1:66" s="1" customFormat="1">
      <c r="A92" s="12"/>
      <c r="B92" s="7"/>
      <c r="C92" s="7"/>
      <c r="D92" s="7"/>
      <c r="E92" s="7"/>
      <c r="F92" s="7"/>
      <c r="G92" s="7"/>
      <c r="H92" s="10"/>
      <c r="I92" s="10"/>
      <c r="J92" s="10"/>
      <c r="K92" s="7"/>
      <c r="L92" s="10"/>
      <c r="M92" s="10"/>
      <c r="N92" s="10"/>
      <c r="O92" s="7"/>
      <c r="P92" s="10"/>
      <c r="Q92" s="10"/>
      <c r="R92" s="11"/>
      <c r="S92" s="7"/>
      <c r="T92" s="7"/>
      <c r="U92" s="7"/>
      <c r="V92" s="7"/>
      <c r="W92" s="7"/>
      <c r="X92" s="7"/>
      <c r="Y92" s="10"/>
      <c r="Z92" s="10"/>
      <c r="AA92" s="10"/>
      <c r="AB92" s="5"/>
      <c r="AC92" s="10"/>
      <c r="AD92" s="10"/>
      <c r="AE92" s="10"/>
      <c r="AF92" s="10"/>
      <c r="AG92" s="10"/>
      <c r="AH92" s="10"/>
      <c r="AI92" s="10"/>
      <c r="AJ92" s="7"/>
      <c r="AK92" s="7"/>
      <c r="AL92" s="7"/>
      <c r="AM92" s="7"/>
      <c r="AN92" s="7"/>
      <c r="AO92" s="4"/>
      <c r="AP92" s="10"/>
      <c r="AQ92" s="10"/>
      <c r="AR92" s="10"/>
      <c r="AS92" s="4"/>
      <c r="AT92" s="10"/>
      <c r="AU92" s="10"/>
      <c r="AV92" s="10"/>
      <c r="AW92" s="7"/>
      <c r="AX92" s="9"/>
      <c r="AY92" s="9"/>
      <c r="AZ92" s="8"/>
      <c r="BA92" s="4"/>
      <c r="BC92" s="4"/>
      <c r="BD92" s="4"/>
      <c r="BE92" s="4"/>
      <c r="BF92" s="4"/>
      <c r="BG92" s="4"/>
      <c r="BH92" s="4"/>
      <c r="BI92" s="4"/>
      <c r="BJ92" s="4"/>
      <c r="BK92" s="4"/>
      <c r="BN92" s="4"/>
    </row>
    <row r="93" spans="1:66" s="1" customFormat="1">
      <c r="A93" s="12"/>
      <c r="B93" s="7"/>
      <c r="C93" s="7"/>
      <c r="D93" s="7"/>
      <c r="E93" s="7"/>
      <c r="F93" s="7"/>
      <c r="G93" s="6"/>
      <c r="H93" s="10"/>
      <c r="I93" s="10"/>
      <c r="J93" s="10"/>
      <c r="K93" s="7"/>
      <c r="L93" s="10"/>
      <c r="M93" s="10"/>
      <c r="N93" s="10"/>
      <c r="O93" s="7"/>
      <c r="P93" s="10"/>
      <c r="Q93" s="10"/>
      <c r="R93" s="11"/>
      <c r="S93" s="7"/>
      <c r="T93" s="7"/>
      <c r="U93" s="7"/>
      <c r="V93" s="7"/>
      <c r="W93" s="7"/>
      <c r="X93" s="7"/>
      <c r="Y93" s="10"/>
      <c r="Z93" s="10"/>
      <c r="AA93" s="10"/>
      <c r="AB93" s="5"/>
      <c r="AC93" s="10"/>
      <c r="AD93" s="10"/>
      <c r="AE93" s="10"/>
      <c r="AF93" s="10"/>
      <c r="AG93" s="10"/>
      <c r="AH93" s="10"/>
      <c r="AI93" s="10"/>
      <c r="AJ93" s="7"/>
      <c r="AK93" s="7"/>
      <c r="AL93" s="7"/>
      <c r="AM93" s="7"/>
      <c r="AN93" s="7"/>
      <c r="AO93" s="4"/>
      <c r="AP93" s="10"/>
      <c r="AQ93" s="10"/>
      <c r="AR93" s="10"/>
      <c r="AS93" s="4"/>
      <c r="AT93" s="10"/>
      <c r="AU93" s="10"/>
      <c r="AV93" s="10"/>
      <c r="AW93" s="4"/>
      <c r="AX93" s="9"/>
      <c r="AY93" s="9"/>
      <c r="AZ93" s="8"/>
      <c r="BA93" s="4"/>
      <c r="BC93" s="4"/>
      <c r="BD93" s="4"/>
      <c r="BE93" s="4"/>
      <c r="BF93" s="4"/>
      <c r="BG93" s="4"/>
      <c r="BH93" s="4"/>
      <c r="BI93" s="4"/>
      <c r="BJ93" s="4"/>
      <c r="BK93" s="4"/>
      <c r="BN93" s="4"/>
    </row>
    <row r="94" spans="1:66" s="1" customFormat="1">
      <c r="A94" s="12"/>
      <c r="B94" s="7"/>
      <c r="C94" s="7"/>
      <c r="D94" s="7"/>
      <c r="E94" s="7"/>
      <c r="F94" s="7"/>
      <c r="G94" s="6"/>
      <c r="H94" s="10"/>
      <c r="I94" s="10"/>
      <c r="J94" s="10"/>
      <c r="L94" s="10"/>
      <c r="M94" s="10"/>
      <c r="N94" s="10"/>
      <c r="O94" s="7"/>
      <c r="P94" s="10"/>
      <c r="Q94" s="10"/>
      <c r="R94" s="11"/>
      <c r="S94" s="7"/>
      <c r="T94" s="7"/>
      <c r="U94" s="7"/>
      <c r="V94" s="7"/>
      <c r="W94" s="7"/>
      <c r="X94" s="7"/>
      <c r="Y94" s="10"/>
      <c r="Z94" s="10"/>
      <c r="AA94" s="10"/>
      <c r="AB94" s="5"/>
      <c r="AC94" s="10"/>
      <c r="AD94" s="10"/>
      <c r="AE94" s="10"/>
      <c r="AF94" s="10"/>
      <c r="AG94" s="10"/>
      <c r="AH94" s="10"/>
      <c r="AI94" s="10"/>
      <c r="AJ94" s="7"/>
      <c r="AK94" s="7"/>
      <c r="AL94" s="7"/>
      <c r="AM94" s="7"/>
      <c r="AN94" s="7"/>
      <c r="AO94" s="4"/>
      <c r="AP94" s="10"/>
      <c r="AQ94" s="10"/>
      <c r="AR94" s="10"/>
      <c r="AS94" s="4"/>
      <c r="AT94" s="10"/>
      <c r="AU94" s="10"/>
      <c r="AV94" s="10"/>
      <c r="AW94" s="10"/>
      <c r="AX94" s="9"/>
      <c r="AY94" s="9"/>
      <c r="AZ94" s="8"/>
      <c r="BA94" s="4"/>
      <c r="BC94" s="4"/>
      <c r="BD94" s="4"/>
      <c r="BE94" s="4"/>
      <c r="BF94" s="4"/>
      <c r="BG94" s="4"/>
      <c r="BH94" s="4"/>
      <c r="BI94" s="4"/>
      <c r="BJ94" s="4"/>
      <c r="BK94" s="4"/>
      <c r="BN94" s="4"/>
    </row>
    <row r="95" spans="1:66" s="1" customFormat="1">
      <c r="A95" s="12"/>
      <c r="B95" s="7"/>
      <c r="C95" s="7"/>
      <c r="D95" s="7"/>
      <c r="E95" s="7"/>
      <c r="F95" s="7"/>
      <c r="G95" s="7"/>
      <c r="H95" s="10"/>
      <c r="I95" s="10"/>
      <c r="J95" s="10"/>
      <c r="K95" s="7"/>
      <c r="L95" s="10"/>
      <c r="M95" s="10"/>
      <c r="N95" s="10"/>
      <c r="O95" s="7"/>
      <c r="P95" s="10"/>
      <c r="Q95" s="10"/>
      <c r="R95" s="11"/>
      <c r="S95" s="7"/>
      <c r="T95" s="7"/>
      <c r="U95" s="7"/>
      <c r="V95" s="7"/>
      <c r="W95" s="7"/>
      <c r="X95" s="7"/>
      <c r="Y95" s="10"/>
      <c r="Z95" s="10"/>
      <c r="AA95" s="10"/>
      <c r="AB95" s="5"/>
      <c r="AC95" s="10"/>
      <c r="AD95" s="10"/>
      <c r="AE95" s="10"/>
      <c r="AF95" s="10"/>
      <c r="AG95" s="10"/>
      <c r="AH95" s="10"/>
      <c r="AI95" s="10"/>
      <c r="AJ95" s="10"/>
      <c r="AK95" s="7"/>
      <c r="AL95" s="7"/>
      <c r="AM95" s="7"/>
      <c r="AN95" s="7"/>
      <c r="AO95" s="4"/>
      <c r="AP95" s="10"/>
      <c r="AQ95" s="10"/>
      <c r="AR95" s="10"/>
      <c r="AS95" s="4"/>
      <c r="AT95" s="10"/>
      <c r="AU95" s="10"/>
      <c r="AV95" s="10"/>
      <c r="AW95" s="7"/>
      <c r="AX95" s="9"/>
      <c r="AY95" s="9"/>
      <c r="AZ95" s="8"/>
      <c r="BA95" s="4"/>
      <c r="BC95" s="4"/>
      <c r="BD95" s="4"/>
      <c r="BE95" s="4"/>
      <c r="BF95" s="4"/>
      <c r="BG95" s="4"/>
      <c r="BH95" s="4"/>
      <c r="BI95" s="4"/>
      <c r="BJ95" s="4"/>
      <c r="BK95" s="4"/>
      <c r="BN95" s="4"/>
    </row>
    <row r="96" spans="1:66" s="1" customFormat="1">
      <c r="A96" s="12"/>
      <c r="B96" s="7"/>
      <c r="C96" s="7"/>
      <c r="D96" s="7"/>
      <c r="E96" s="7"/>
      <c r="F96" s="7"/>
      <c r="G96" s="6"/>
      <c r="H96" s="10"/>
      <c r="I96" s="10"/>
      <c r="J96" s="10"/>
      <c r="K96" s="7"/>
      <c r="L96" s="10"/>
      <c r="M96" s="10"/>
      <c r="N96" s="10"/>
      <c r="O96" s="7"/>
      <c r="P96" s="10"/>
      <c r="Q96" s="10"/>
      <c r="R96" s="11"/>
      <c r="S96" s="7"/>
      <c r="T96" s="7"/>
      <c r="U96" s="7"/>
      <c r="V96" s="7"/>
      <c r="W96" s="7"/>
      <c r="X96" s="7"/>
      <c r="Y96" s="10"/>
      <c r="Z96" s="10"/>
      <c r="AA96" s="10"/>
      <c r="AB96" s="5"/>
      <c r="AC96" s="10"/>
      <c r="AD96" s="10"/>
      <c r="AE96" s="10"/>
      <c r="AF96" s="10"/>
      <c r="AG96" s="10"/>
      <c r="AH96" s="10"/>
      <c r="AI96" s="10"/>
      <c r="AJ96" s="10"/>
      <c r="AK96" s="7"/>
      <c r="AL96" s="7"/>
      <c r="AM96" s="7"/>
      <c r="AN96" s="7"/>
      <c r="AO96" s="4"/>
      <c r="AP96" s="10"/>
      <c r="AQ96" s="10"/>
      <c r="AR96" s="10"/>
      <c r="AS96" s="4"/>
      <c r="AT96" s="10"/>
      <c r="AU96" s="10"/>
      <c r="AV96" s="10"/>
      <c r="AW96" s="10"/>
      <c r="AX96" s="9"/>
      <c r="AY96" s="9"/>
      <c r="AZ96" s="8"/>
      <c r="BA96" s="4"/>
      <c r="BC96" s="4"/>
      <c r="BD96" s="4"/>
      <c r="BE96" s="4"/>
      <c r="BF96" s="4"/>
      <c r="BG96" s="4"/>
      <c r="BH96" s="4"/>
      <c r="BI96" s="4"/>
      <c r="BJ96" s="4"/>
      <c r="BK96" s="4"/>
      <c r="BN96" s="4"/>
    </row>
    <row r="97" spans="1:66" s="1" customFormat="1">
      <c r="A97" s="12"/>
      <c r="B97" s="7"/>
      <c r="C97" s="7"/>
      <c r="D97" s="7"/>
      <c r="E97" s="7"/>
      <c r="F97" s="7"/>
      <c r="G97" s="6"/>
      <c r="H97" s="10"/>
      <c r="I97" s="10"/>
      <c r="J97" s="10"/>
      <c r="K97" s="7"/>
      <c r="L97" s="10"/>
      <c r="M97" s="10"/>
      <c r="N97" s="10"/>
      <c r="O97" s="7"/>
      <c r="P97" s="10"/>
      <c r="Q97" s="10"/>
      <c r="R97" s="11"/>
      <c r="S97" s="7"/>
      <c r="T97" s="7"/>
      <c r="U97" s="7"/>
      <c r="V97" s="7"/>
      <c r="W97" s="7"/>
      <c r="X97" s="7"/>
      <c r="Y97" s="10"/>
      <c r="Z97" s="10"/>
      <c r="AA97" s="10"/>
      <c r="AB97" s="5"/>
      <c r="AC97" s="10"/>
      <c r="AD97" s="10"/>
      <c r="AE97" s="10"/>
      <c r="AG97" s="10"/>
      <c r="AH97" s="10"/>
      <c r="AI97" s="10"/>
      <c r="AJ97" s="7"/>
      <c r="AK97" s="7"/>
      <c r="AL97" s="7"/>
      <c r="AM97" s="7"/>
      <c r="AN97" s="7"/>
      <c r="AO97" s="4"/>
      <c r="AP97" s="10"/>
      <c r="AQ97" s="10"/>
      <c r="AR97" s="10"/>
      <c r="AS97" s="4"/>
      <c r="AT97" s="10"/>
      <c r="AU97" s="10"/>
      <c r="AV97" s="10"/>
      <c r="AW97" s="7"/>
      <c r="AX97" s="9"/>
      <c r="AY97" s="9"/>
      <c r="AZ97" s="8"/>
      <c r="BA97" s="4"/>
      <c r="BC97" s="4"/>
      <c r="BD97" s="4"/>
      <c r="BE97" s="4"/>
      <c r="BF97" s="4"/>
      <c r="BG97" s="4"/>
      <c r="BH97" s="4"/>
      <c r="BI97" s="4"/>
      <c r="BJ97" s="4"/>
      <c r="BK97" s="4"/>
      <c r="BN97" s="4"/>
    </row>
    <row r="98" spans="1:66" s="1" customFormat="1">
      <c r="A98" s="12"/>
      <c r="B98" s="7"/>
      <c r="C98" s="7"/>
      <c r="D98" s="7"/>
      <c r="E98" s="7"/>
      <c r="F98" s="7"/>
      <c r="G98" s="6"/>
      <c r="H98" s="10"/>
      <c r="I98" s="10"/>
      <c r="J98" s="10"/>
      <c r="K98" s="7"/>
      <c r="L98" s="10"/>
      <c r="M98" s="10"/>
      <c r="N98" s="10"/>
      <c r="O98" s="7"/>
      <c r="P98" s="10"/>
      <c r="Q98" s="10"/>
      <c r="R98" s="11"/>
      <c r="S98" s="7"/>
      <c r="T98" s="7"/>
      <c r="U98" s="7"/>
      <c r="V98" s="7"/>
      <c r="W98" s="7"/>
      <c r="X98" s="7"/>
      <c r="Y98" s="10"/>
      <c r="Z98" s="10"/>
      <c r="AA98" s="10"/>
      <c r="AB98" s="5"/>
      <c r="AC98" s="10"/>
      <c r="AD98" s="10"/>
      <c r="AE98" s="10"/>
      <c r="AF98" s="10"/>
      <c r="AG98" s="10"/>
      <c r="AH98" s="10"/>
      <c r="AI98" s="10"/>
      <c r="AJ98" s="7"/>
      <c r="AK98" s="7"/>
      <c r="AL98" s="7"/>
      <c r="AM98" s="7"/>
      <c r="AN98" s="7"/>
      <c r="AO98" s="4"/>
      <c r="AP98" s="10"/>
      <c r="AQ98" s="10"/>
      <c r="AR98" s="10"/>
      <c r="AS98" s="4"/>
      <c r="AT98" s="10"/>
      <c r="AU98" s="10"/>
      <c r="AV98" s="10"/>
      <c r="AW98" s="4"/>
      <c r="AX98" s="9"/>
      <c r="AY98" s="9"/>
      <c r="AZ98" s="8"/>
      <c r="BA98" s="4"/>
      <c r="BC98" s="4"/>
      <c r="BD98" s="4"/>
      <c r="BE98" s="4"/>
      <c r="BF98" s="4"/>
      <c r="BG98" s="4"/>
      <c r="BH98" s="4"/>
      <c r="BI98" s="4"/>
      <c r="BJ98" s="4"/>
      <c r="BK98" s="4"/>
      <c r="BN98" s="4"/>
    </row>
    <row r="99" spans="1:66" s="1" customFormat="1">
      <c r="A99" s="12"/>
      <c r="B99" s="7"/>
      <c r="C99" s="7"/>
      <c r="D99" s="7"/>
      <c r="E99" s="7"/>
      <c r="F99" s="7"/>
      <c r="G99" s="6"/>
      <c r="H99" s="10"/>
      <c r="I99" s="10"/>
      <c r="J99" s="10"/>
      <c r="K99" s="7"/>
      <c r="L99" s="10"/>
      <c r="M99" s="10"/>
      <c r="N99" s="10"/>
      <c r="O99" s="7"/>
      <c r="P99" s="10"/>
      <c r="Q99" s="10"/>
      <c r="R99" s="11"/>
      <c r="S99" s="7"/>
      <c r="T99" s="7"/>
      <c r="U99" s="7"/>
      <c r="V99" s="7"/>
      <c r="W99" s="7"/>
      <c r="X99" s="7"/>
      <c r="Y99" s="10"/>
      <c r="Z99" s="10"/>
      <c r="AA99" s="10"/>
      <c r="AB99" s="5"/>
      <c r="AC99" s="10"/>
      <c r="AD99" s="10"/>
      <c r="AE99" s="10"/>
      <c r="AF99" s="10"/>
      <c r="AG99" s="10"/>
      <c r="AH99" s="10"/>
      <c r="AI99" s="10"/>
      <c r="AJ99" s="7"/>
      <c r="AK99" s="7"/>
      <c r="AL99" s="7"/>
      <c r="AM99" s="7"/>
      <c r="AN99" s="7"/>
      <c r="AO99" s="4"/>
      <c r="AP99" s="10"/>
      <c r="AQ99" s="10"/>
      <c r="AR99" s="10"/>
      <c r="AS99" s="4"/>
      <c r="AT99" s="10"/>
      <c r="AU99" s="10"/>
      <c r="AV99" s="10"/>
      <c r="AW99" s="4"/>
      <c r="AX99" s="9"/>
      <c r="AY99" s="9"/>
      <c r="AZ99" s="8"/>
      <c r="BA99" s="4"/>
      <c r="BC99" s="4"/>
      <c r="BD99" s="4"/>
      <c r="BE99" s="4"/>
      <c r="BF99" s="4"/>
      <c r="BG99" s="4"/>
      <c r="BH99" s="4"/>
      <c r="BI99" s="4"/>
      <c r="BJ99" s="4"/>
      <c r="BK99" s="4"/>
      <c r="BN99" s="4"/>
    </row>
    <row r="100" spans="1:66" s="1" customFormat="1">
      <c r="A100" s="12"/>
      <c r="B100" s="7"/>
      <c r="C100" s="7"/>
      <c r="D100" s="7"/>
      <c r="E100" s="7"/>
      <c r="F100" s="7"/>
      <c r="G100" s="6"/>
      <c r="H100" s="10"/>
      <c r="I100" s="10"/>
      <c r="J100" s="10"/>
      <c r="K100" s="7"/>
      <c r="L100" s="10"/>
      <c r="M100" s="10"/>
      <c r="N100" s="10"/>
      <c r="O100" s="7"/>
      <c r="P100" s="10"/>
      <c r="Q100" s="10"/>
      <c r="R100" s="11"/>
      <c r="S100" s="7"/>
      <c r="T100" s="7"/>
      <c r="U100" s="7"/>
      <c r="V100" s="7"/>
      <c r="W100" s="7"/>
      <c r="X100" s="7"/>
      <c r="Y100" s="10"/>
      <c r="Z100" s="10"/>
      <c r="AA100" s="10"/>
      <c r="AB100" s="5"/>
      <c r="AC100" s="10"/>
      <c r="AD100" s="10"/>
      <c r="AE100" s="10"/>
      <c r="AF100" s="10"/>
      <c r="AG100" s="10"/>
      <c r="AH100" s="10"/>
      <c r="AI100" s="10"/>
      <c r="AJ100" s="7"/>
      <c r="AK100" s="7"/>
      <c r="AL100" s="7"/>
      <c r="AM100" s="7"/>
      <c r="AN100" s="7"/>
      <c r="AO100" s="4"/>
      <c r="AP100" s="10"/>
      <c r="AQ100" s="10"/>
      <c r="AR100" s="10"/>
      <c r="AS100" s="4"/>
      <c r="AT100" s="10"/>
      <c r="AU100" s="10"/>
      <c r="AV100" s="10"/>
      <c r="AW100" s="4"/>
      <c r="AX100" s="9"/>
      <c r="AY100" s="9"/>
      <c r="AZ100" s="8"/>
      <c r="BA100" s="4"/>
      <c r="BC100" s="4"/>
      <c r="BD100" s="4"/>
      <c r="BE100" s="4"/>
      <c r="BF100" s="4"/>
      <c r="BG100" s="4"/>
      <c r="BH100" s="4"/>
      <c r="BI100" s="4"/>
      <c r="BJ100" s="4"/>
      <c r="BK100" s="4"/>
      <c r="BN100" s="4"/>
    </row>
    <row r="101" spans="1:66" s="1" customFormat="1">
      <c r="A101" s="12"/>
      <c r="B101" s="7"/>
      <c r="C101" s="7"/>
      <c r="D101" s="7"/>
      <c r="E101" s="7"/>
      <c r="F101" s="7"/>
      <c r="G101" s="6"/>
      <c r="H101" s="10"/>
      <c r="I101" s="10"/>
      <c r="J101" s="10"/>
      <c r="K101" s="7"/>
      <c r="L101" s="10"/>
      <c r="M101" s="10"/>
      <c r="N101" s="10"/>
      <c r="O101" s="7"/>
      <c r="P101" s="10"/>
      <c r="Q101" s="10"/>
      <c r="R101" s="11"/>
      <c r="S101" s="7"/>
      <c r="T101" s="7"/>
      <c r="U101" s="7"/>
      <c r="V101" s="7"/>
      <c r="W101" s="7"/>
      <c r="X101" s="7"/>
      <c r="Y101" s="10"/>
      <c r="Z101" s="10"/>
      <c r="AA101" s="10"/>
      <c r="AB101" s="5"/>
      <c r="AC101" s="10"/>
      <c r="AD101" s="10"/>
      <c r="AE101" s="10"/>
      <c r="AF101" s="10"/>
      <c r="AG101" s="10"/>
      <c r="AH101" s="10"/>
      <c r="AI101" s="10"/>
      <c r="AJ101" s="7"/>
      <c r="AK101" s="7"/>
      <c r="AL101" s="7"/>
      <c r="AM101" s="7"/>
      <c r="AN101" s="7"/>
      <c r="AO101" s="4"/>
      <c r="AP101" s="10"/>
      <c r="AQ101" s="10"/>
      <c r="AR101" s="10"/>
      <c r="AS101" s="4"/>
      <c r="AT101" s="10"/>
      <c r="AU101" s="10"/>
      <c r="AV101" s="10"/>
      <c r="AW101" s="4"/>
      <c r="AX101" s="9"/>
      <c r="AY101" s="9"/>
      <c r="AZ101" s="8"/>
      <c r="BA101" s="4"/>
      <c r="BC101" s="4"/>
      <c r="BD101" s="4"/>
      <c r="BE101" s="4"/>
      <c r="BF101" s="4"/>
      <c r="BG101" s="4"/>
      <c r="BH101" s="4"/>
      <c r="BI101" s="4"/>
      <c r="BJ101" s="4"/>
      <c r="BK101" s="4"/>
      <c r="BN101" s="4"/>
    </row>
    <row r="102" spans="1:66" s="1" customFormat="1">
      <c r="A102" s="12"/>
      <c r="B102" s="7"/>
      <c r="C102" s="7"/>
      <c r="D102" s="7"/>
      <c r="E102" s="7"/>
      <c r="F102" s="7"/>
      <c r="G102" s="6"/>
      <c r="H102" s="10"/>
      <c r="I102" s="10"/>
      <c r="J102" s="10"/>
      <c r="K102" s="7"/>
      <c r="L102" s="10"/>
      <c r="M102" s="10"/>
      <c r="N102" s="10"/>
      <c r="O102" s="7"/>
      <c r="P102" s="10"/>
      <c r="Q102" s="10"/>
      <c r="R102" s="11"/>
      <c r="S102" s="7"/>
      <c r="T102" s="7"/>
      <c r="U102" s="7"/>
      <c r="V102" s="7"/>
      <c r="W102" s="7"/>
      <c r="X102" s="7"/>
      <c r="Y102" s="10"/>
      <c r="Z102" s="10"/>
      <c r="AA102" s="10"/>
      <c r="AB102" s="5"/>
      <c r="AC102" s="10"/>
      <c r="AD102" s="10"/>
      <c r="AE102" s="10"/>
      <c r="AF102" s="7"/>
      <c r="AG102" s="10"/>
      <c r="AH102" s="10"/>
      <c r="AI102" s="10"/>
      <c r="AJ102" s="7"/>
      <c r="AK102" s="7"/>
      <c r="AL102" s="7"/>
      <c r="AM102" s="7"/>
      <c r="AN102" s="7"/>
      <c r="AO102" s="4"/>
      <c r="AP102" s="10"/>
      <c r="AQ102" s="10"/>
      <c r="AR102" s="10"/>
      <c r="AS102" s="4"/>
      <c r="AT102" s="10"/>
      <c r="AU102" s="10"/>
      <c r="AV102" s="10"/>
      <c r="AW102" s="4"/>
      <c r="AX102" s="9"/>
      <c r="AY102" s="9"/>
      <c r="AZ102" s="8"/>
      <c r="BA102" s="4"/>
      <c r="BC102" s="4"/>
      <c r="BD102" s="4"/>
      <c r="BE102" s="4"/>
      <c r="BF102" s="4"/>
      <c r="BG102" s="4"/>
      <c r="BH102" s="4"/>
      <c r="BI102" s="4"/>
      <c r="BJ102" s="4"/>
      <c r="BK102" s="4"/>
      <c r="BN102" s="4"/>
    </row>
    <row r="103" spans="1:66" s="1" customFormat="1">
      <c r="A103" s="12"/>
      <c r="B103" s="7"/>
      <c r="C103" s="7"/>
      <c r="D103" s="7"/>
      <c r="E103" s="7"/>
      <c r="F103" s="7"/>
      <c r="G103" s="6"/>
      <c r="H103" s="10"/>
      <c r="I103" s="10"/>
      <c r="J103" s="10"/>
      <c r="K103" s="7"/>
      <c r="L103" s="10"/>
      <c r="M103" s="10"/>
      <c r="N103" s="10"/>
      <c r="O103" s="7"/>
      <c r="P103" s="10"/>
      <c r="Q103" s="10"/>
      <c r="R103" s="11"/>
      <c r="S103" s="7"/>
      <c r="T103" s="7"/>
      <c r="U103" s="7"/>
      <c r="V103" s="7"/>
      <c r="W103" s="7"/>
      <c r="X103" s="7"/>
      <c r="Y103" s="10"/>
      <c r="Z103" s="10"/>
      <c r="AA103" s="10"/>
      <c r="AB103" s="5"/>
      <c r="AC103" s="10"/>
      <c r="AD103" s="10"/>
      <c r="AE103" s="10"/>
      <c r="AF103" s="7"/>
      <c r="AG103" s="10"/>
      <c r="AH103" s="10"/>
      <c r="AI103" s="10"/>
      <c r="AJ103" s="10"/>
      <c r="AK103" s="7"/>
      <c r="AL103" s="7"/>
      <c r="AM103" s="7"/>
      <c r="AN103" s="7"/>
      <c r="AO103" s="4"/>
      <c r="AP103" s="10"/>
      <c r="AQ103" s="10"/>
      <c r="AR103" s="10"/>
      <c r="AS103" s="4"/>
      <c r="AT103" s="10"/>
      <c r="AU103" s="10"/>
      <c r="AV103" s="10"/>
      <c r="AW103" s="4"/>
      <c r="AX103" s="9"/>
      <c r="AY103" s="9"/>
      <c r="AZ103" s="8"/>
      <c r="BA103" s="4"/>
      <c r="BC103" s="4"/>
      <c r="BD103" s="4"/>
      <c r="BE103" s="4"/>
      <c r="BF103" s="4"/>
      <c r="BG103" s="4"/>
      <c r="BH103" s="4"/>
      <c r="BI103" s="4"/>
      <c r="BJ103" s="4"/>
      <c r="BK103" s="4"/>
      <c r="BN103" s="4"/>
    </row>
    <row r="104" spans="1:66" s="1" customFormat="1">
      <c r="A104" s="12"/>
      <c r="B104" s="7"/>
      <c r="C104" s="7"/>
      <c r="D104" s="7"/>
      <c r="E104" s="7"/>
      <c r="F104" s="7"/>
      <c r="G104" s="6"/>
      <c r="H104" s="10"/>
      <c r="I104" s="10"/>
      <c r="J104" s="10"/>
      <c r="L104" s="10"/>
      <c r="M104" s="10"/>
      <c r="N104" s="10"/>
      <c r="O104" s="4"/>
      <c r="P104" s="10"/>
      <c r="Q104" s="10"/>
      <c r="R104" s="11"/>
      <c r="S104" s="7"/>
      <c r="T104" s="7"/>
      <c r="U104" s="7"/>
      <c r="V104" s="7"/>
      <c r="W104" s="7"/>
      <c r="X104" s="7"/>
      <c r="Y104" s="10"/>
      <c r="Z104" s="10"/>
      <c r="AA104" s="10"/>
      <c r="AB104" s="7"/>
      <c r="AC104" s="10"/>
      <c r="AD104" s="10"/>
      <c r="AE104" s="10"/>
      <c r="AF104" s="7"/>
      <c r="AG104" s="10"/>
      <c r="AH104" s="10"/>
      <c r="AI104" s="10"/>
      <c r="AJ104" s="7"/>
      <c r="AK104" s="7"/>
      <c r="AL104" s="7"/>
      <c r="AM104" s="7"/>
      <c r="AN104" s="7"/>
      <c r="AO104" s="4"/>
      <c r="AP104" s="10"/>
      <c r="AQ104" s="10"/>
      <c r="AR104" s="10"/>
      <c r="AS104" s="4"/>
      <c r="AT104" s="10"/>
      <c r="AU104" s="10"/>
      <c r="AV104" s="10"/>
      <c r="AW104" s="4"/>
      <c r="AX104" s="9"/>
      <c r="AY104" s="9"/>
      <c r="AZ104" s="8"/>
      <c r="BA104" s="4"/>
      <c r="BC104" s="4"/>
      <c r="BD104" s="4"/>
      <c r="BE104" s="4"/>
      <c r="BF104" s="4"/>
      <c r="BG104" s="4"/>
      <c r="BH104" s="4"/>
      <c r="BI104" s="4"/>
      <c r="BJ104" s="4"/>
      <c r="BK104" s="4"/>
      <c r="BN104" s="4"/>
    </row>
    <row r="105" spans="1:66" s="1" customFormat="1">
      <c r="A105" s="12"/>
      <c r="B105" s="7"/>
      <c r="C105" s="7"/>
      <c r="D105" s="7"/>
      <c r="E105" s="7"/>
      <c r="F105" s="7"/>
      <c r="G105" s="6"/>
      <c r="H105" s="10"/>
      <c r="I105" s="10"/>
      <c r="J105" s="10"/>
      <c r="K105" s="7"/>
      <c r="L105" s="10"/>
      <c r="M105" s="10"/>
      <c r="N105" s="10"/>
      <c r="O105" s="10"/>
      <c r="P105" s="10"/>
      <c r="Q105" s="10"/>
      <c r="R105" s="11"/>
      <c r="S105" s="4"/>
      <c r="T105" s="7"/>
      <c r="U105" s="7"/>
      <c r="V105" s="7"/>
      <c r="W105" s="7"/>
      <c r="X105" s="7"/>
      <c r="Y105" s="10"/>
      <c r="Z105" s="10"/>
      <c r="AA105" s="10"/>
      <c r="AB105" s="5"/>
      <c r="AC105" s="10"/>
      <c r="AD105" s="10"/>
      <c r="AE105" s="10"/>
      <c r="AF105" s="7"/>
      <c r="AG105" s="10"/>
      <c r="AH105" s="10"/>
      <c r="AI105" s="10"/>
      <c r="AJ105" s="7"/>
      <c r="AK105" s="7"/>
      <c r="AL105" s="7"/>
      <c r="AM105" s="7"/>
      <c r="AN105" s="7"/>
      <c r="AO105" s="4"/>
      <c r="AP105" s="10"/>
      <c r="AQ105" s="10"/>
      <c r="AR105" s="10"/>
      <c r="AS105" s="4"/>
      <c r="AT105" s="10"/>
      <c r="AU105" s="10"/>
      <c r="AV105" s="10"/>
      <c r="AW105" s="4"/>
      <c r="AX105" s="9"/>
      <c r="AY105" s="9"/>
      <c r="AZ105" s="8"/>
      <c r="BA105" s="4"/>
      <c r="BC105" s="4"/>
      <c r="BD105" s="4"/>
      <c r="BE105" s="4"/>
      <c r="BF105" s="4"/>
      <c r="BG105" s="4"/>
      <c r="BH105" s="4"/>
      <c r="BI105" s="4"/>
      <c r="BJ105" s="4"/>
      <c r="BK105" s="4"/>
      <c r="BN105" s="4"/>
    </row>
    <row r="106" spans="1:66" s="1" customFormat="1">
      <c r="A106" s="12"/>
      <c r="B106" s="7"/>
      <c r="C106" s="7"/>
      <c r="D106" s="7"/>
      <c r="E106" s="7"/>
      <c r="F106" s="7"/>
      <c r="G106" s="7"/>
      <c r="H106" s="10"/>
      <c r="I106" s="10"/>
      <c r="J106" s="10"/>
      <c r="K106" s="7"/>
      <c r="L106" s="10"/>
      <c r="M106" s="10"/>
      <c r="N106" s="10"/>
      <c r="O106" s="10"/>
      <c r="P106" s="10"/>
      <c r="Q106" s="10"/>
      <c r="R106" s="11"/>
      <c r="S106" s="7"/>
      <c r="T106" s="7"/>
      <c r="U106" s="7"/>
      <c r="V106" s="7"/>
      <c r="W106" s="7"/>
      <c r="X106" s="7"/>
      <c r="Y106" s="10"/>
      <c r="Z106" s="10"/>
      <c r="AA106" s="10"/>
      <c r="AB106" s="5"/>
      <c r="AC106" s="10"/>
      <c r="AD106" s="10"/>
      <c r="AE106" s="10"/>
      <c r="AF106" s="10"/>
      <c r="AG106" s="10"/>
      <c r="AH106" s="10"/>
      <c r="AI106" s="10"/>
      <c r="AJ106" s="7"/>
      <c r="AK106" s="7"/>
      <c r="AL106" s="7"/>
      <c r="AM106" s="7"/>
      <c r="AN106" s="7"/>
      <c r="AO106" s="4"/>
      <c r="AP106" s="10"/>
      <c r="AQ106" s="10"/>
      <c r="AR106" s="10"/>
      <c r="AS106" s="4"/>
      <c r="AT106" s="10"/>
      <c r="AU106" s="10"/>
      <c r="AV106" s="10"/>
      <c r="AW106" s="10"/>
      <c r="AX106" s="9"/>
      <c r="AY106" s="9"/>
      <c r="AZ106" s="8"/>
      <c r="BA106" s="4"/>
      <c r="BC106" s="4"/>
      <c r="BD106" s="4"/>
      <c r="BE106" s="4"/>
      <c r="BF106" s="4"/>
      <c r="BG106" s="4"/>
      <c r="BH106" s="4"/>
      <c r="BI106" s="4"/>
      <c r="BJ106" s="4"/>
      <c r="BK106" s="4"/>
      <c r="BN106" s="4"/>
    </row>
    <row r="107" spans="1:66" s="1" customFormat="1">
      <c r="A107" s="12"/>
      <c r="B107" s="7"/>
      <c r="C107" s="7"/>
      <c r="D107" s="7"/>
      <c r="E107" s="7"/>
      <c r="F107" s="7"/>
      <c r="G107" s="6"/>
      <c r="H107" s="10"/>
      <c r="I107" s="10"/>
      <c r="J107" s="10"/>
      <c r="K107" s="7"/>
      <c r="L107" s="10"/>
      <c r="M107" s="10"/>
      <c r="N107" s="10"/>
      <c r="O107" s="7"/>
      <c r="P107" s="10"/>
      <c r="Q107" s="10"/>
      <c r="R107" s="11"/>
      <c r="S107" s="7"/>
      <c r="T107" s="7"/>
      <c r="U107" s="7"/>
      <c r="V107" s="7"/>
      <c r="W107" s="7"/>
      <c r="X107" s="7"/>
      <c r="Y107" s="10"/>
      <c r="Z107" s="10"/>
      <c r="AA107" s="10"/>
      <c r="AB107" s="5"/>
      <c r="AC107" s="10"/>
      <c r="AD107" s="10"/>
      <c r="AE107" s="10"/>
      <c r="AF107" s="10"/>
      <c r="AG107" s="10"/>
      <c r="AH107" s="10"/>
      <c r="AI107" s="10"/>
      <c r="AJ107" s="7"/>
      <c r="AK107" s="7"/>
      <c r="AL107" s="7"/>
      <c r="AM107" s="7"/>
      <c r="AN107" s="7"/>
      <c r="AO107" s="4"/>
      <c r="AP107" s="10"/>
      <c r="AQ107" s="10"/>
      <c r="AR107" s="10"/>
      <c r="AS107" s="4"/>
      <c r="AT107" s="10"/>
      <c r="AU107" s="10"/>
      <c r="AV107" s="10"/>
      <c r="AW107" s="10"/>
      <c r="AX107" s="9"/>
      <c r="AY107" s="9"/>
      <c r="AZ107" s="8"/>
      <c r="BA107" s="10"/>
      <c r="BC107" s="4"/>
      <c r="BD107" s="4"/>
      <c r="BE107" s="4"/>
      <c r="BF107" s="4"/>
      <c r="BG107" s="4"/>
      <c r="BH107" s="4"/>
      <c r="BI107" s="4"/>
      <c r="BJ107" s="4"/>
      <c r="BK107" s="4"/>
      <c r="BN107" s="4"/>
    </row>
    <row r="108" spans="1:66" s="1" customFormat="1">
      <c r="A108" s="12"/>
      <c r="B108" s="7"/>
      <c r="C108" s="7"/>
      <c r="D108" s="7"/>
      <c r="E108" s="7"/>
      <c r="F108" s="7"/>
      <c r="G108" s="6"/>
      <c r="H108" s="10"/>
      <c r="I108" s="10"/>
      <c r="J108" s="10"/>
      <c r="K108" s="4"/>
      <c r="L108" s="10"/>
      <c r="M108" s="10"/>
      <c r="N108" s="10"/>
      <c r="O108" s="7"/>
      <c r="P108" s="10"/>
      <c r="Q108" s="10"/>
      <c r="R108" s="11"/>
      <c r="S108" s="7"/>
      <c r="T108" s="7"/>
      <c r="U108" s="7"/>
      <c r="V108" s="7"/>
      <c r="W108" s="7"/>
      <c r="X108" s="7"/>
      <c r="Y108" s="10"/>
      <c r="Z108" s="10"/>
      <c r="AA108" s="10"/>
      <c r="AB108" s="5"/>
      <c r="AC108" s="10"/>
      <c r="AD108" s="10"/>
      <c r="AE108" s="10"/>
      <c r="AF108" s="10"/>
      <c r="AG108" s="10"/>
      <c r="AH108" s="10"/>
      <c r="AI108" s="10"/>
      <c r="AJ108" s="7"/>
      <c r="AK108" s="7"/>
      <c r="AL108" s="7"/>
      <c r="AM108" s="7"/>
      <c r="AN108" s="7"/>
      <c r="AO108" s="4"/>
      <c r="AP108" s="10"/>
      <c r="AQ108" s="10"/>
      <c r="AR108" s="10"/>
      <c r="AS108" s="4"/>
      <c r="AT108" s="10"/>
      <c r="AU108" s="10"/>
      <c r="AV108" s="10"/>
      <c r="AX108" s="9"/>
      <c r="AY108" s="9"/>
      <c r="AZ108" s="8"/>
      <c r="BA108" s="4"/>
      <c r="BC108" s="4"/>
      <c r="BD108" s="4"/>
      <c r="BE108" s="4"/>
      <c r="BF108" s="4"/>
      <c r="BG108" s="4"/>
      <c r="BH108" s="4"/>
      <c r="BI108" s="4"/>
      <c r="BJ108" s="4"/>
      <c r="BK108" s="4"/>
      <c r="BN108" s="4"/>
    </row>
    <row r="109" spans="1:66" s="1" customFormat="1">
      <c r="A109" s="12"/>
      <c r="B109" s="7"/>
      <c r="C109" s="7"/>
      <c r="D109" s="7"/>
      <c r="E109" s="7"/>
      <c r="F109" s="7"/>
      <c r="G109" s="6"/>
      <c r="H109" s="10"/>
      <c r="I109" s="10"/>
      <c r="J109" s="10"/>
      <c r="K109" s="4"/>
      <c r="L109" s="10"/>
      <c r="M109" s="10"/>
      <c r="N109" s="10"/>
      <c r="O109" s="7"/>
      <c r="P109" s="10"/>
      <c r="Q109" s="10"/>
      <c r="R109" s="11"/>
      <c r="S109" s="4"/>
      <c r="T109" s="7"/>
      <c r="U109" s="7"/>
      <c r="V109" s="7"/>
      <c r="W109" s="7"/>
      <c r="X109" s="7"/>
      <c r="Y109" s="10"/>
      <c r="Z109" s="10"/>
      <c r="AA109" s="10"/>
      <c r="AB109" s="5"/>
      <c r="AC109" s="10"/>
      <c r="AD109" s="10"/>
      <c r="AE109" s="10"/>
      <c r="AF109" s="10"/>
      <c r="AG109" s="10"/>
      <c r="AH109" s="10"/>
      <c r="AI109" s="10"/>
      <c r="AJ109" s="7"/>
      <c r="AK109" s="7"/>
      <c r="AL109" s="7"/>
      <c r="AM109" s="7"/>
      <c r="AN109" s="7"/>
      <c r="AO109" s="4"/>
      <c r="AP109" s="10"/>
      <c r="AQ109" s="10"/>
      <c r="AR109" s="10"/>
      <c r="AS109" s="4"/>
      <c r="AT109" s="10"/>
      <c r="AU109" s="10"/>
      <c r="AV109" s="10"/>
      <c r="AW109" s="4"/>
      <c r="AX109" s="9"/>
      <c r="AY109" s="9"/>
      <c r="AZ109" s="8"/>
      <c r="BA109" s="4"/>
      <c r="BC109" s="4"/>
      <c r="BD109" s="4"/>
      <c r="BE109" s="4"/>
      <c r="BF109" s="4"/>
      <c r="BG109" s="4"/>
      <c r="BH109" s="4"/>
      <c r="BI109" s="4"/>
      <c r="BJ109" s="4"/>
      <c r="BK109" s="4"/>
      <c r="BN109" s="4"/>
    </row>
    <row r="110" spans="1:66" s="1" customFormat="1">
      <c r="A110" s="12"/>
      <c r="B110" s="7"/>
      <c r="C110" s="7"/>
      <c r="D110" s="7"/>
      <c r="E110" s="7"/>
      <c r="F110" s="7"/>
      <c r="G110" s="7"/>
      <c r="H110" s="10"/>
      <c r="I110" s="10"/>
      <c r="J110" s="10"/>
      <c r="K110" s="7"/>
      <c r="L110" s="10"/>
      <c r="M110" s="10"/>
      <c r="N110" s="10"/>
      <c r="O110" s="10"/>
      <c r="P110" s="10"/>
      <c r="Q110" s="10"/>
      <c r="R110" s="11"/>
      <c r="S110" s="4"/>
      <c r="T110" s="7"/>
      <c r="U110" s="7"/>
      <c r="V110" s="7"/>
      <c r="W110" s="7"/>
      <c r="X110" s="7"/>
      <c r="Y110" s="10"/>
      <c r="Z110" s="10"/>
      <c r="AA110" s="10"/>
      <c r="AB110" s="5"/>
      <c r="AC110" s="10"/>
      <c r="AD110" s="10"/>
      <c r="AE110" s="10"/>
      <c r="AF110" s="10"/>
      <c r="AG110" s="10"/>
      <c r="AH110" s="10"/>
      <c r="AI110" s="10"/>
      <c r="AJ110" s="10"/>
      <c r="AK110" s="7"/>
      <c r="AL110" s="7"/>
      <c r="AM110" s="7"/>
      <c r="AN110" s="7"/>
      <c r="AO110" s="4"/>
      <c r="AP110" s="10"/>
      <c r="AQ110" s="10"/>
      <c r="AR110" s="10"/>
      <c r="AS110" s="4"/>
      <c r="AT110" s="10"/>
      <c r="AU110" s="10"/>
      <c r="AV110" s="10"/>
      <c r="AW110" s="10"/>
      <c r="AX110" s="9"/>
      <c r="AY110" s="9"/>
      <c r="AZ110" s="8"/>
      <c r="BA110" s="4"/>
      <c r="BC110" s="4"/>
      <c r="BD110" s="4"/>
      <c r="BE110" s="4"/>
      <c r="BF110" s="4"/>
      <c r="BG110" s="4"/>
      <c r="BH110" s="4"/>
      <c r="BI110" s="4"/>
      <c r="BJ110" s="4"/>
      <c r="BK110" s="4"/>
      <c r="BN110" s="4"/>
    </row>
    <row r="111" spans="1:66" s="1" customFormat="1">
      <c r="A111" s="12"/>
      <c r="B111" s="7"/>
      <c r="C111" s="7"/>
      <c r="D111" s="7"/>
      <c r="E111" s="7"/>
      <c r="F111" s="7"/>
      <c r="G111" s="6"/>
      <c r="H111" s="10"/>
      <c r="I111" s="10"/>
      <c r="J111" s="10"/>
      <c r="K111" s="7"/>
      <c r="L111" s="10"/>
      <c r="M111" s="10"/>
      <c r="N111" s="10"/>
      <c r="O111" s="4"/>
      <c r="P111" s="10"/>
      <c r="Q111" s="10"/>
      <c r="R111" s="11"/>
      <c r="S111" s="7"/>
      <c r="T111" s="7"/>
      <c r="U111" s="7"/>
      <c r="V111" s="7"/>
      <c r="W111" s="7"/>
      <c r="X111" s="7"/>
      <c r="Y111" s="10"/>
      <c r="Z111" s="10"/>
      <c r="AA111" s="10"/>
      <c r="AB111" s="5"/>
      <c r="AC111" s="10"/>
      <c r="AD111" s="10"/>
      <c r="AE111" s="10"/>
      <c r="AF111" s="7"/>
      <c r="AG111" s="10"/>
      <c r="AH111" s="10"/>
      <c r="AI111" s="10"/>
      <c r="AJ111" s="7"/>
      <c r="AK111" s="7"/>
      <c r="AL111" s="7"/>
      <c r="AM111" s="7"/>
      <c r="AN111" s="7"/>
      <c r="AO111" s="4"/>
      <c r="AP111" s="10"/>
      <c r="AQ111" s="10"/>
      <c r="AR111" s="10"/>
      <c r="AS111" s="4"/>
      <c r="AT111" s="10"/>
      <c r="AU111" s="10"/>
      <c r="AV111" s="10"/>
      <c r="AW111" s="10"/>
      <c r="AX111" s="9"/>
      <c r="AY111" s="9"/>
      <c r="AZ111" s="8"/>
      <c r="BA111" s="10"/>
      <c r="BD111" s="4"/>
      <c r="BE111" s="4"/>
      <c r="BF111" s="4"/>
      <c r="BG111" s="4"/>
      <c r="BH111" s="4"/>
      <c r="BI111" s="4"/>
      <c r="BJ111" s="4"/>
      <c r="BK111" s="4"/>
      <c r="BN111" s="4"/>
    </row>
    <row r="112" spans="1:66" s="1" customFormat="1">
      <c r="A112" s="12"/>
      <c r="B112" s="7"/>
      <c r="C112" s="7"/>
      <c r="D112" s="7"/>
      <c r="E112" s="7"/>
      <c r="F112" s="7"/>
      <c r="G112" s="6"/>
      <c r="H112" s="10"/>
      <c r="I112" s="10"/>
      <c r="J112" s="10"/>
      <c r="K112" s="7"/>
      <c r="L112" s="10"/>
      <c r="M112" s="10"/>
      <c r="N112" s="10"/>
      <c r="O112" s="7"/>
      <c r="P112" s="10"/>
      <c r="Q112" s="10"/>
      <c r="R112" s="11"/>
      <c r="S112" s="7"/>
      <c r="T112" s="7"/>
      <c r="U112" s="7"/>
      <c r="V112" s="7"/>
      <c r="W112" s="7"/>
      <c r="X112" s="7"/>
      <c r="Y112" s="10"/>
      <c r="Z112" s="10"/>
      <c r="AA112" s="10"/>
      <c r="AB112" s="5"/>
      <c r="AC112" s="10"/>
      <c r="AD112" s="10"/>
      <c r="AE112" s="10"/>
      <c r="AF112" s="10"/>
      <c r="AG112" s="10"/>
      <c r="AH112" s="10"/>
      <c r="AI112" s="10"/>
      <c r="AJ112" s="7"/>
      <c r="AK112" s="7"/>
      <c r="AL112" s="7"/>
      <c r="AM112" s="7"/>
      <c r="AN112" s="7"/>
      <c r="AO112" s="4"/>
      <c r="AP112" s="10"/>
      <c r="AQ112" s="10"/>
      <c r="AR112" s="10"/>
      <c r="AS112" s="4"/>
      <c r="AT112" s="10"/>
      <c r="AU112" s="10"/>
      <c r="AV112" s="10"/>
      <c r="AW112" s="4"/>
      <c r="AX112" s="9"/>
      <c r="AY112" s="9"/>
      <c r="AZ112" s="8"/>
      <c r="BA112" s="4"/>
      <c r="BC112" s="4"/>
      <c r="BD112" s="4"/>
      <c r="BE112" s="4"/>
      <c r="BF112" s="4"/>
      <c r="BG112" s="4"/>
      <c r="BH112" s="4"/>
      <c r="BI112" s="4"/>
      <c r="BJ112" s="4"/>
      <c r="BK112" s="4"/>
      <c r="BN112" s="4"/>
    </row>
    <row r="113" spans="1:66" s="1" customFormat="1">
      <c r="A113" s="12"/>
      <c r="B113" s="7"/>
      <c r="C113" s="7"/>
      <c r="D113" s="7"/>
      <c r="E113" s="7"/>
      <c r="F113" s="7"/>
      <c r="G113" s="6"/>
      <c r="H113" s="10"/>
      <c r="I113" s="10"/>
      <c r="J113" s="10"/>
      <c r="L113" s="10"/>
      <c r="M113" s="10"/>
      <c r="N113" s="10"/>
      <c r="O113" s="7"/>
      <c r="P113" s="10"/>
      <c r="Q113" s="10"/>
      <c r="R113" s="11"/>
      <c r="S113" s="4"/>
      <c r="T113" s="7"/>
      <c r="U113" s="7"/>
      <c r="V113" s="7"/>
      <c r="W113" s="7"/>
      <c r="X113" s="7"/>
      <c r="Y113" s="10"/>
      <c r="Z113" s="10"/>
      <c r="AA113" s="10"/>
      <c r="AB113" s="5"/>
      <c r="AC113" s="10"/>
      <c r="AD113" s="10"/>
      <c r="AE113" s="10"/>
      <c r="AF113" s="10"/>
      <c r="AG113" s="10"/>
      <c r="AH113" s="10"/>
      <c r="AI113" s="10"/>
      <c r="AJ113" s="7"/>
      <c r="AK113" s="7"/>
      <c r="AL113" s="7"/>
      <c r="AM113" s="7"/>
      <c r="AN113" s="7"/>
      <c r="AO113" s="4"/>
      <c r="AP113" s="10"/>
      <c r="AQ113" s="10"/>
      <c r="AR113" s="10"/>
      <c r="AS113" s="4"/>
      <c r="AT113" s="10"/>
      <c r="AU113" s="10"/>
      <c r="AV113" s="10"/>
      <c r="AW113" s="4"/>
      <c r="AX113" s="9"/>
      <c r="AY113" s="9"/>
      <c r="AZ113" s="8"/>
      <c r="BA113" s="4"/>
      <c r="BC113" s="4"/>
      <c r="BD113" s="4"/>
      <c r="BE113" s="4"/>
      <c r="BF113" s="4"/>
      <c r="BG113" s="4"/>
      <c r="BH113" s="4"/>
      <c r="BI113" s="4"/>
      <c r="BJ113" s="4"/>
      <c r="BK113" s="4"/>
      <c r="BN113" s="4"/>
    </row>
    <row r="114" spans="1:66" s="1" customFormat="1">
      <c r="A114" s="12"/>
      <c r="B114" s="7"/>
      <c r="C114" s="7"/>
      <c r="D114" s="7"/>
      <c r="E114" s="7"/>
      <c r="F114" s="7"/>
      <c r="G114" s="6"/>
      <c r="H114" s="10"/>
      <c r="I114" s="10"/>
      <c r="J114" s="10"/>
      <c r="K114" s="7"/>
      <c r="L114" s="10"/>
      <c r="M114" s="10"/>
      <c r="N114" s="10"/>
      <c r="O114" s="10"/>
      <c r="P114" s="10"/>
      <c r="Q114" s="10"/>
      <c r="R114" s="11"/>
      <c r="S114" s="7"/>
      <c r="T114" s="7"/>
      <c r="U114" s="7"/>
      <c r="V114" s="7"/>
      <c r="W114" s="7"/>
      <c r="X114" s="7"/>
      <c r="Y114" s="10"/>
      <c r="Z114" s="10"/>
      <c r="AA114" s="10"/>
      <c r="AB114" s="5"/>
      <c r="AC114" s="10"/>
      <c r="AD114" s="10"/>
      <c r="AE114" s="10"/>
      <c r="AF114" s="10"/>
      <c r="AG114" s="10"/>
      <c r="AH114" s="10"/>
      <c r="AI114" s="10"/>
      <c r="AJ114" s="7"/>
      <c r="AK114" s="7"/>
      <c r="AL114" s="7"/>
      <c r="AM114" s="7"/>
      <c r="AN114" s="7"/>
      <c r="AO114" s="4"/>
      <c r="AP114" s="10"/>
      <c r="AQ114" s="10"/>
      <c r="AR114" s="10"/>
      <c r="AS114" s="4"/>
      <c r="AT114" s="10"/>
      <c r="AU114" s="10"/>
      <c r="AV114" s="10"/>
      <c r="AW114" s="4"/>
      <c r="AX114" s="9"/>
      <c r="AY114" s="9"/>
      <c r="AZ114" s="8"/>
      <c r="BA114" s="4"/>
      <c r="BC114" s="4"/>
      <c r="BD114" s="4"/>
      <c r="BE114" s="4"/>
      <c r="BF114" s="4"/>
      <c r="BG114" s="4"/>
      <c r="BH114" s="4"/>
      <c r="BI114" s="4"/>
      <c r="BJ114" s="4"/>
      <c r="BK114" s="4"/>
      <c r="BN114" s="4"/>
    </row>
    <row r="115" spans="1:66" s="1" customFormat="1">
      <c r="A115" s="12"/>
      <c r="B115" s="7"/>
      <c r="C115" s="7"/>
      <c r="D115" s="7"/>
      <c r="E115" s="7"/>
      <c r="F115" s="7"/>
      <c r="G115" s="7"/>
      <c r="H115" s="10"/>
      <c r="I115" s="10"/>
      <c r="J115" s="10"/>
      <c r="K115" s="7"/>
      <c r="L115" s="10"/>
      <c r="M115" s="10"/>
      <c r="N115" s="10"/>
      <c r="O115" s="7"/>
      <c r="P115" s="10"/>
      <c r="Q115" s="10"/>
      <c r="R115" s="15"/>
      <c r="S115" s="7"/>
      <c r="T115" s="7"/>
      <c r="U115" s="7"/>
      <c r="V115" s="7"/>
      <c r="W115" s="7"/>
      <c r="X115" s="7"/>
      <c r="Y115" s="10"/>
      <c r="Z115" s="10"/>
      <c r="AA115" s="10"/>
      <c r="AB115" s="5"/>
      <c r="AC115" s="10"/>
      <c r="AD115" s="10"/>
      <c r="AE115" s="10"/>
      <c r="AF115" s="10"/>
      <c r="AG115" s="10"/>
      <c r="AH115" s="10"/>
      <c r="AI115" s="10"/>
      <c r="AJ115" s="10"/>
      <c r="AK115" s="7"/>
      <c r="AL115" s="7"/>
      <c r="AM115" s="7"/>
      <c r="AN115" s="7"/>
      <c r="AO115" s="4"/>
      <c r="AP115" s="10"/>
      <c r="AQ115" s="10"/>
      <c r="AR115" s="10"/>
      <c r="AS115" s="4"/>
      <c r="AT115" s="10"/>
      <c r="AU115" s="10"/>
      <c r="AV115" s="10"/>
      <c r="AW115" s="7"/>
      <c r="AX115" s="9"/>
      <c r="AY115" s="9"/>
      <c r="AZ115" s="8"/>
      <c r="BA115" s="4"/>
      <c r="BC115" s="4"/>
      <c r="BD115" s="4"/>
      <c r="BE115" s="4"/>
      <c r="BF115" s="4"/>
      <c r="BG115" s="4"/>
      <c r="BH115" s="4"/>
      <c r="BI115" s="4"/>
      <c r="BJ115" s="4"/>
      <c r="BK115" s="4"/>
      <c r="BN115" s="4"/>
    </row>
    <row r="116" spans="1:66" s="1" customFormat="1">
      <c r="A116" s="12"/>
      <c r="B116" s="7"/>
      <c r="C116" s="7"/>
      <c r="D116" s="7"/>
      <c r="E116" s="7"/>
      <c r="F116" s="7"/>
      <c r="G116" s="6"/>
      <c r="H116" s="10"/>
      <c r="I116" s="10"/>
      <c r="J116" s="10"/>
      <c r="L116" s="10"/>
      <c r="M116" s="10"/>
      <c r="N116" s="10"/>
      <c r="O116" s="7"/>
      <c r="P116" s="10"/>
      <c r="Q116" s="10"/>
      <c r="R116" s="11"/>
      <c r="S116" s="4"/>
      <c r="T116" s="7"/>
      <c r="U116" s="7"/>
      <c r="V116" s="7"/>
      <c r="W116" s="7"/>
      <c r="X116" s="7"/>
      <c r="Y116" s="10"/>
      <c r="Z116" s="10"/>
      <c r="AA116" s="10"/>
      <c r="AB116" s="5"/>
      <c r="AC116" s="10"/>
      <c r="AD116" s="10"/>
      <c r="AE116" s="10"/>
      <c r="AF116" s="7"/>
      <c r="AG116" s="10"/>
      <c r="AH116" s="10"/>
      <c r="AI116" s="10"/>
      <c r="AJ116" s="5"/>
      <c r="AK116" s="7"/>
      <c r="AL116" s="7"/>
      <c r="AM116" s="7"/>
      <c r="AN116" s="7"/>
      <c r="AO116" s="4"/>
      <c r="AP116" s="10"/>
      <c r="AQ116" s="10"/>
      <c r="AR116" s="10"/>
      <c r="AS116" s="4"/>
      <c r="AT116" s="10"/>
      <c r="AU116" s="10"/>
      <c r="AV116" s="10"/>
      <c r="AW116" s="4"/>
      <c r="AX116" s="9"/>
      <c r="AY116" s="9"/>
      <c r="AZ116" s="8"/>
      <c r="BA116" s="4"/>
      <c r="BC116" s="4"/>
      <c r="BD116" s="4"/>
      <c r="BE116" s="4"/>
      <c r="BF116" s="4"/>
      <c r="BG116" s="4"/>
      <c r="BH116" s="4"/>
      <c r="BI116" s="4"/>
      <c r="BJ116" s="4"/>
      <c r="BK116" s="4"/>
      <c r="BN116" s="4"/>
    </row>
    <row r="117" spans="1:66" s="1" customFormat="1">
      <c r="A117" s="12"/>
      <c r="B117" s="7"/>
      <c r="C117" s="7"/>
      <c r="D117" s="7"/>
      <c r="E117" s="7"/>
      <c r="F117" s="7"/>
      <c r="G117" s="6"/>
      <c r="H117" s="10"/>
      <c r="I117" s="10"/>
      <c r="J117" s="10"/>
      <c r="K117" s="7"/>
      <c r="L117" s="10"/>
      <c r="M117" s="10"/>
      <c r="N117" s="10"/>
      <c r="O117" s="7"/>
      <c r="P117" s="10"/>
      <c r="Q117" s="10"/>
      <c r="R117" s="11"/>
      <c r="S117" s="4"/>
      <c r="T117" s="7"/>
      <c r="U117" s="7"/>
      <c r="V117" s="7"/>
      <c r="W117" s="7"/>
      <c r="X117" s="7"/>
      <c r="Y117" s="10"/>
      <c r="Z117" s="10"/>
      <c r="AA117" s="10"/>
      <c r="AB117" s="5"/>
      <c r="AC117" s="10"/>
      <c r="AD117" s="10"/>
      <c r="AE117" s="10"/>
      <c r="AF117" s="10"/>
      <c r="AG117" s="10"/>
      <c r="AH117" s="10"/>
      <c r="AI117" s="10"/>
      <c r="AK117" s="7"/>
      <c r="AL117" s="7"/>
      <c r="AM117" s="7"/>
      <c r="AN117" s="7"/>
      <c r="AO117" s="4"/>
      <c r="AP117" s="10"/>
      <c r="AQ117" s="10"/>
      <c r="AR117" s="10"/>
      <c r="AS117" s="4"/>
      <c r="AT117" s="10"/>
      <c r="AU117" s="10"/>
      <c r="AV117" s="10"/>
      <c r="AW117" s="4"/>
      <c r="AX117" s="9"/>
      <c r="AY117" s="9"/>
      <c r="AZ117" s="8"/>
      <c r="BA117" s="4"/>
      <c r="BC117" s="4"/>
      <c r="BD117" s="4"/>
      <c r="BE117" s="4"/>
      <c r="BF117" s="4"/>
      <c r="BG117" s="4"/>
      <c r="BH117" s="4"/>
      <c r="BI117" s="4"/>
      <c r="BJ117" s="4"/>
      <c r="BK117" s="4"/>
      <c r="BN117" s="4"/>
    </row>
    <row r="118" spans="1:66" s="1" customFormat="1">
      <c r="A118" s="12"/>
      <c r="B118" s="7"/>
      <c r="C118" s="7"/>
      <c r="D118" s="7"/>
      <c r="E118" s="7"/>
      <c r="F118" s="7"/>
      <c r="G118" s="7"/>
      <c r="H118" s="10"/>
      <c r="I118" s="10"/>
      <c r="J118" s="10"/>
      <c r="L118" s="10"/>
      <c r="M118" s="10"/>
      <c r="N118" s="10"/>
      <c r="O118" s="4"/>
      <c r="P118" s="10"/>
      <c r="Q118" s="10"/>
      <c r="R118" s="11"/>
      <c r="S118" s="7"/>
      <c r="T118" s="7"/>
      <c r="U118" s="7"/>
      <c r="V118" s="7"/>
      <c r="W118" s="7"/>
      <c r="X118" s="7"/>
      <c r="Y118" s="10"/>
      <c r="Z118" s="10"/>
      <c r="AA118" s="10"/>
      <c r="AB118" s="5"/>
      <c r="AC118" s="10"/>
      <c r="AD118" s="10"/>
      <c r="AE118" s="10"/>
      <c r="AF118" s="10"/>
      <c r="AG118" s="10"/>
      <c r="AH118" s="10"/>
      <c r="AI118" s="10"/>
      <c r="AJ118" s="7"/>
      <c r="AK118" s="7"/>
      <c r="AL118" s="7"/>
      <c r="AM118" s="7"/>
      <c r="AN118" s="7"/>
      <c r="AO118" s="4"/>
      <c r="AP118" s="10"/>
      <c r="AQ118" s="10"/>
      <c r="AR118" s="10"/>
      <c r="AS118" s="4"/>
      <c r="AT118" s="10"/>
      <c r="AU118" s="10"/>
      <c r="AV118" s="10"/>
      <c r="AW118" s="4"/>
      <c r="AX118" s="9"/>
      <c r="AY118" s="9"/>
      <c r="AZ118" s="8"/>
      <c r="BA118" s="4"/>
      <c r="BC118" s="4"/>
      <c r="BD118" s="4"/>
      <c r="BE118" s="4"/>
      <c r="BF118" s="4"/>
      <c r="BG118" s="4"/>
      <c r="BH118" s="4"/>
      <c r="BI118" s="4"/>
      <c r="BJ118" s="4"/>
      <c r="BK118" s="4"/>
      <c r="BN118" s="4"/>
    </row>
    <row r="119" spans="1:66" s="1" customFormat="1">
      <c r="A119" s="12"/>
      <c r="B119" s="7"/>
      <c r="C119" s="7"/>
      <c r="D119" s="7"/>
      <c r="E119" s="7"/>
      <c r="F119" s="7"/>
      <c r="G119" s="6"/>
      <c r="H119" s="10"/>
      <c r="I119" s="10"/>
      <c r="J119" s="10"/>
      <c r="K119" s="7"/>
      <c r="L119" s="10"/>
      <c r="M119" s="10"/>
      <c r="N119" s="10"/>
      <c r="O119" s="7"/>
      <c r="P119" s="10"/>
      <c r="Q119" s="10"/>
      <c r="R119" s="11"/>
      <c r="S119" s="7"/>
      <c r="T119" s="7"/>
      <c r="U119" s="7"/>
      <c r="V119" s="7"/>
      <c r="W119" s="7"/>
      <c r="X119" s="7"/>
      <c r="Y119" s="10"/>
      <c r="Z119" s="10"/>
      <c r="AA119" s="10"/>
      <c r="AB119" s="5"/>
      <c r="AC119" s="10"/>
      <c r="AD119" s="10"/>
      <c r="AE119" s="10"/>
      <c r="AF119" s="10"/>
      <c r="AG119" s="10"/>
      <c r="AH119" s="10"/>
      <c r="AI119" s="10"/>
      <c r="AJ119" s="7"/>
      <c r="AK119" s="7"/>
      <c r="AL119" s="7"/>
      <c r="AM119" s="7"/>
      <c r="AN119" s="7"/>
      <c r="AO119" s="4"/>
      <c r="AP119" s="10"/>
      <c r="AQ119" s="10"/>
      <c r="AR119" s="10"/>
      <c r="AS119" s="4"/>
      <c r="AT119" s="10"/>
      <c r="AU119" s="10"/>
      <c r="AV119" s="10"/>
      <c r="AW119" s="4"/>
      <c r="AX119" s="9"/>
      <c r="AY119" s="9"/>
      <c r="AZ119" s="8"/>
      <c r="BA119" s="4"/>
      <c r="BC119" s="4"/>
      <c r="BD119" s="4"/>
      <c r="BE119" s="4"/>
      <c r="BF119" s="4"/>
      <c r="BG119" s="4"/>
      <c r="BH119" s="4"/>
      <c r="BI119" s="4"/>
      <c r="BJ119" s="4"/>
      <c r="BK119" s="4"/>
      <c r="BN119" s="4"/>
    </row>
    <row r="120" spans="1:66" s="1" customFormat="1">
      <c r="A120" s="12"/>
      <c r="B120" s="7"/>
      <c r="C120" s="7"/>
      <c r="D120" s="7"/>
      <c r="E120" s="7"/>
      <c r="F120" s="7"/>
      <c r="G120" s="6"/>
      <c r="H120" s="10"/>
      <c r="I120" s="10"/>
      <c r="J120" s="10"/>
      <c r="K120" s="7"/>
      <c r="L120" s="10"/>
      <c r="M120" s="10"/>
      <c r="N120" s="10"/>
      <c r="O120" s="7"/>
      <c r="P120" s="10"/>
      <c r="Q120" s="10"/>
      <c r="R120" s="11"/>
      <c r="S120" s="7"/>
      <c r="T120" s="7"/>
      <c r="U120" s="7"/>
      <c r="V120" s="7"/>
      <c r="W120" s="7"/>
      <c r="X120" s="7"/>
      <c r="Y120" s="10"/>
      <c r="Z120" s="10"/>
      <c r="AA120" s="10"/>
      <c r="AB120" s="5"/>
      <c r="AC120" s="10"/>
      <c r="AD120" s="10"/>
      <c r="AE120" s="10"/>
      <c r="AF120" s="7"/>
      <c r="AG120" s="10"/>
      <c r="AH120" s="10"/>
      <c r="AI120" s="10"/>
      <c r="AJ120" s="7"/>
      <c r="AK120" s="7"/>
      <c r="AL120" s="7"/>
      <c r="AM120" s="7"/>
      <c r="AN120" s="7"/>
      <c r="AO120" s="4"/>
      <c r="AP120" s="10"/>
      <c r="AQ120" s="10"/>
      <c r="AR120" s="10"/>
      <c r="AS120" s="4"/>
      <c r="AT120" s="10"/>
      <c r="AU120" s="10"/>
      <c r="AV120" s="10"/>
      <c r="AW120" s="4"/>
      <c r="AX120" s="9"/>
      <c r="AY120" s="9"/>
      <c r="AZ120" s="8"/>
      <c r="BA120" s="4"/>
      <c r="BC120" s="4"/>
      <c r="BD120" s="4"/>
      <c r="BE120" s="4"/>
      <c r="BF120" s="4"/>
      <c r="BG120" s="4"/>
      <c r="BH120" s="4"/>
      <c r="BI120" s="4"/>
      <c r="BJ120" s="4"/>
      <c r="BK120" s="4"/>
      <c r="BN120" s="4"/>
    </row>
    <row r="121" spans="1:66" s="1" customFormat="1">
      <c r="A121" s="12"/>
      <c r="B121" s="7"/>
      <c r="C121" s="7"/>
      <c r="D121" s="7"/>
      <c r="E121" s="7"/>
      <c r="F121" s="7"/>
      <c r="G121" s="6"/>
      <c r="H121" s="10"/>
      <c r="I121" s="10"/>
      <c r="J121" s="10"/>
      <c r="K121" s="7"/>
      <c r="L121" s="10"/>
      <c r="M121" s="10"/>
      <c r="N121" s="10"/>
      <c r="O121" s="7"/>
      <c r="P121" s="10"/>
      <c r="Q121" s="10"/>
      <c r="R121" s="11"/>
      <c r="S121" s="7"/>
      <c r="T121" s="7"/>
      <c r="U121" s="7"/>
      <c r="V121" s="7"/>
      <c r="W121" s="7"/>
      <c r="X121" s="7"/>
      <c r="Y121" s="10"/>
      <c r="Z121" s="10"/>
      <c r="AA121" s="10"/>
      <c r="AB121" s="5"/>
      <c r="AC121" s="10"/>
      <c r="AD121" s="10"/>
      <c r="AE121" s="10"/>
      <c r="AF121" s="10"/>
      <c r="AG121" s="10"/>
      <c r="AH121" s="10"/>
      <c r="AI121" s="10"/>
      <c r="AJ121" s="7"/>
      <c r="AK121" s="7"/>
      <c r="AL121" s="7"/>
      <c r="AM121" s="7"/>
      <c r="AN121" s="7"/>
      <c r="AO121" s="4"/>
      <c r="AP121" s="10"/>
      <c r="AQ121" s="10"/>
      <c r="AR121" s="10"/>
      <c r="AS121" s="4"/>
      <c r="AT121" s="10"/>
      <c r="AU121" s="10"/>
      <c r="AV121" s="10"/>
      <c r="AW121" s="4"/>
      <c r="AX121" s="9"/>
      <c r="AY121" s="9"/>
      <c r="AZ121" s="8"/>
      <c r="BA121" s="4"/>
      <c r="BC121" s="4"/>
      <c r="BD121" s="4"/>
      <c r="BE121" s="4"/>
      <c r="BF121" s="4"/>
      <c r="BG121" s="4"/>
      <c r="BH121" s="4"/>
      <c r="BI121" s="4"/>
      <c r="BJ121" s="4"/>
      <c r="BK121" s="4"/>
      <c r="BN121" s="4"/>
    </row>
    <row r="122" spans="1:66" s="1" customFormat="1">
      <c r="A122" s="12"/>
      <c r="B122" s="7"/>
      <c r="C122" s="7"/>
      <c r="D122" s="7"/>
      <c r="E122" s="7"/>
      <c r="F122" s="7"/>
      <c r="G122" s="6"/>
      <c r="H122" s="10"/>
      <c r="I122" s="10"/>
      <c r="J122" s="10"/>
      <c r="K122" s="7"/>
      <c r="L122" s="10"/>
      <c r="M122" s="10"/>
      <c r="N122" s="10"/>
      <c r="O122" s="7"/>
      <c r="P122" s="10"/>
      <c r="Q122" s="10"/>
      <c r="R122" s="11"/>
      <c r="S122" s="7"/>
      <c r="T122" s="7"/>
      <c r="U122" s="7"/>
      <c r="V122" s="7"/>
      <c r="W122" s="7"/>
      <c r="X122" s="7"/>
      <c r="Y122" s="10"/>
      <c r="Z122" s="10"/>
      <c r="AA122" s="10"/>
      <c r="AB122" s="5"/>
      <c r="AC122" s="10"/>
      <c r="AD122" s="10"/>
      <c r="AE122" s="10"/>
      <c r="AF122" s="10"/>
      <c r="AG122" s="10"/>
      <c r="AH122" s="10"/>
      <c r="AI122" s="10"/>
      <c r="AJ122" s="7"/>
      <c r="AK122" s="7"/>
      <c r="AL122" s="7"/>
      <c r="AM122" s="7"/>
      <c r="AN122" s="7"/>
      <c r="AO122" s="4"/>
      <c r="AP122" s="10"/>
      <c r="AQ122" s="10"/>
      <c r="AR122" s="10"/>
      <c r="AS122" s="4"/>
      <c r="AT122" s="10"/>
      <c r="AU122" s="10"/>
      <c r="AV122" s="10"/>
      <c r="AW122" s="4"/>
      <c r="AX122" s="9"/>
      <c r="AY122" s="9"/>
      <c r="AZ122" s="8"/>
      <c r="BA122" s="4"/>
      <c r="BC122" s="4"/>
      <c r="BD122" s="4"/>
      <c r="BE122" s="4"/>
      <c r="BF122" s="4"/>
      <c r="BG122" s="4"/>
      <c r="BH122" s="4"/>
      <c r="BI122" s="4"/>
      <c r="BJ122" s="4"/>
      <c r="BK122" s="4"/>
      <c r="BN122" s="4"/>
    </row>
    <row r="123" spans="1:66" s="1" customFormat="1">
      <c r="A123" s="12"/>
      <c r="B123" s="7"/>
      <c r="C123" s="7"/>
      <c r="D123" s="7"/>
      <c r="E123" s="7"/>
      <c r="F123" s="7"/>
      <c r="G123" s="6"/>
      <c r="H123" s="10"/>
      <c r="I123" s="10"/>
      <c r="J123" s="10"/>
      <c r="K123" s="7"/>
      <c r="L123" s="10"/>
      <c r="M123" s="10"/>
      <c r="N123" s="10"/>
      <c r="O123" s="7"/>
      <c r="P123" s="10"/>
      <c r="Q123" s="10"/>
      <c r="R123" s="11"/>
      <c r="S123" s="7"/>
      <c r="T123" s="7"/>
      <c r="U123" s="7"/>
      <c r="V123" s="7"/>
      <c r="W123" s="7"/>
      <c r="X123" s="7"/>
      <c r="Y123" s="10"/>
      <c r="Z123" s="10"/>
      <c r="AA123" s="10"/>
      <c r="AB123" s="5"/>
      <c r="AC123" s="10"/>
      <c r="AD123" s="10"/>
      <c r="AE123" s="10"/>
      <c r="AF123" s="10"/>
      <c r="AG123" s="10"/>
      <c r="AH123" s="10"/>
      <c r="AI123" s="10"/>
      <c r="AJ123" s="7"/>
      <c r="AK123" s="7"/>
      <c r="AL123" s="7"/>
      <c r="AM123" s="7"/>
      <c r="AN123" s="7"/>
      <c r="AO123" s="4"/>
      <c r="AP123" s="10"/>
      <c r="AQ123" s="10"/>
      <c r="AR123" s="10"/>
      <c r="AS123" s="4"/>
      <c r="AT123" s="10"/>
      <c r="AU123" s="10"/>
      <c r="AV123" s="10"/>
      <c r="AW123" s="4"/>
      <c r="AX123" s="9"/>
      <c r="AY123" s="9"/>
      <c r="AZ123" s="8"/>
      <c r="BA123" s="4"/>
      <c r="BC123" s="4"/>
      <c r="BD123" s="4"/>
      <c r="BE123" s="4"/>
      <c r="BF123" s="4"/>
      <c r="BG123" s="4"/>
      <c r="BH123" s="4"/>
      <c r="BI123" s="4"/>
      <c r="BJ123" s="4"/>
      <c r="BK123" s="4"/>
      <c r="BN123" s="4"/>
    </row>
    <row r="124" spans="1:66" s="1" customFormat="1">
      <c r="A124" s="12"/>
      <c r="B124" s="7"/>
      <c r="C124" s="7"/>
      <c r="D124" s="7"/>
      <c r="E124" s="7"/>
      <c r="F124" s="7"/>
      <c r="G124" s="6"/>
      <c r="H124" s="10"/>
      <c r="I124" s="10"/>
      <c r="J124" s="10"/>
      <c r="L124" s="10"/>
      <c r="M124" s="10"/>
      <c r="N124" s="10"/>
      <c r="O124" s="10"/>
      <c r="P124" s="10"/>
      <c r="Q124" s="10"/>
      <c r="R124" s="15"/>
      <c r="S124" s="4"/>
      <c r="T124" s="7"/>
      <c r="U124" s="7"/>
      <c r="V124" s="7"/>
      <c r="W124" s="7"/>
      <c r="X124" s="7"/>
      <c r="Y124" s="10"/>
      <c r="Z124" s="10"/>
      <c r="AA124" s="10"/>
      <c r="AB124" s="5"/>
      <c r="AC124" s="10"/>
      <c r="AD124" s="10"/>
      <c r="AE124" s="10"/>
      <c r="AF124" s="10"/>
      <c r="AG124" s="10"/>
      <c r="AH124" s="10"/>
      <c r="AI124" s="10"/>
      <c r="AJ124" s="7"/>
      <c r="AK124" s="7"/>
      <c r="AL124" s="7"/>
      <c r="AM124" s="7"/>
      <c r="AN124" s="7"/>
      <c r="AO124" s="4"/>
      <c r="AP124" s="10"/>
      <c r="AQ124" s="10"/>
      <c r="AR124" s="10"/>
      <c r="AS124" s="4"/>
      <c r="AT124" s="10"/>
      <c r="AU124" s="10"/>
      <c r="AV124" s="10"/>
      <c r="AW124" s="4"/>
      <c r="AX124" s="9"/>
      <c r="AY124" s="9"/>
      <c r="AZ124" s="8"/>
      <c r="BA124" s="4"/>
      <c r="BC124" s="4"/>
      <c r="BD124" s="4"/>
      <c r="BE124" s="4"/>
      <c r="BF124" s="4"/>
      <c r="BG124" s="4"/>
      <c r="BH124" s="4"/>
      <c r="BI124" s="4"/>
      <c r="BJ124" s="4"/>
      <c r="BK124" s="4"/>
      <c r="BN124" s="4"/>
    </row>
    <row r="125" spans="1:66" s="1" customFormat="1">
      <c r="A125" s="12"/>
      <c r="B125" s="7"/>
      <c r="C125" s="7"/>
      <c r="D125" s="7"/>
      <c r="E125" s="7"/>
      <c r="F125" s="7"/>
      <c r="G125" s="7"/>
      <c r="H125" s="10"/>
      <c r="I125" s="10"/>
      <c r="J125" s="10"/>
      <c r="K125" s="7"/>
      <c r="L125" s="10"/>
      <c r="M125" s="10"/>
      <c r="N125" s="10"/>
      <c r="O125" s="10"/>
      <c r="P125" s="10"/>
      <c r="Q125" s="10"/>
      <c r="R125" s="11"/>
      <c r="S125" s="7"/>
      <c r="T125" s="7"/>
      <c r="U125" s="7"/>
      <c r="V125" s="7"/>
      <c r="W125" s="7"/>
      <c r="X125" s="7"/>
      <c r="Y125" s="10"/>
      <c r="Z125" s="10"/>
      <c r="AA125" s="10"/>
      <c r="AB125" s="5"/>
      <c r="AC125" s="10"/>
      <c r="AD125" s="10"/>
      <c r="AE125" s="10"/>
      <c r="AF125" s="10"/>
      <c r="AG125" s="10"/>
      <c r="AH125" s="10"/>
      <c r="AI125" s="10"/>
      <c r="AJ125" s="7"/>
      <c r="AK125" s="7"/>
      <c r="AL125" s="7"/>
      <c r="AM125" s="7"/>
      <c r="AN125" s="7"/>
      <c r="AO125" s="4"/>
      <c r="AP125" s="10"/>
      <c r="AQ125" s="10"/>
      <c r="AR125" s="10"/>
      <c r="AT125" s="10"/>
      <c r="AU125" s="10"/>
      <c r="AV125" s="10"/>
      <c r="AW125" s="10"/>
      <c r="AX125" s="9"/>
      <c r="AY125" s="9"/>
      <c r="AZ125" s="8"/>
      <c r="BA125" s="4"/>
      <c r="BC125" s="4"/>
      <c r="BD125" s="4"/>
      <c r="BE125" s="4"/>
      <c r="BF125" s="4"/>
      <c r="BG125" s="4"/>
      <c r="BH125" s="4"/>
      <c r="BI125" s="4"/>
      <c r="BJ125" s="4"/>
      <c r="BK125" s="4"/>
      <c r="BN125" s="4"/>
    </row>
    <row r="126" spans="1:66" s="1" customFormat="1">
      <c r="A126" s="12"/>
      <c r="B126" s="7"/>
      <c r="C126" s="7"/>
      <c r="D126" s="7"/>
      <c r="E126" s="7"/>
      <c r="F126" s="7"/>
      <c r="G126" s="6"/>
      <c r="H126" s="10"/>
      <c r="I126" s="10"/>
      <c r="J126" s="10"/>
      <c r="K126" s="7"/>
      <c r="L126" s="10"/>
      <c r="M126" s="10"/>
      <c r="N126" s="10"/>
      <c r="P126" s="10"/>
      <c r="Q126" s="10"/>
      <c r="R126" s="11"/>
      <c r="S126" s="7"/>
      <c r="T126" s="7"/>
      <c r="U126" s="7"/>
      <c r="V126" s="7"/>
      <c r="W126" s="7"/>
      <c r="X126" s="7"/>
      <c r="Y126" s="10"/>
      <c r="Z126" s="10"/>
      <c r="AA126" s="10"/>
      <c r="AB126" s="5"/>
      <c r="AC126" s="10"/>
      <c r="AD126" s="10"/>
      <c r="AE126" s="10"/>
      <c r="AF126" s="10"/>
      <c r="AG126" s="10"/>
      <c r="AH126" s="10"/>
      <c r="AI126" s="10"/>
      <c r="AJ126" s="7"/>
      <c r="AK126" s="7"/>
      <c r="AL126" s="7"/>
      <c r="AM126" s="7"/>
      <c r="AN126" s="7"/>
      <c r="AO126" s="4"/>
      <c r="AP126" s="10"/>
      <c r="AQ126" s="10"/>
      <c r="AR126" s="10"/>
      <c r="AS126" s="4"/>
      <c r="AT126" s="10"/>
      <c r="AU126" s="10"/>
      <c r="AV126" s="10"/>
      <c r="AW126" s="7"/>
      <c r="AX126" s="9"/>
      <c r="AY126" s="9"/>
      <c r="AZ126" s="8"/>
      <c r="BA126" s="4"/>
      <c r="BC126" s="4"/>
      <c r="BD126" s="4"/>
      <c r="BE126" s="4"/>
      <c r="BF126" s="4"/>
      <c r="BG126" s="4"/>
      <c r="BH126" s="4"/>
      <c r="BI126" s="4"/>
      <c r="BJ126" s="4"/>
      <c r="BK126" s="4"/>
      <c r="BN126" s="4"/>
    </row>
    <row r="127" spans="1:66" s="1" customFormat="1">
      <c r="A127" s="12"/>
      <c r="B127" s="7"/>
      <c r="C127" s="7"/>
      <c r="D127" s="7"/>
      <c r="E127" s="7"/>
      <c r="F127" s="7"/>
      <c r="G127" s="6"/>
      <c r="H127" s="10"/>
      <c r="I127" s="10"/>
      <c r="J127" s="10"/>
      <c r="K127" s="7"/>
      <c r="L127" s="10"/>
      <c r="M127" s="10"/>
      <c r="N127" s="10"/>
      <c r="O127" s="7"/>
      <c r="P127" s="10"/>
      <c r="Q127" s="10"/>
      <c r="R127" s="11"/>
      <c r="S127" s="4"/>
      <c r="T127" s="7"/>
      <c r="U127" s="7"/>
      <c r="V127" s="7"/>
      <c r="W127" s="7"/>
      <c r="X127" s="7"/>
      <c r="Y127" s="10"/>
      <c r="Z127" s="10"/>
      <c r="AA127" s="10"/>
      <c r="AB127" s="5"/>
      <c r="AC127" s="10"/>
      <c r="AD127" s="10"/>
      <c r="AE127" s="10"/>
      <c r="AF127" s="10"/>
      <c r="AG127" s="10"/>
      <c r="AH127" s="10"/>
      <c r="AI127" s="10"/>
      <c r="AJ127" s="7"/>
      <c r="AK127" s="7"/>
      <c r="AL127" s="7"/>
      <c r="AM127" s="7"/>
      <c r="AN127" s="7"/>
      <c r="AO127" s="4"/>
      <c r="AP127" s="10"/>
      <c r="AQ127" s="10"/>
      <c r="AR127" s="10"/>
      <c r="AS127" s="4"/>
      <c r="AT127" s="10"/>
      <c r="AU127" s="10"/>
      <c r="AV127" s="10"/>
      <c r="AX127" s="9"/>
      <c r="AY127" s="9"/>
      <c r="AZ127" s="8"/>
      <c r="BA127" s="4"/>
      <c r="BC127" s="4"/>
      <c r="BD127" s="4"/>
      <c r="BE127" s="4"/>
      <c r="BF127" s="4"/>
      <c r="BG127" s="4"/>
      <c r="BH127" s="4"/>
      <c r="BI127" s="4"/>
      <c r="BJ127" s="4"/>
      <c r="BK127" s="4"/>
      <c r="BN127" s="4"/>
    </row>
    <row r="128" spans="1:66" s="1" customFormat="1">
      <c r="A128" s="12"/>
      <c r="B128" s="7"/>
      <c r="C128" s="7"/>
      <c r="D128" s="7"/>
      <c r="E128" s="7"/>
      <c r="F128" s="7"/>
      <c r="G128" s="6"/>
      <c r="H128" s="10"/>
      <c r="I128" s="10"/>
      <c r="J128" s="10"/>
      <c r="K128" s="7"/>
      <c r="L128" s="10"/>
      <c r="M128" s="10"/>
      <c r="N128" s="10"/>
      <c r="O128" s="7"/>
      <c r="P128" s="10"/>
      <c r="Q128" s="10"/>
      <c r="R128" s="11"/>
      <c r="S128" s="4"/>
      <c r="T128" s="7"/>
      <c r="U128" s="7"/>
      <c r="V128" s="7"/>
      <c r="W128" s="7"/>
      <c r="X128" s="7"/>
      <c r="Y128" s="10"/>
      <c r="Z128" s="10"/>
      <c r="AA128" s="10"/>
      <c r="AB128" s="5"/>
      <c r="AC128" s="10"/>
      <c r="AD128" s="10"/>
      <c r="AE128" s="10"/>
      <c r="AF128" s="10"/>
      <c r="AG128" s="10"/>
      <c r="AH128" s="10"/>
      <c r="AI128" s="10"/>
      <c r="AJ128" s="7"/>
      <c r="AK128" s="7"/>
      <c r="AL128" s="7"/>
      <c r="AM128" s="7"/>
      <c r="AN128" s="7"/>
      <c r="AO128" s="4"/>
      <c r="AP128" s="10"/>
      <c r="AQ128" s="10"/>
      <c r="AR128" s="10"/>
      <c r="AS128" s="4"/>
      <c r="AT128" s="10"/>
      <c r="AU128" s="10"/>
      <c r="AV128" s="10"/>
      <c r="AW128" s="4"/>
      <c r="AX128" s="9"/>
      <c r="AY128" s="9"/>
      <c r="AZ128" s="8"/>
      <c r="BA128" s="4"/>
      <c r="BC128" s="4"/>
      <c r="BD128" s="4"/>
      <c r="BE128" s="4"/>
      <c r="BF128" s="4"/>
      <c r="BG128" s="4"/>
      <c r="BH128" s="4"/>
      <c r="BI128" s="4"/>
      <c r="BJ128" s="4"/>
      <c r="BK128" s="4"/>
      <c r="BN128" s="4"/>
    </row>
    <row r="129" spans="1:66" s="1" customFormat="1">
      <c r="A129" s="12"/>
      <c r="B129" s="7"/>
      <c r="C129" s="7"/>
      <c r="D129" s="7"/>
      <c r="E129" s="7"/>
      <c r="F129" s="7"/>
      <c r="G129" s="6"/>
      <c r="H129" s="10"/>
      <c r="I129" s="10"/>
      <c r="J129" s="10"/>
      <c r="K129" s="7"/>
      <c r="L129" s="10"/>
      <c r="M129" s="10"/>
      <c r="N129" s="10"/>
      <c r="O129" s="7"/>
      <c r="P129" s="10"/>
      <c r="Q129" s="10"/>
      <c r="R129" s="11"/>
      <c r="S129" s="7"/>
      <c r="T129" s="7"/>
      <c r="U129" s="7"/>
      <c r="V129" s="7"/>
      <c r="W129" s="7"/>
      <c r="X129" s="7"/>
      <c r="Y129" s="10"/>
      <c r="Z129" s="10"/>
      <c r="AA129" s="10"/>
      <c r="AB129" s="5"/>
      <c r="AC129" s="10"/>
      <c r="AD129" s="10"/>
      <c r="AE129" s="10"/>
      <c r="AF129" s="10"/>
      <c r="AG129" s="10"/>
      <c r="AH129" s="10"/>
      <c r="AI129" s="10"/>
      <c r="AJ129" s="7"/>
      <c r="AK129" s="7"/>
      <c r="AL129" s="7"/>
      <c r="AM129" s="7"/>
      <c r="AN129" s="7"/>
      <c r="AO129" s="4"/>
      <c r="AP129" s="10"/>
      <c r="AQ129" s="10"/>
      <c r="AR129" s="10"/>
      <c r="AS129" s="4"/>
      <c r="AT129" s="10"/>
      <c r="AU129" s="10"/>
      <c r="AV129" s="10"/>
      <c r="AW129" s="4"/>
      <c r="AX129" s="9"/>
      <c r="AY129" s="9"/>
      <c r="AZ129" s="8"/>
      <c r="BA129" s="4"/>
      <c r="BC129" s="4"/>
      <c r="BD129" s="4"/>
      <c r="BE129" s="4"/>
      <c r="BF129" s="4"/>
      <c r="BG129" s="4"/>
      <c r="BH129" s="4"/>
      <c r="BI129" s="4"/>
      <c r="BJ129" s="4"/>
      <c r="BK129" s="4"/>
      <c r="BN129" s="4"/>
    </row>
    <row r="130" spans="1:66" s="1" customFormat="1">
      <c r="A130" s="12"/>
      <c r="B130" s="7"/>
      <c r="C130" s="7"/>
      <c r="D130" s="7"/>
      <c r="E130" s="7"/>
      <c r="F130" s="7"/>
      <c r="G130" s="6"/>
      <c r="H130" s="10"/>
      <c r="I130" s="10"/>
      <c r="J130" s="10"/>
      <c r="K130" s="7"/>
      <c r="L130" s="10"/>
      <c r="M130" s="10"/>
      <c r="N130" s="10"/>
      <c r="O130" s="7"/>
      <c r="P130" s="10"/>
      <c r="Q130" s="10"/>
      <c r="R130" s="11"/>
      <c r="S130" s="7"/>
      <c r="T130" s="7"/>
      <c r="U130" s="7"/>
      <c r="V130" s="7"/>
      <c r="W130" s="7"/>
      <c r="X130" s="7"/>
      <c r="Y130" s="10"/>
      <c r="Z130" s="10"/>
      <c r="AA130" s="10"/>
      <c r="AB130" s="5"/>
      <c r="AC130" s="10"/>
      <c r="AD130" s="10"/>
      <c r="AE130" s="10"/>
      <c r="AF130" s="10"/>
      <c r="AG130" s="10"/>
      <c r="AH130" s="10"/>
      <c r="AI130" s="10"/>
      <c r="AJ130" s="7"/>
      <c r="AK130" s="7"/>
      <c r="AL130" s="7"/>
      <c r="AM130" s="7"/>
      <c r="AN130" s="7"/>
      <c r="AO130" s="4"/>
      <c r="AP130" s="10"/>
      <c r="AQ130" s="10"/>
      <c r="AR130" s="10"/>
      <c r="AS130" s="4"/>
      <c r="AT130" s="10"/>
      <c r="AU130" s="10"/>
      <c r="AV130" s="10"/>
      <c r="AW130" s="4"/>
      <c r="AX130" s="9"/>
      <c r="AY130" s="9"/>
      <c r="AZ130" s="8"/>
      <c r="BA130" s="4"/>
      <c r="BC130" s="4"/>
      <c r="BD130" s="4"/>
      <c r="BE130" s="4"/>
      <c r="BF130" s="4"/>
      <c r="BG130" s="4"/>
      <c r="BH130" s="4"/>
      <c r="BI130" s="4"/>
      <c r="BJ130" s="4"/>
      <c r="BK130" s="4"/>
      <c r="BN130" s="4"/>
    </row>
    <row r="131" spans="1:66" s="1" customFormat="1">
      <c r="A131" s="12"/>
      <c r="B131" s="7"/>
      <c r="C131" s="7"/>
      <c r="D131" s="7"/>
      <c r="E131" s="7"/>
      <c r="F131" s="7"/>
      <c r="G131" s="6"/>
      <c r="H131" s="10"/>
      <c r="I131" s="10"/>
      <c r="J131" s="10"/>
      <c r="L131" s="10"/>
      <c r="M131" s="10"/>
      <c r="N131" s="10"/>
      <c r="O131" s="10"/>
      <c r="P131" s="10"/>
      <c r="Q131" s="10"/>
      <c r="R131" s="11"/>
      <c r="S131" s="7"/>
      <c r="T131" s="7"/>
      <c r="U131" s="7"/>
      <c r="V131" s="7"/>
      <c r="W131" s="7"/>
      <c r="X131" s="7"/>
      <c r="Y131" s="10"/>
      <c r="Z131" s="10"/>
      <c r="AA131" s="10"/>
      <c r="AB131" s="5"/>
      <c r="AC131" s="10"/>
      <c r="AD131" s="10"/>
      <c r="AE131" s="10"/>
      <c r="AF131" s="10"/>
      <c r="AG131" s="10"/>
      <c r="AH131" s="10"/>
      <c r="AI131" s="10"/>
      <c r="AJ131" s="7"/>
      <c r="AK131" s="7"/>
      <c r="AL131" s="7"/>
      <c r="AM131" s="7"/>
      <c r="AN131" s="7"/>
      <c r="AO131" s="4"/>
      <c r="AP131" s="10"/>
      <c r="AQ131" s="10"/>
      <c r="AR131" s="10"/>
      <c r="AS131" s="4"/>
      <c r="AT131" s="10"/>
      <c r="AU131" s="10"/>
      <c r="AV131" s="10"/>
      <c r="AW131" s="10"/>
      <c r="AX131" s="9"/>
      <c r="AY131" s="9"/>
      <c r="AZ131" s="8"/>
      <c r="BA131" s="4"/>
      <c r="BC131" s="4"/>
      <c r="BD131" s="4"/>
      <c r="BE131" s="4"/>
      <c r="BF131" s="4"/>
      <c r="BG131" s="4"/>
      <c r="BH131" s="4"/>
      <c r="BI131" s="4"/>
      <c r="BJ131" s="4"/>
      <c r="BK131" s="4"/>
      <c r="BN131" s="4"/>
    </row>
    <row r="132" spans="1:66" s="1" customFormat="1">
      <c r="A132" s="12"/>
      <c r="B132" s="7"/>
      <c r="C132" s="7"/>
      <c r="D132" s="7"/>
      <c r="E132" s="7"/>
      <c r="F132" s="7"/>
      <c r="G132" s="7"/>
      <c r="H132" s="10"/>
      <c r="I132" s="10"/>
      <c r="J132" s="10"/>
      <c r="K132" s="7"/>
      <c r="L132" s="10"/>
      <c r="M132" s="10"/>
      <c r="N132" s="10"/>
      <c r="O132" s="7"/>
      <c r="P132" s="10"/>
      <c r="Q132" s="10"/>
      <c r="R132" s="11"/>
      <c r="S132" s="7"/>
      <c r="T132" s="7"/>
      <c r="U132" s="7"/>
      <c r="V132" s="7"/>
      <c r="W132" s="7"/>
      <c r="X132" s="7"/>
      <c r="Y132" s="10"/>
      <c r="Z132" s="10"/>
      <c r="AA132" s="10"/>
      <c r="AB132" s="5"/>
      <c r="AC132" s="10"/>
      <c r="AD132" s="10"/>
      <c r="AE132" s="10"/>
      <c r="AF132" s="10"/>
      <c r="AG132" s="10"/>
      <c r="AH132" s="10"/>
      <c r="AI132" s="10"/>
      <c r="AJ132" s="10"/>
      <c r="AK132" s="7"/>
      <c r="AL132" s="7"/>
      <c r="AM132" s="7"/>
      <c r="AN132" s="7"/>
      <c r="AO132" s="4"/>
      <c r="AP132" s="10"/>
      <c r="AQ132" s="10"/>
      <c r="AR132" s="10"/>
      <c r="AS132" s="4"/>
      <c r="AT132" s="10"/>
      <c r="AU132" s="10"/>
      <c r="AV132" s="10"/>
      <c r="AW132" s="7"/>
      <c r="AX132" s="9"/>
      <c r="AY132" s="9"/>
      <c r="AZ132" s="8"/>
      <c r="BA132" s="4"/>
      <c r="BC132" s="4"/>
      <c r="BD132" s="4"/>
      <c r="BE132" s="4"/>
      <c r="BF132" s="4"/>
      <c r="BG132" s="4"/>
      <c r="BH132" s="4"/>
      <c r="BI132" s="4"/>
      <c r="BJ132" s="4"/>
      <c r="BK132" s="4"/>
      <c r="BN132" s="4"/>
    </row>
    <row r="133" spans="1:66" s="1" customFormat="1">
      <c r="A133" s="12"/>
      <c r="B133" s="7"/>
      <c r="C133" s="7"/>
      <c r="D133" s="7"/>
      <c r="E133" s="7"/>
      <c r="F133" s="7"/>
      <c r="G133" s="6"/>
      <c r="H133" s="10"/>
      <c r="I133" s="10"/>
      <c r="J133" s="10"/>
      <c r="K133" s="7"/>
      <c r="L133" s="10"/>
      <c r="M133" s="10"/>
      <c r="N133" s="10"/>
      <c r="O133" s="7"/>
      <c r="P133" s="10"/>
      <c r="Q133" s="10"/>
      <c r="R133" s="11"/>
      <c r="S133" s="7"/>
      <c r="T133" s="7"/>
      <c r="U133" s="7"/>
      <c r="V133" s="7"/>
      <c r="W133" s="7"/>
      <c r="X133" s="7"/>
      <c r="Y133" s="10"/>
      <c r="Z133" s="10"/>
      <c r="AA133" s="10"/>
      <c r="AB133" s="5"/>
      <c r="AC133" s="10"/>
      <c r="AD133" s="10"/>
      <c r="AE133" s="10"/>
      <c r="AF133" s="10"/>
      <c r="AG133" s="10"/>
      <c r="AH133" s="10"/>
      <c r="AI133" s="10"/>
      <c r="AJ133" s="10"/>
      <c r="AK133" s="7"/>
      <c r="AL133" s="7"/>
      <c r="AM133" s="7"/>
      <c r="AN133" s="7"/>
      <c r="AO133" s="4"/>
      <c r="AP133" s="10"/>
      <c r="AQ133" s="10"/>
      <c r="AR133" s="10"/>
      <c r="AS133" s="4"/>
      <c r="AT133" s="10"/>
      <c r="AU133" s="10"/>
      <c r="AV133" s="10"/>
      <c r="AW133" s="10"/>
      <c r="AX133" s="9"/>
      <c r="AY133" s="9"/>
      <c r="AZ133" s="8"/>
      <c r="BA133" s="4"/>
      <c r="BC133" s="4"/>
      <c r="BD133" s="4"/>
      <c r="BE133" s="4"/>
      <c r="BF133" s="4"/>
      <c r="BG133" s="4"/>
      <c r="BH133" s="4"/>
      <c r="BI133" s="4"/>
      <c r="BJ133" s="4"/>
      <c r="BK133" s="4"/>
      <c r="BN133" s="4"/>
    </row>
    <row r="134" spans="1:66" s="1" customFormat="1">
      <c r="A134" s="12"/>
      <c r="B134" s="7"/>
      <c r="C134" s="7"/>
      <c r="D134" s="7"/>
      <c r="E134" s="7"/>
      <c r="F134" s="7"/>
      <c r="G134" s="6"/>
      <c r="H134" s="10"/>
      <c r="I134" s="10"/>
      <c r="J134" s="10"/>
      <c r="K134" s="7"/>
      <c r="L134" s="10"/>
      <c r="M134" s="10"/>
      <c r="N134" s="10"/>
      <c r="O134" s="7"/>
      <c r="P134" s="10"/>
      <c r="Q134" s="10"/>
      <c r="R134" s="11"/>
      <c r="S134" s="4"/>
      <c r="T134" s="7"/>
      <c r="U134" s="7"/>
      <c r="V134" s="7"/>
      <c r="W134" s="7"/>
      <c r="X134" s="7"/>
      <c r="Y134" s="10"/>
      <c r="Z134" s="10"/>
      <c r="AA134" s="10"/>
      <c r="AB134" s="5"/>
      <c r="AC134" s="10"/>
      <c r="AD134" s="10"/>
      <c r="AE134" s="10"/>
      <c r="AF134" s="10"/>
      <c r="AG134" s="10"/>
      <c r="AH134" s="10"/>
      <c r="AI134" s="10"/>
      <c r="AJ134" s="7"/>
      <c r="AK134" s="7"/>
      <c r="AL134" s="7"/>
      <c r="AM134" s="7"/>
      <c r="AN134" s="7"/>
      <c r="AO134" s="4"/>
      <c r="AP134" s="10"/>
      <c r="AQ134" s="10"/>
      <c r="AR134" s="10"/>
      <c r="AT134" s="10"/>
      <c r="AU134" s="10"/>
      <c r="AV134" s="10"/>
      <c r="AW134" s="7"/>
      <c r="AX134" s="9"/>
      <c r="AY134" s="9"/>
      <c r="AZ134" s="8"/>
      <c r="BA134" s="4"/>
      <c r="BC134" s="4"/>
      <c r="BD134" s="4"/>
      <c r="BE134" s="4"/>
      <c r="BF134" s="4"/>
      <c r="BG134" s="4"/>
      <c r="BH134" s="4"/>
      <c r="BI134" s="4"/>
      <c r="BJ134" s="4"/>
      <c r="BK134" s="4"/>
      <c r="BN134" s="4"/>
    </row>
    <row r="135" spans="1:66" s="1" customFormat="1">
      <c r="A135" s="12"/>
      <c r="B135" s="7"/>
      <c r="C135" s="7"/>
      <c r="D135" s="7"/>
      <c r="E135" s="7"/>
      <c r="F135" s="7"/>
      <c r="G135" s="6"/>
      <c r="H135" s="10"/>
      <c r="I135" s="10"/>
      <c r="J135" s="10"/>
      <c r="K135" s="7"/>
      <c r="L135" s="10"/>
      <c r="M135" s="10"/>
      <c r="N135" s="10"/>
      <c r="O135" s="7"/>
      <c r="P135" s="10"/>
      <c r="Q135" s="10"/>
      <c r="R135" s="11"/>
      <c r="S135" s="7"/>
      <c r="T135" s="7"/>
      <c r="U135" s="7"/>
      <c r="V135" s="7"/>
      <c r="W135" s="7"/>
      <c r="X135" s="7"/>
      <c r="Y135" s="10"/>
      <c r="Z135" s="10"/>
      <c r="AA135" s="10"/>
      <c r="AB135" s="5"/>
      <c r="AC135" s="10"/>
      <c r="AD135" s="10"/>
      <c r="AE135" s="10"/>
      <c r="AF135" s="10"/>
      <c r="AG135" s="10"/>
      <c r="AH135" s="10"/>
      <c r="AI135" s="10"/>
      <c r="AJ135" s="7"/>
      <c r="AK135" s="7"/>
      <c r="AL135" s="7"/>
      <c r="AM135" s="7"/>
      <c r="AN135" s="7"/>
      <c r="AO135" s="4"/>
      <c r="AP135" s="10"/>
      <c r="AQ135" s="10"/>
      <c r="AR135" s="10"/>
      <c r="AS135" s="4"/>
      <c r="AT135" s="10"/>
      <c r="AU135" s="10"/>
      <c r="AV135" s="10"/>
      <c r="AW135" s="4"/>
      <c r="AX135" s="9"/>
      <c r="AY135" s="9"/>
      <c r="AZ135" s="8"/>
      <c r="BA135" s="4"/>
      <c r="BC135" s="4"/>
      <c r="BD135" s="4"/>
      <c r="BE135" s="4"/>
      <c r="BF135" s="4"/>
      <c r="BG135" s="4"/>
      <c r="BH135" s="4"/>
      <c r="BI135" s="4"/>
      <c r="BJ135" s="4"/>
      <c r="BK135" s="4"/>
      <c r="BN135" s="4"/>
    </row>
    <row r="136" spans="1:66" s="1" customFormat="1">
      <c r="A136" s="12"/>
      <c r="B136" s="7"/>
      <c r="C136" s="7"/>
      <c r="D136" s="7"/>
      <c r="E136" s="7"/>
      <c r="F136" s="7"/>
      <c r="G136" s="6"/>
      <c r="H136" s="10"/>
      <c r="I136" s="10"/>
      <c r="J136" s="10"/>
      <c r="K136" s="7"/>
      <c r="L136" s="10"/>
      <c r="M136" s="10"/>
      <c r="N136" s="10"/>
      <c r="O136" s="7"/>
      <c r="P136" s="10"/>
      <c r="Q136" s="10"/>
      <c r="R136" s="11"/>
      <c r="S136" s="7"/>
      <c r="T136" s="7"/>
      <c r="U136" s="7"/>
      <c r="V136" s="7"/>
      <c r="W136" s="7"/>
      <c r="X136" s="7"/>
      <c r="Y136" s="10"/>
      <c r="Z136" s="10"/>
      <c r="AA136" s="10"/>
      <c r="AB136" s="5"/>
      <c r="AC136" s="10"/>
      <c r="AD136" s="10"/>
      <c r="AE136" s="10"/>
      <c r="AF136" s="10"/>
      <c r="AG136" s="10"/>
      <c r="AH136" s="10"/>
      <c r="AI136" s="10"/>
      <c r="AJ136" s="7"/>
      <c r="AK136" s="7"/>
      <c r="AL136" s="7"/>
      <c r="AM136" s="7"/>
      <c r="AN136" s="7"/>
      <c r="AO136" s="4"/>
      <c r="AP136" s="10"/>
      <c r="AQ136" s="10"/>
      <c r="AR136" s="10"/>
      <c r="AS136" s="4"/>
      <c r="AT136" s="10"/>
      <c r="AU136" s="10"/>
      <c r="AV136" s="10"/>
      <c r="AW136" s="4"/>
      <c r="AX136" s="9"/>
      <c r="AY136" s="9"/>
      <c r="AZ136" s="8"/>
      <c r="BA136" s="4"/>
      <c r="BC136" s="4"/>
      <c r="BD136" s="4"/>
      <c r="BE136" s="4"/>
      <c r="BF136" s="4"/>
      <c r="BG136" s="4"/>
      <c r="BH136" s="4"/>
      <c r="BI136" s="4"/>
      <c r="BJ136" s="4"/>
      <c r="BK136" s="4"/>
      <c r="BN136" s="4"/>
    </row>
    <row r="137" spans="1:66" s="1" customFormat="1">
      <c r="A137" s="12"/>
      <c r="B137" s="7"/>
      <c r="C137" s="7"/>
      <c r="D137" s="7"/>
      <c r="E137" s="7"/>
      <c r="F137" s="7"/>
      <c r="G137" s="6"/>
      <c r="H137" s="10"/>
      <c r="I137" s="10"/>
      <c r="J137" s="10"/>
      <c r="K137" s="7"/>
      <c r="L137" s="10"/>
      <c r="M137" s="10"/>
      <c r="N137" s="10"/>
      <c r="O137" s="7"/>
      <c r="P137" s="10"/>
      <c r="Q137" s="10"/>
      <c r="R137" s="11"/>
      <c r="S137" s="7"/>
      <c r="T137" s="7"/>
      <c r="U137" s="7"/>
      <c r="V137" s="7"/>
      <c r="W137" s="7"/>
      <c r="X137" s="7"/>
      <c r="Y137" s="10"/>
      <c r="Z137" s="10"/>
      <c r="AA137" s="10"/>
      <c r="AB137" s="5"/>
      <c r="AC137" s="10"/>
      <c r="AD137" s="10"/>
      <c r="AE137" s="10"/>
      <c r="AF137" s="10"/>
      <c r="AG137" s="10"/>
      <c r="AH137" s="10"/>
      <c r="AI137" s="10"/>
      <c r="AJ137" s="7"/>
      <c r="AK137" s="7"/>
      <c r="AL137" s="7"/>
      <c r="AM137" s="7"/>
      <c r="AN137" s="7"/>
      <c r="AO137" s="4"/>
      <c r="AP137" s="10"/>
      <c r="AQ137" s="10"/>
      <c r="AR137" s="10"/>
      <c r="AS137" s="4"/>
      <c r="AT137" s="10"/>
      <c r="AU137" s="10"/>
      <c r="AV137" s="10"/>
      <c r="AW137" s="4"/>
      <c r="AX137" s="9"/>
      <c r="AY137" s="9"/>
      <c r="AZ137" s="8"/>
      <c r="BA137" s="4"/>
      <c r="BC137" s="4"/>
      <c r="BD137" s="4"/>
      <c r="BE137" s="4"/>
      <c r="BF137" s="4"/>
      <c r="BG137" s="4"/>
      <c r="BH137" s="4"/>
      <c r="BI137" s="4"/>
      <c r="BJ137" s="4"/>
      <c r="BK137" s="4"/>
      <c r="BN137" s="4"/>
    </row>
    <row r="138" spans="1:66" s="1" customFormat="1">
      <c r="A138" s="12"/>
      <c r="B138" s="7"/>
      <c r="C138" s="7"/>
      <c r="D138" s="7"/>
      <c r="E138" s="7"/>
      <c r="F138" s="7"/>
      <c r="G138" s="6"/>
      <c r="H138" s="10"/>
      <c r="I138" s="10"/>
      <c r="J138" s="10"/>
      <c r="K138" s="7"/>
      <c r="L138" s="10"/>
      <c r="M138" s="10"/>
      <c r="N138" s="10"/>
      <c r="O138" s="10"/>
      <c r="P138" s="10"/>
      <c r="Q138" s="10"/>
      <c r="R138" s="11"/>
      <c r="S138" s="7"/>
      <c r="T138" s="7"/>
      <c r="U138" s="7"/>
      <c r="V138" s="7"/>
      <c r="W138" s="7"/>
      <c r="X138" s="7"/>
      <c r="Y138" s="10"/>
      <c r="Z138" s="10"/>
      <c r="AA138" s="10"/>
      <c r="AB138" s="5"/>
      <c r="AC138" s="10"/>
      <c r="AD138" s="10"/>
      <c r="AE138" s="10"/>
      <c r="AF138" s="10"/>
      <c r="AG138" s="10"/>
      <c r="AH138" s="10"/>
      <c r="AI138" s="10"/>
      <c r="AJ138" s="7"/>
      <c r="AK138" s="7"/>
      <c r="AL138" s="7"/>
      <c r="AM138" s="7"/>
      <c r="AN138" s="7"/>
      <c r="AO138" s="4"/>
      <c r="AP138" s="10"/>
      <c r="AQ138" s="10"/>
      <c r="AR138" s="10"/>
      <c r="AS138" s="4"/>
      <c r="AT138" s="10"/>
      <c r="AU138" s="10"/>
      <c r="AV138" s="10"/>
      <c r="AW138" s="10"/>
      <c r="AX138" s="9"/>
      <c r="AY138" s="9"/>
      <c r="AZ138" s="8"/>
      <c r="BA138" s="4"/>
      <c r="BC138" s="4"/>
      <c r="BD138" s="4"/>
      <c r="BE138" s="4"/>
      <c r="BF138" s="4"/>
      <c r="BG138" s="4"/>
      <c r="BH138" s="4"/>
      <c r="BI138" s="4"/>
      <c r="BJ138" s="4"/>
      <c r="BK138" s="4"/>
      <c r="BN138" s="4"/>
    </row>
    <row r="139" spans="1:66" s="1" customFormat="1">
      <c r="A139" s="12"/>
      <c r="B139" s="7"/>
      <c r="C139" s="7"/>
      <c r="D139" s="7"/>
      <c r="E139" s="7"/>
      <c r="F139" s="7"/>
      <c r="G139" s="7"/>
      <c r="H139" s="10"/>
      <c r="I139" s="10"/>
      <c r="J139" s="10"/>
      <c r="K139" s="7"/>
      <c r="L139" s="10"/>
      <c r="M139" s="10"/>
      <c r="N139" s="10"/>
      <c r="O139" s="7"/>
      <c r="P139" s="10"/>
      <c r="Q139" s="10"/>
      <c r="R139" s="11"/>
      <c r="S139" s="7"/>
      <c r="T139" s="7"/>
      <c r="U139" s="7"/>
      <c r="V139" s="7"/>
      <c r="W139" s="7"/>
      <c r="X139" s="7"/>
      <c r="Y139" s="10"/>
      <c r="Z139" s="10"/>
      <c r="AA139" s="10"/>
      <c r="AB139" s="5"/>
      <c r="AC139" s="10"/>
      <c r="AD139" s="10"/>
      <c r="AE139" s="10"/>
      <c r="AF139" s="7"/>
      <c r="AG139" s="10"/>
      <c r="AH139" s="10"/>
      <c r="AI139" s="10"/>
      <c r="AJ139" s="7"/>
      <c r="AK139" s="7"/>
      <c r="AL139" s="7"/>
      <c r="AM139" s="7"/>
      <c r="AN139" s="7"/>
      <c r="AO139" s="4"/>
      <c r="AP139" s="10"/>
      <c r="AQ139" s="10"/>
      <c r="AR139" s="10"/>
      <c r="AS139" s="4"/>
      <c r="AT139" s="10"/>
      <c r="AU139" s="10"/>
      <c r="AV139" s="10"/>
      <c r="AW139" s="7"/>
      <c r="AX139" s="9"/>
      <c r="AY139" s="9"/>
      <c r="AZ139" s="8"/>
      <c r="BA139" s="4"/>
      <c r="BC139" s="4"/>
      <c r="BD139" s="4"/>
      <c r="BE139" s="4"/>
      <c r="BF139" s="4"/>
      <c r="BG139" s="4"/>
      <c r="BH139" s="4"/>
      <c r="BI139" s="4"/>
      <c r="BJ139" s="4"/>
      <c r="BK139" s="4"/>
      <c r="BN139" s="4"/>
    </row>
    <row r="140" spans="1:66" s="1" customFormat="1">
      <c r="A140" s="12"/>
      <c r="B140" s="7"/>
      <c r="C140" s="7"/>
      <c r="D140" s="7"/>
      <c r="E140" s="7"/>
      <c r="F140" s="7"/>
      <c r="G140" s="6"/>
      <c r="H140" s="10"/>
      <c r="I140" s="10"/>
      <c r="J140" s="10"/>
      <c r="K140" s="7"/>
      <c r="L140" s="10"/>
      <c r="M140" s="10"/>
      <c r="N140" s="10"/>
      <c r="O140" s="7"/>
      <c r="P140" s="10"/>
      <c r="Q140" s="10"/>
      <c r="R140" s="11"/>
      <c r="S140" s="7"/>
      <c r="T140" s="7"/>
      <c r="U140" s="7"/>
      <c r="V140" s="7"/>
      <c r="W140" s="7"/>
      <c r="X140" s="7"/>
      <c r="Y140" s="10"/>
      <c r="Z140" s="10"/>
      <c r="AA140" s="10"/>
      <c r="AB140" s="5"/>
      <c r="AC140" s="10"/>
      <c r="AD140" s="10"/>
      <c r="AE140" s="10"/>
      <c r="AF140" s="10"/>
      <c r="AG140" s="10"/>
      <c r="AH140" s="10"/>
      <c r="AI140" s="10"/>
      <c r="AJ140" s="7"/>
      <c r="AK140" s="7"/>
      <c r="AL140" s="7"/>
      <c r="AM140" s="7"/>
      <c r="AN140" s="7"/>
      <c r="AO140" s="4"/>
      <c r="AP140" s="10"/>
      <c r="AQ140" s="10"/>
      <c r="AR140" s="10"/>
      <c r="AS140" s="4"/>
      <c r="AT140" s="10"/>
      <c r="AU140" s="10"/>
      <c r="AV140" s="10"/>
      <c r="AX140" s="9"/>
      <c r="AY140" s="9"/>
      <c r="AZ140" s="8"/>
      <c r="BA140" s="4"/>
      <c r="BC140" s="4"/>
      <c r="BD140" s="4"/>
      <c r="BE140" s="4"/>
      <c r="BF140" s="4"/>
      <c r="BG140" s="4"/>
      <c r="BH140" s="4"/>
      <c r="BI140" s="4"/>
      <c r="BJ140" s="4"/>
      <c r="BK140" s="4"/>
      <c r="BN140" s="4"/>
    </row>
    <row r="141" spans="1:66" s="1" customFormat="1">
      <c r="A141" s="12"/>
      <c r="B141" s="7"/>
      <c r="C141" s="7"/>
      <c r="D141" s="7"/>
      <c r="E141" s="7"/>
      <c r="F141" s="7"/>
      <c r="G141" s="6"/>
      <c r="H141" s="10"/>
      <c r="I141" s="10"/>
      <c r="J141" s="10"/>
      <c r="K141" s="7"/>
      <c r="L141" s="10"/>
      <c r="M141" s="10"/>
      <c r="N141" s="10"/>
      <c r="O141" s="7"/>
      <c r="P141" s="10"/>
      <c r="Q141" s="10"/>
      <c r="R141" s="11"/>
      <c r="S141" s="7"/>
      <c r="T141" s="7"/>
      <c r="U141" s="7"/>
      <c r="V141" s="7"/>
      <c r="W141" s="7"/>
      <c r="X141" s="7"/>
      <c r="Y141" s="10"/>
      <c r="Z141" s="10"/>
      <c r="AA141" s="10"/>
      <c r="AB141" s="5"/>
      <c r="AC141" s="10"/>
      <c r="AD141" s="10"/>
      <c r="AE141" s="10"/>
      <c r="AF141" s="10"/>
      <c r="AG141" s="10"/>
      <c r="AH141" s="10"/>
      <c r="AI141" s="10"/>
      <c r="AJ141" s="7"/>
      <c r="AK141" s="7"/>
      <c r="AL141" s="7"/>
      <c r="AM141" s="7"/>
      <c r="AN141" s="7"/>
      <c r="AO141" s="4"/>
      <c r="AP141" s="10"/>
      <c r="AQ141" s="10"/>
      <c r="AR141" s="10"/>
      <c r="AS141" s="4"/>
      <c r="AT141" s="10"/>
      <c r="AU141" s="10"/>
      <c r="AV141" s="10"/>
      <c r="AW141" s="4"/>
      <c r="AX141" s="9"/>
      <c r="AY141" s="9"/>
      <c r="AZ141" s="8"/>
      <c r="BA141" s="4"/>
      <c r="BC141" s="4"/>
      <c r="BD141" s="4"/>
      <c r="BE141" s="4"/>
      <c r="BF141" s="4"/>
      <c r="BG141" s="4"/>
      <c r="BH141" s="4"/>
      <c r="BI141" s="4"/>
      <c r="BJ141" s="4"/>
      <c r="BK141" s="4"/>
      <c r="BN141" s="4"/>
    </row>
    <row r="142" spans="1:66" s="1" customFormat="1">
      <c r="A142" s="12"/>
      <c r="B142" s="7"/>
      <c r="C142" s="7"/>
      <c r="D142" s="7"/>
      <c r="E142" s="7"/>
      <c r="F142" s="7"/>
      <c r="G142" s="6"/>
      <c r="H142" s="10"/>
      <c r="I142" s="10"/>
      <c r="J142" s="10"/>
      <c r="K142" s="7"/>
      <c r="L142" s="10"/>
      <c r="M142" s="10"/>
      <c r="N142" s="10"/>
      <c r="O142" s="7"/>
      <c r="P142" s="10"/>
      <c r="Q142" s="10"/>
      <c r="R142" s="11"/>
      <c r="S142" s="7"/>
      <c r="T142" s="7"/>
      <c r="U142" s="7"/>
      <c r="V142" s="7"/>
      <c r="W142" s="7"/>
      <c r="X142" s="7"/>
      <c r="Y142" s="10"/>
      <c r="Z142" s="10"/>
      <c r="AA142" s="10"/>
      <c r="AB142" s="5"/>
      <c r="AC142" s="10"/>
      <c r="AD142" s="10"/>
      <c r="AE142" s="10"/>
      <c r="AF142" s="10"/>
      <c r="AG142" s="10"/>
      <c r="AH142" s="10"/>
      <c r="AI142" s="10"/>
      <c r="AJ142" s="7"/>
      <c r="AK142" s="7"/>
      <c r="AL142" s="7"/>
      <c r="AM142" s="7"/>
      <c r="AN142" s="7"/>
      <c r="AO142" s="4"/>
      <c r="AP142" s="10"/>
      <c r="AQ142" s="10"/>
      <c r="AR142" s="10"/>
      <c r="AS142" s="4"/>
      <c r="AT142" s="10"/>
      <c r="AU142" s="10"/>
      <c r="AV142" s="10"/>
      <c r="AW142" s="4"/>
      <c r="AX142" s="9"/>
      <c r="AY142" s="9"/>
      <c r="AZ142" s="8"/>
      <c r="BA142" s="4"/>
      <c r="BC142" s="4"/>
      <c r="BD142" s="4"/>
      <c r="BE142" s="4"/>
      <c r="BF142" s="4"/>
      <c r="BG142" s="4"/>
      <c r="BH142" s="4"/>
      <c r="BI142" s="4"/>
      <c r="BJ142" s="4"/>
      <c r="BK142" s="4"/>
      <c r="BN142" s="4"/>
    </row>
    <row r="143" spans="1:66" s="1" customFormat="1">
      <c r="A143" s="12"/>
      <c r="B143" s="7"/>
      <c r="C143" s="7"/>
      <c r="D143" s="7"/>
      <c r="E143" s="7"/>
      <c r="F143" s="7"/>
      <c r="G143" s="6"/>
      <c r="H143" s="10"/>
      <c r="I143" s="10"/>
      <c r="J143" s="10"/>
      <c r="K143" s="7"/>
      <c r="L143" s="10"/>
      <c r="M143" s="10"/>
      <c r="N143" s="10"/>
      <c r="O143" s="7"/>
      <c r="P143" s="10"/>
      <c r="Q143" s="10"/>
      <c r="R143" s="11"/>
      <c r="S143" s="7"/>
      <c r="T143" s="7"/>
      <c r="U143" s="7"/>
      <c r="V143" s="7"/>
      <c r="W143" s="7"/>
      <c r="X143" s="7"/>
      <c r="Y143" s="10"/>
      <c r="Z143" s="10"/>
      <c r="AA143" s="10"/>
      <c r="AB143" s="5"/>
      <c r="AC143" s="10"/>
      <c r="AD143" s="10"/>
      <c r="AE143" s="10"/>
      <c r="AF143" s="10"/>
      <c r="AG143" s="10"/>
      <c r="AH143" s="10"/>
      <c r="AI143" s="10"/>
      <c r="AJ143" s="7"/>
      <c r="AK143" s="7"/>
      <c r="AL143" s="7"/>
      <c r="AM143" s="7"/>
      <c r="AN143" s="7"/>
      <c r="AO143" s="4"/>
      <c r="AP143" s="10"/>
      <c r="AQ143" s="10"/>
      <c r="AR143" s="10"/>
      <c r="AS143" s="4"/>
      <c r="AT143" s="10"/>
      <c r="AU143" s="10"/>
      <c r="AV143" s="10"/>
      <c r="AW143" s="4"/>
      <c r="AX143" s="9"/>
      <c r="AY143" s="9"/>
      <c r="AZ143" s="8"/>
      <c r="BA143" s="4"/>
      <c r="BC143" s="4"/>
      <c r="BD143" s="4"/>
      <c r="BE143" s="4"/>
      <c r="BF143" s="4"/>
      <c r="BG143" s="4"/>
      <c r="BH143" s="4"/>
      <c r="BI143" s="4"/>
      <c r="BJ143" s="4"/>
      <c r="BK143" s="4"/>
      <c r="BN143" s="4"/>
    </row>
    <row r="144" spans="1:66" s="1" customFormat="1">
      <c r="A144" s="12"/>
      <c r="B144" s="7"/>
      <c r="C144" s="7"/>
      <c r="D144" s="7"/>
      <c r="E144" s="7"/>
      <c r="F144" s="7"/>
      <c r="G144" s="6"/>
      <c r="H144" s="10"/>
      <c r="I144" s="10"/>
      <c r="J144" s="10"/>
      <c r="L144" s="10"/>
      <c r="M144" s="10"/>
      <c r="N144" s="10"/>
      <c r="O144" s="7"/>
      <c r="P144" s="10"/>
      <c r="Q144" s="10"/>
      <c r="R144" s="11"/>
      <c r="S144" s="7"/>
      <c r="T144" s="7"/>
      <c r="U144" s="7"/>
      <c r="V144" s="7"/>
      <c r="W144" s="7"/>
      <c r="X144" s="7"/>
      <c r="Y144" s="10"/>
      <c r="Z144" s="10"/>
      <c r="AA144" s="10"/>
      <c r="AB144" s="5"/>
      <c r="AC144" s="10"/>
      <c r="AD144" s="10"/>
      <c r="AE144" s="10"/>
      <c r="AF144" s="10"/>
      <c r="AG144" s="10"/>
      <c r="AH144" s="10"/>
      <c r="AI144" s="10"/>
      <c r="AJ144" s="7"/>
      <c r="AK144" s="7"/>
      <c r="AL144" s="7"/>
      <c r="AM144" s="7"/>
      <c r="AN144" s="7"/>
      <c r="AO144" s="4"/>
      <c r="AP144" s="10"/>
      <c r="AQ144" s="10"/>
      <c r="AR144" s="10"/>
      <c r="AS144" s="4"/>
      <c r="AT144" s="10"/>
      <c r="AU144" s="10"/>
      <c r="AV144" s="10"/>
      <c r="AW144" s="4"/>
      <c r="AX144" s="9"/>
      <c r="AY144" s="9"/>
      <c r="AZ144" s="8"/>
      <c r="BA144" s="4"/>
      <c r="BC144" s="4"/>
      <c r="BD144" s="4"/>
      <c r="BE144" s="4"/>
      <c r="BF144" s="4"/>
      <c r="BG144" s="4"/>
      <c r="BH144" s="4"/>
      <c r="BI144" s="4"/>
      <c r="BJ144" s="4"/>
      <c r="BK144" s="4"/>
      <c r="BN144" s="4"/>
    </row>
    <row r="145" spans="1:66" s="1" customFormat="1">
      <c r="A145" s="12"/>
      <c r="B145" s="7"/>
      <c r="C145" s="7"/>
      <c r="D145" s="7"/>
      <c r="E145" s="7"/>
      <c r="F145" s="7"/>
      <c r="G145" s="6"/>
      <c r="H145" s="10"/>
      <c r="I145" s="10"/>
      <c r="J145" s="10"/>
      <c r="K145" s="7"/>
      <c r="L145" s="10"/>
      <c r="M145" s="10"/>
      <c r="N145" s="10"/>
      <c r="O145" s="10"/>
      <c r="P145" s="10"/>
      <c r="Q145" s="10"/>
      <c r="R145" s="11"/>
      <c r="S145" s="7"/>
      <c r="T145" s="7"/>
      <c r="U145" s="7"/>
      <c r="V145" s="7"/>
      <c r="W145" s="7"/>
      <c r="X145" s="7"/>
      <c r="Y145" s="10"/>
      <c r="Z145" s="10"/>
      <c r="AA145" s="10"/>
      <c r="AB145" s="5"/>
      <c r="AC145" s="10"/>
      <c r="AD145" s="10"/>
      <c r="AE145" s="10"/>
      <c r="AF145" s="10"/>
      <c r="AG145" s="10"/>
      <c r="AH145" s="10"/>
      <c r="AI145" s="10"/>
      <c r="AJ145" s="7"/>
      <c r="AK145" s="7"/>
      <c r="AL145" s="7"/>
      <c r="AM145" s="7"/>
      <c r="AN145" s="7"/>
      <c r="AO145" s="4"/>
      <c r="AP145" s="10"/>
      <c r="AQ145" s="10"/>
      <c r="AR145" s="10"/>
      <c r="AS145" s="4"/>
      <c r="AT145" s="10"/>
      <c r="AU145" s="10"/>
      <c r="AV145" s="10"/>
      <c r="AW145" s="4"/>
      <c r="AX145" s="9"/>
      <c r="AY145" s="9"/>
      <c r="AZ145" s="8"/>
      <c r="BA145" s="4"/>
      <c r="BC145" s="4"/>
      <c r="BD145" s="4"/>
      <c r="BE145" s="4"/>
      <c r="BF145" s="4"/>
      <c r="BG145" s="4"/>
      <c r="BH145" s="4"/>
      <c r="BI145" s="4"/>
      <c r="BJ145" s="4"/>
      <c r="BK145" s="4"/>
      <c r="BN145" s="4"/>
    </row>
    <row r="146" spans="1:66" s="1" customFormat="1">
      <c r="A146" s="12"/>
      <c r="B146" s="7"/>
      <c r="C146" s="7"/>
      <c r="D146" s="7"/>
      <c r="E146" s="7"/>
      <c r="F146" s="7"/>
      <c r="G146" s="7"/>
      <c r="H146" s="10"/>
      <c r="I146" s="10"/>
      <c r="J146" s="10"/>
      <c r="K146" s="7"/>
      <c r="L146" s="10"/>
      <c r="M146" s="10"/>
      <c r="N146" s="10"/>
      <c r="O146" s="7"/>
      <c r="P146" s="10"/>
      <c r="Q146" s="10"/>
      <c r="R146" s="11"/>
      <c r="S146" s="7"/>
      <c r="T146" s="7"/>
      <c r="U146" s="7"/>
      <c r="V146" s="7"/>
      <c r="W146" s="7"/>
      <c r="X146" s="7"/>
      <c r="Y146" s="10"/>
      <c r="Z146" s="10"/>
      <c r="AA146" s="10"/>
      <c r="AB146" s="5"/>
      <c r="AC146" s="10"/>
      <c r="AD146" s="10"/>
      <c r="AE146" s="10"/>
      <c r="AF146" s="10"/>
      <c r="AG146" s="10"/>
      <c r="AH146" s="10"/>
      <c r="AI146" s="10"/>
      <c r="AJ146" s="7"/>
      <c r="AK146" s="7"/>
      <c r="AL146" s="7"/>
      <c r="AM146" s="7"/>
      <c r="AN146" s="7"/>
      <c r="AO146" s="4"/>
      <c r="AP146" s="10"/>
      <c r="AQ146" s="10"/>
      <c r="AR146" s="10"/>
      <c r="AS146" s="4"/>
      <c r="AT146" s="10"/>
      <c r="AU146" s="10"/>
      <c r="AV146" s="10"/>
      <c r="AW146" s="4"/>
      <c r="AX146" s="9"/>
      <c r="AY146" s="9"/>
      <c r="AZ146" s="8"/>
      <c r="BA146" s="4"/>
      <c r="BC146" s="4"/>
      <c r="BD146" s="4"/>
      <c r="BE146" s="4"/>
      <c r="BF146" s="4"/>
      <c r="BG146" s="4"/>
      <c r="BH146" s="4"/>
      <c r="BI146" s="4"/>
      <c r="BJ146" s="4"/>
      <c r="BK146" s="4"/>
      <c r="BN146" s="4"/>
    </row>
    <row r="147" spans="1:66" s="1" customFormat="1">
      <c r="A147" s="12"/>
      <c r="B147" s="7"/>
      <c r="C147" s="7"/>
      <c r="D147" s="7"/>
      <c r="E147" s="7"/>
      <c r="F147" s="7"/>
      <c r="G147" s="6"/>
      <c r="H147" s="10"/>
      <c r="I147" s="10"/>
      <c r="J147" s="10"/>
      <c r="K147" s="7"/>
      <c r="L147" s="10"/>
      <c r="M147" s="10"/>
      <c r="N147" s="10"/>
      <c r="O147" s="7"/>
      <c r="P147" s="10"/>
      <c r="Q147" s="10"/>
      <c r="R147" s="11"/>
      <c r="S147" s="7"/>
      <c r="T147" s="7"/>
      <c r="U147" s="7"/>
      <c r="V147" s="7"/>
      <c r="W147" s="7"/>
      <c r="X147" s="7"/>
      <c r="Y147" s="10"/>
      <c r="Z147" s="10"/>
      <c r="AA147" s="10"/>
      <c r="AB147" s="5"/>
      <c r="AC147" s="10"/>
      <c r="AD147" s="10"/>
      <c r="AE147" s="10"/>
      <c r="AF147" s="10"/>
      <c r="AG147" s="10"/>
      <c r="AH147" s="10"/>
      <c r="AI147" s="10"/>
      <c r="AJ147" s="10"/>
      <c r="AK147" s="7"/>
      <c r="AL147" s="7"/>
      <c r="AM147" s="7"/>
      <c r="AN147" s="7"/>
      <c r="AO147" s="4"/>
      <c r="AP147" s="10"/>
      <c r="AQ147" s="10"/>
      <c r="AR147" s="10"/>
      <c r="AS147" s="4"/>
      <c r="AT147" s="10"/>
      <c r="AU147" s="10"/>
      <c r="AV147" s="10"/>
      <c r="AW147" s="4"/>
      <c r="AX147" s="9"/>
      <c r="AY147" s="9"/>
      <c r="AZ147" s="8"/>
      <c r="BA147" s="4"/>
      <c r="BC147" s="4"/>
      <c r="BD147" s="4"/>
      <c r="BE147" s="4"/>
      <c r="BF147" s="4"/>
      <c r="BG147" s="4"/>
      <c r="BH147" s="4"/>
      <c r="BI147" s="4"/>
      <c r="BJ147" s="4"/>
      <c r="BK147" s="4"/>
      <c r="BN147" s="4"/>
    </row>
    <row r="148" spans="1:66" s="1" customFormat="1">
      <c r="A148" s="12"/>
      <c r="B148" s="7"/>
      <c r="C148" s="7"/>
      <c r="D148" s="7"/>
      <c r="E148" s="7"/>
      <c r="F148" s="7"/>
      <c r="G148" s="6"/>
      <c r="H148" s="10"/>
      <c r="I148" s="10"/>
      <c r="J148" s="10"/>
      <c r="K148" s="7"/>
      <c r="L148" s="10"/>
      <c r="M148" s="10"/>
      <c r="N148" s="10"/>
      <c r="O148" s="7"/>
      <c r="P148" s="10"/>
      <c r="Q148" s="10"/>
      <c r="R148" s="11"/>
      <c r="S148" s="7"/>
      <c r="T148" s="7"/>
      <c r="U148" s="7"/>
      <c r="V148" s="7"/>
      <c r="W148" s="7"/>
      <c r="X148" s="7"/>
      <c r="Y148" s="10"/>
      <c r="Z148" s="10"/>
      <c r="AA148" s="10"/>
      <c r="AB148" s="5"/>
      <c r="AC148" s="10"/>
      <c r="AD148" s="10"/>
      <c r="AE148" s="10"/>
      <c r="AF148" s="7"/>
      <c r="AG148" s="10"/>
      <c r="AH148" s="10"/>
      <c r="AI148" s="10"/>
      <c r="AJ148" s="10"/>
      <c r="AK148" s="7"/>
      <c r="AL148" s="7"/>
      <c r="AM148" s="7"/>
      <c r="AN148" s="7"/>
      <c r="AO148" s="4"/>
      <c r="AP148" s="10"/>
      <c r="AQ148" s="10"/>
      <c r="AR148" s="10"/>
      <c r="AS148" s="4"/>
      <c r="AT148" s="10"/>
      <c r="AU148" s="10"/>
      <c r="AV148" s="10"/>
      <c r="AW148" s="4"/>
      <c r="AX148" s="9"/>
      <c r="AY148" s="9"/>
      <c r="AZ148" s="8"/>
      <c r="BA148" s="4"/>
      <c r="BC148" s="4"/>
      <c r="BD148" s="4"/>
      <c r="BE148" s="4"/>
      <c r="BF148" s="4"/>
      <c r="BG148" s="4"/>
      <c r="BH148" s="4"/>
      <c r="BI148" s="4"/>
      <c r="BJ148" s="4"/>
      <c r="BK148" s="4"/>
      <c r="BN148" s="4"/>
    </row>
    <row r="149" spans="1:66" s="1" customFormat="1">
      <c r="A149" s="12"/>
      <c r="B149" s="7"/>
      <c r="C149" s="7"/>
      <c r="D149" s="7"/>
      <c r="E149" s="7"/>
      <c r="F149" s="7"/>
      <c r="G149" s="6"/>
      <c r="H149" s="10"/>
      <c r="I149" s="10"/>
      <c r="J149" s="10"/>
      <c r="K149" s="7"/>
      <c r="L149" s="10"/>
      <c r="M149" s="10"/>
      <c r="N149" s="10"/>
      <c r="O149" s="7"/>
      <c r="P149" s="10"/>
      <c r="Q149" s="10"/>
      <c r="R149" s="11"/>
      <c r="S149" s="7"/>
      <c r="T149" s="7"/>
      <c r="U149" s="7"/>
      <c r="V149" s="7"/>
      <c r="W149" s="7"/>
      <c r="X149" s="7"/>
      <c r="Y149" s="10"/>
      <c r="Z149" s="10"/>
      <c r="AA149" s="10"/>
      <c r="AB149" s="5"/>
      <c r="AC149" s="10"/>
      <c r="AD149" s="10"/>
      <c r="AE149" s="10"/>
      <c r="AF149" s="10"/>
      <c r="AG149" s="10"/>
      <c r="AH149" s="10"/>
      <c r="AI149" s="10"/>
      <c r="AJ149" s="7"/>
      <c r="AK149" s="7"/>
      <c r="AL149" s="7"/>
      <c r="AM149" s="7"/>
      <c r="AN149" s="7"/>
      <c r="AO149" s="4"/>
      <c r="AP149" s="10"/>
      <c r="AQ149" s="10"/>
      <c r="AR149" s="10"/>
      <c r="AS149" s="4"/>
      <c r="AT149" s="10"/>
      <c r="AU149" s="10"/>
      <c r="AV149" s="10"/>
      <c r="AW149" s="4"/>
      <c r="AX149" s="9"/>
      <c r="AY149" s="9"/>
      <c r="AZ149" s="8"/>
      <c r="BA149" s="4"/>
      <c r="BC149" s="4"/>
      <c r="BD149" s="4"/>
      <c r="BE149" s="4"/>
      <c r="BF149" s="4"/>
      <c r="BG149" s="4"/>
      <c r="BH149" s="4"/>
      <c r="BI149" s="4"/>
      <c r="BJ149" s="4"/>
      <c r="BK149" s="4"/>
      <c r="BN149" s="4"/>
    </row>
    <row r="150" spans="1:66" s="1" customFormat="1">
      <c r="A150" s="12"/>
      <c r="B150" s="7"/>
      <c r="C150" s="7"/>
      <c r="D150" s="7"/>
      <c r="E150" s="7"/>
      <c r="F150" s="7"/>
      <c r="G150" s="6"/>
      <c r="H150" s="10"/>
      <c r="I150" s="10"/>
      <c r="J150" s="10"/>
      <c r="K150" s="7"/>
      <c r="L150" s="10"/>
      <c r="M150" s="10"/>
      <c r="N150" s="10"/>
      <c r="O150" s="7"/>
      <c r="P150" s="10"/>
      <c r="Q150" s="10"/>
      <c r="R150" s="11"/>
      <c r="S150" s="7"/>
      <c r="T150" s="7"/>
      <c r="U150" s="7"/>
      <c r="V150" s="7"/>
      <c r="W150" s="7"/>
      <c r="X150" s="7"/>
      <c r="Y150" s="10"/>
      <c r="Z150" s="10"/>
      <c r="AA150" s="10"/>
      <c r="AB150" s="5"/>
      <c r="AC150" s="10"/>
      <c r="AD150" s="10"/>
      <c r="AE150" s="10"/>
      <c r="AF150" s="10"/>
      <c r="AG150" s="10"/>
      <c r="AH150" s="10"/>
      <c r="AI150" s="10"/>
      <c r="AJ150" s="7"/>
      <c r="AK150" s="7"/>
      <c r="AL150" s="7"/>
      <c r="AM150" s="7"/>
      <c r="AN150" s="7"/>
      <c r="AO150" s="4"/>
      <c r="AP150" s="10"/>
      <c r="AQ150" s="10"/>
      <c r="AR150" s="10"/>
      <c r="AS150" s="4"/>
      <c r="AT150" s="10"/>
      <c r="AU150" s="10"/>
      <c r="AV150" s="10"/>
      <c r="AW150" s="4"/>
      <c r="AX150" s="9"/>
      <c r="AY150" s="9"/>
      <c r="AZ150" s="8"/>
      <c r="BA150" s="4"/>
      <c r="BC150" s="4"/>
      <c r="BD150" s="4"/>
      <c r="BE150" s="4"/>
      <c r="BF150" s="4"/>
      <c r="BG150" s="4"/>
      <c r="BH150" s="4"/>
      <c r="BI150" s="4"/>
      <c r="BJ150" s="4"/>
      <c r="BK150" s="4"/>
      <c r="BN150" s="4"/>
    </row>
    <row r="151" spans="1:66" s="1" customFormat="1">
      <c r="A151" s="12"/>
      <c r="B151" s="7"/>
      <c r="C151" s="7"/>
      <c r="D151" s="7"/>
      <c r="E151" s="7"/>
      <c r="F151" s="7"/>
      <c r="G151" s="6"/>
      <c r="H151" s="10"/>
      <c r="I151" s="10"/>
      <c r="J151" s="10"/>
      <c r="K151" s="7"/>
      <c r="L151" s="10"/>
      <c r="M151" s="10"/>
      <c r="N151" s="10"/>
      <c r="O151" s="7"/>
      <c r="P151" s="10"/>
      <c r="Q151" s="10"/>
      <c r="R151" s="11"/>
      <c r="S151" s="7"/>
      <c r="T151" s="7"/>
      <c r="U151" s="7"/>
      <c r="V151" s="7"/>
      <c r="W151" s="7"/>
      <c r="X151" s="7"/>
      <c r="Y151" s="10"/>
      <c r="Z151" s="10"/>
      <c r="AA151" s="10"/>
      <c r="AB151" s="5"/>
      <c r="AC151" s="10"/>
      <c r="AD151" s="10"/>
      <c r="AE151" s="10"/>
      <c r="AF151" s="10"/>
      <c r="AG151" s="10"/>
      <c r="AH151" s="10"/>
      <c r="AI151" s="10"/>
      <c r="AJ151" s="7"/>
      <c r="AK151" s="7"/>
      <c r="AL151" s="7"/>
      <c r="AM151" s="7"/>
      <c r="AN151" s="7"/>
      <c r="AO151" s="4"/>
      <c r="AP151" s="10"/>
      <c r="AQ151" s="10"/>
      <c r="AR151" s="10"/>
      <c r="AS151" s="4"/>
      <c r="AT151" s="10"/>
      <c r="AU151" s="10"/>
      <c r="AV151" s="10"/>
      <c r="AW151" s="4"/>
      <c r="AX151" s="9"/>
      <c r="AY151" s="9"/>
      <c r="AZ151" s="8"/>
      <c r="BA151" s="4"/>
      <c r="BC151" s="4"/>
      <c r="BD151" s="4"/>
      <c r="BE151" s="4"/>
      <c r="BF151" s="4"/>
      <c r="BG151" s="4"/>
      <c r="BH151" s="4"/>
      <c r="BI151" s="4"/>
      <c r="BJ151" s="4"/>
      <c r="BK151" s="4"/>
      <c r="BN151" s="4"/>
    </row>
    <row r="152" spans="1:66" s="1" customFormat="1">
      <c r="A152" s="12"/>
      <c r="B152" s="7"/>
      <c r="C152" s="7"/>
      <c r="D152" s="7"/>
      <c r="E152" s="7"/>
      <c r="F152" s="7"/>
      <c r="G152" s="6"/>
      <c r="H152" s="10"/>
      <c r="I152" s="10"/>
      <c r="J152" s="10"/>
      <c r="K152" s="7"/>
      <c r="L152" s="10"/>
      <c r="M152" s="10"/>
      <c r="N152" s="10"/>
      <c r="O152" s="7"/>
      <c r="P152" s="10"/>
      <c r="Q152" s="10"/>
      <c r="R152" s="11"/>
      <c r="S152" s="7"/>
      <c r="T152" s="7"/>
      <c r="U152" s="7"/>
      <c r="V152" s="7"/>
      <c r="W152" s="7"/>
      <c r="X152" s="7"/>
      <c r="Y152" s="10"/>
      <c r="Z152" s="10"/>
      <c r="AA152" s="10"/>
      <c r="AB152" s="5"/>
      <c r="AC152" s="10"/>
      <c r="AD152" s="10"/>
      <c r="AE152" s="10"/>
      <c r="AF152" s="10"/>
      <c r="AG152" s="10"/>
      <c r="AH152" s="10"/>
      <c r="AI152" s="10"/>
      <c r="AJ152" s="7"/>
      <c r="AK152" s="7"/>
      <c r="AL152" s="7"/>
      <c r="AM152" s="7"/>
      <c r="AN152" s="7"/>
      <c r="AO152" s="4"/>
      <c r="AP152" s="10"/>
      <c r="AQ152" s="10"/>
      <c r="AR152" s="10"/>
      <c r="AS152" s="4"/>
      <c r="AT152" s="10"/>
      <c r="AU152" s="10"/>
      <c r="AV152" s="10"/>
      <c r="AW152" s="10"/>
      <c r="AX152" s="9"/>
      <c r="AY152" s="9"/>
      <c r="AZ152" s="8"/>
      <c r="BA152" s="4"/>
      <c r="BC152" s="4"/>
      <c r="BD152" s="4"/>
      <c r="BE152" s="4"/>
      <c r="BF152" s="4"/>
      <c r="BG152" s="4"/>
      <c r="BH152" s="4"/>
      <c r="BI152" s="4"/>
      <c r="BJ152" s="4"/>
      <c r="BK152" s="4"/>
      <c r="BN152" s="4"/>
    </row>
    <row r="153" spans="1:66" s="1" customFormat="1">
      <c r="A153" s="12"/>
      <c r="B153" s="7"/>
      <c r="C153" s="7"/>
      <c r="D153" s="7"/>
      <c r="E153" s="7"/>
      <c r="F153" s="7"/>
      <c r="G153" s="6"/>
      <c r="H153" s="10"/>
      <c r="I153" s="10"/>
      <c r="J153" s="10"/>
      <c r="K153" s="7"/>
      <c r="L153" s="10"/>
      <c r="M153" s="10"/>
      <c r="N153" s="10"/>
      <c r="O153" s="7"/>
      <c r="P153" s="10"/>
      <c r="Q153" s="10"/>
      <c r="R153" s="11"/>
      <c r="S153" s="7"/>
      <c r="T153" s="7"/>
      <c r="U153" s="7"/>
      <c r="V153" s="7"/>
      <c r="W153" s="7"/>
      <c r="X153" s="7"/>
      <c r="Y153" s="10"/>
      <c r="Z153" s="10"/>
      <c r="AA153" s="10"/>
      <c r="AB153" s="5"/>
      <c r="AC153" s="10"/>
      <c r="AD153" s="10"/>
      <c r="AE153" s="10"/>
      <c r="AF153" s="10"/>
      <c r="AG153" s="10"/>
      <c r="AH153" s="10"/>
      <c r="AI153" s="10"/>
      <c r="AJ153" s="7"/>
      <c r="AK153" s="7"/>
      <c r="AL153" s="7"/>
      <c r="AM153" s="7"/>
      <c r="AN153" s="7"/>
      <c r="AO153" s="4"/>
      <c r="AP153" s="10"/>
      <c r="AQ153" s="10"/>
      <c r="AR153" s="10"/>
      <c r="AS153" s="4"/>
      <c r="AT153" s="10"/>
      <c r="AU153" s="10"/>
      <c r="AV153" s="10"/>
      <c r="AW153" s="7"/>
      <c r="AX153" s="9"/>
      <c r="AY153" s="9"/>
      <c r="AZ153" s="8"/>
      <c r="BA153" s="4"/>
      <c r="BC153" s="4"/>
      <c r="BD153" s="4"/>
      <c r="BE153" s="4"/>
      <c r="BF153" s="4"/>
      <c r="BG153" s="4"/>
      <c r="BH153" s="4"/>
      <c r="BI153" s="4"/>
      <c r="BJ153" s="4"/>
      <c r="BK153" s="4"/>
      <c r="BN153" s="4"/>
    </row>
    <row r="154" spans="1:66" s="1" customFormat="1">
      <c r="A154" s="12"/>
      <c r="B154" s="7"/>
      <c r="C154" s="7"/>
      <c r="D154" s="7"/>
      <c r="E154" s="7"/>
      <c r="F154" s="7"/>
      <c r="G154" s="6"/>
      <c r="H154" s="10"/>
      <c r="I154" s="10"/>
      <c r="J154" s="10"/>
      <c r="L154" s="10"/>
      <c r="M154" s="10"/>
      <c r="N154" s="10"/>
      <c r="O154" s="7"/>
      <c r="P154" s="10"/>
      <c r="Q154" s="10"/>
      <c r="R154" s="11"/>
      <c r="S154" s="4"/>
      <c r="T154" s="7"/>
      <c r="U154" s="7"/>
      <c r="V154" s="7"/>
      <c r="W154" s="7"/>
      <c r="X154" s="7"/>
      <c r="Y154" s="10"/>
      <c r="Z154" s="10"/>
      <c r="AA154" s="10"/>
      <c r="AB154" s="5"/>
      <c r="AC154" s="10"/>
      <c r="AD154" s="10"/>
      <c r="AE154" s="10"/>
      <c r="AF154" s="10"/>
      <c r="AG154" s="10"/>
      <c r="AH154" s="10"/>
      <c r="AI154" s="10"/>
      <c r="AJ154" s="7"/>
      <c r="AK154" s="7"/>
      <c r="AL154" s="7"/>
      <c r="AM154" s="7"/>
      <c r="AN154" s="7"/>
      <c r="AO154" s="4"/>
      <c r="AP154" s="10"/>
      <c r="AQ154" s="10"/>
      <c r="AR154" s="10"/>
      <c r="AS154" s="4"/>
      <c r="AT154" s="10"/>
      <c r="AU154" s="10"/>
      <c r="AV154" s="10"/>
      <c r="AW154" s="4"/>
      <c r="AX154" s="9"/>
      <c r="AY154" s="9"/>
      <c r="AZ154" s="8"/>
      <c r="BA154" s="4"/>
      <c r="BC154" s="4"/>
      <c r="BD154" s="4"/>
      <c r="BE154" s="4"/>
      <c r="BF154" s="4"/>
      <c r="BG154" s="4"/>
      <c r="BH154" s="4"/>
      <c r="BI154" s="4"/>
      <c r="BJ154" s="4"/>
      <c r="BK154" s="4"/>
      <c r="BN154" s="4"/>
    </row>
    <row r="155" spans="1:66" s="1" customFormat="1">
      <c r="A155" s="12"/>
      <c r="B155" s="7"/>
      <c r="C155" s="7"/>
      <c r="D155" s="7"/>
      <c r="E155" s="7"/>
      <c r="F155" s="7"/>
      <c r="G155" s="6"/>
      <c r="H155" s="10"/>
      <c r="I155" s="10"/>
      <c r="J155" s="10"/>
      <c r="K155" s="7"/>
      <c r="L155" s="10"/>
      <c r="M155" s="10"/>
      <c r="N155" s="10"/>
      <c r="O155" s="10"/>
      <c r="P155" s="10"/>
      <c r="Q155" s="10"/>
      <c r="R155" s="11"/>
      <c r="S155" s="7"/>
      <c r="T155" s="7"/>
      <c r="U155" s="7"/>
      <c r="V155" s="7"/>
      <c r="W155" s="7"/>
      <c r="X155" s="7"/>
      <c r="Y155" s="10"/>
      <c r="Z155" s="10"/>
      <c r="AA155" s="10"/>
      <c r="AB155" s="5"/>
      <c r="AC155" s="10"/>
      <c r="AD155" s="10"/>
      <c r="AE155" s="10"/>
      <c r="AF155" s="7"/>
      <c r="AG155" s="10"/>
      <c r="AH155" s="10"/>
      <c r="AI155" s="10"/>
      <c r="AJ155" s="7"/>
      <c r="AK155" s="7"/>
      <c r="AL155" s="7"/>
      <c r="AM155" s="7"/>
      <c r="AN155" s="7"/>
      <c r="AO155" s="4"/>
      <c r="AP155" s="10"/>
      <c r="AQ155" s="10"/>
      <c r="AR155" s="10"/>
      <c r="AS155" s="4"/>
      <c r="AT155" s="10"/>
      <c r="AU155" s="10"/>
      <c r="AV155" s="10"/>
      <c r="AW155" s="10"/>
      <c r="AX155" s="9"/>
      <c r="AY155" s="9"/>
      <c r="AZ155" s="8"/>
      <c r="BA155" s="4"/>
      <c r="BC155" s="4"/>
      <c r="BD155" s="4"/>
      <c r="BE155" s="4"/>
      <c r="BF155" s="4"/>
      <c r="BG155" s="4"/>
      <c r="BH155" s="4"/>
      <c r="BI155" s="4"/>
      <c r="BJ155" s="4"/>
      <c r="BK155" s="4"/>
      <c r="BN155" s="4"/>
    </row>
    <row r="156" spans="1:66" s="1" customFormat="1">
      <c r="A156" s="12"/>
      <c r="B156" s="7"/>
      <c r="C156" s="7"/>
      <c r="D156" s="7"/>
      <c r="E156" s="7"/>
      <c r="F156" s="7"/>
      <c r="G156" s="7"/>
      <c r="H156" s="10"/>
      <c r="I156" s="10"/>
      <c r="J156" s="10"/>
      <c r="K156" s="7"/>
      <c r="L156" s="10"/>
      <c r="M156" s="10"/>
      <c r="N156" s="10"/>
      <c r="O156" s="7"/>
      <c r="P156" s="10"/>
      <c r="Q156" s="10"/>
      <c r="R156" s="11"/>
      <c r="S156" s="7"/>
      <c r="T156" s="7"/>
      <c r="U156" s="7"/>
      <c r="V156" s="7"/>
      <c r="W156" s="7"/>
      <c r="X156" s="7"/>
      <c r="Y156" s="10"/>
      <c r="Z156" s="10"/>
      <c r="AA156" s="10"/>
      <c r="AB156" s="5"/>
      <c r="AC156" s="10"/>
      <c r="AD156" s="10"/>
      <c r="AE156" s="10"/>
      <c r="AF156" s="10"/>
      <c r="AG156" s="10"/>
      <c r="AH156" s="10"/>
      <c r="AI156" s="10"/>
      <c r="AJ156" s="7"/>
      <c r="AK156" s="7"/>
      <c r="AL156" s="7"/>
      <c r="AM156" s="7"/>
      <c r="AN156" s="7"/>
      <c r="AO156" s="4"/>
      <c r="AP156" s="10"/>
      <c r="AQ156" s="10"/>
      <c r="AR156" s="10"/>
      <c r="AS156" s="4"/>
      <c r="AT156" s="10"/>
      <c r="AU156" s="10"/>
      <c r="AV156" s="10"/>
      <c r="AW156" s="7"/>
      <c r="AX156" s="9"/>
      <c r="AY156" s="9"/>
      <c r="AZ156" s="8"/>
      <c r="BA156" s="4"/>
      <c r="BC156" s="4"/>
      <c r="BD156" s="4"/>
      <c r="BE156" s="4"/>
      <c r="BF156" s="4"/>
      <c r="BG156" s="4"/>
      <c r="BH156" s="4"/>
      <c r="BI156" s="4"/>
      <c r="BJ156" s="4"/>
      <c r="BK156" s="4"/>
      <c r="BN156" s="4"/>
    </row>
    <row r="157" spans="1:66" s="1" customFormat="1">
      <c r="A157" s="12"/>
      <c r="B157" s="7"/>
      <c r="C157" s="7"/>
      <c r="D157" s="7"/>
      <c r="E157" s="7"/>
      <c r="F157" s="7"/>
      <c r="G157" s="6"/>
      <c r="H157" s="10"/>
      <c r="I157" s="10"/>
      <c r="J157" s="10"/>
      <c r="K157" s="7"/>
      <c r="L157" s="10"/>
      <c r="M157" s="10"/>
      <c r="N157" s="10"/>
      <c r="O157" s="7"/>
      <c r="P157" s="10"/>
      <c r="Q157" s="10"/>
      <c r="R157" s="11"/>
      <c r="S157" s="4"/>
      <c r="T157" s="7"/>
      <c r="U157" s="7"/>
      <c r="V157" s="7"/>
      <c r="W157" s="7"/>
      <c r="X157" s="7"/>
      <c r="Y157" s="10"/>
      <c r="Z157" s="10"/>
      <c r="AA157" s="10"/>
      <c r="AB157" s="5"/>
      <c r="AC157" s="10"/>
      <c r="AD157" s="10"/>
      <c r="AE157" s="10"/>
      <c r="AF157" s="10"/>
      <c r="AG157" s="10"/>
      <c r="AH157" s="10"/>
      <c r="AI157" s="10"/>
      <c r="AJ157" s="7"/>
      <c r="AK157" s="7"/>
      <c r="AL157" s="7"/>
      <c r="AM157" s="7"/>
      <c r="AN157" s="7"/>
      <c r="AO157" s="4"/>
      <c r="AP157" s="10"/>
      <c r="AQ157" s="10"/>
      <c r="AR157" s="10"/>
      <c r="AS157" s="4"/>
      <c r="AT157" s="10"/>
      <c r="AU157" s="10"/>
      <c r="AV157" s="10"/>
      <c r="AW157" s="4"/>
      <c r="AX157" s="9"/>
      <c r="AY157" s="9"/>
      <c r="AZ157" s="8"/>
      <c r="BA157" s="4"/>
      <c r="BC157" s="4"/>
      <c r="BD157" s="4"/>
      <c r="BE157" s="4"/>
      <c r="BF157" s="4"/>
      <c r="BG157" s="4"/>
      <c r="BH157" s="4"/>
      <c r="BI157" s="4"/>
      <c r="BJ157" s="4"/>
      <c r="BK157" s="4"/>
      <c r="BN157" s="4"/>
    </row>
    <row r="158" spans="1:66" s="1" customFormat="1">
      <c r="A158" s="12"/>
      <c r="B158" s="7"/>
      <c r="C158" s="7"/>
      <c r="D158" s="7"/>
      <c r="E158" s="7"/>
      <c r="F158" s="7"/>
      <c r="G158" s="6"/>
      <c r="H158" s="10"/>
      <c r="I158" s="10"/>
      <c r="J158" s="10"/>
      <c r="K158" s="7"/>
      <c r="L158" s="10"/>
      <c r="M158" s="10"/>
      <c r="N158" s="10"/>
      <c r="O158" s="7"/>
      <c r="P158" s="10"/>
      <c r="Q158" s="10"/>
      <c r="R158" s="11"/>
      <c r="S158" s="7"/>
      <c r="T158" s="7"/>
      <c r="U158" s="7"/>
      <c r="V158" s="7"/>
      <c r="W158" s="7"/>
      <c r="X158" s="7"/>
      <c r="Y158" s="10"/>
      <c r="Z158" s="10"/>
      <c r="AA158" s="10"/>
      <c r="AB158" s="5"/>
      <c r="AC158" s="10"/>
      <c r="AD158" s="10"/>
      <c r="AE158" s="10"/>
      <c r="AF158" s="10"/>
      <c r="AG158" s="10"/>
      <c r="AH158" s="10"/>
      <c r="AI158" s="10"/>
      <c r="AJ158" s="7"/>
      <c r="AK158" s="7"/>
      <c r="AL158" s="7"/>
      <c r="AM158" s="7"/>
      <c r="AN158" s="7"/>
      <c r="AO158" s="4"/>
      <c r="AP158" s="10"/>
      <c r="AQ158" s="10"/>
      <c r="AR158" s="10"/>
      <c r="AS158" s="4"/>
      <c r="AT158" s="10"/>
      <c r="AU158" s="10"/>
      <c r="AV158" s="10"/>
      <c r="AW158" s="4"/>
      <c r="AX158" s="9"/>
      <c r="AY158" s="9"/>
      <c r="AZ158" s="8"/>
      <c r="BA158" s="4"/>
      <c r="BC158" s="4"/>
      <c r="BD158" s="4"/>
      <c r="BE158" s="4"/>
      <c r="BF158" s="4"/>
      <c r="BG158" s="4"/>
      <c r="BH158" s="4"/>
      <c r="BI158" s="4"/>
      <c r="BJ158" s="4"/>
      <c r="BK158" s="4"/>
      <c r="BN158" s="4"/>
    </row>
    <row r="159" spans="1:66" s="1" customFormat="1">
      <c r="A159" s="12"/>
      <c r="B159" s="7"/>
      <c r="C159" s="7"/>
      <c r="D159" s="7"/>
      <c r="E159" s="7"/>
      <c r="F159" s="7"/>
      <c r="G159" s="6"/>
      <c r="H159" s="10"/>
      <c r="I159" s="10"/>
      <c r="J159" s="10"/>
      <c r="K159" s="7"/>
      <c r="L159" s="10"/>
      <c r="M159" s="10"/>
      <c r="N159" s="10"/>
      <c r="O159" s="7"/>
      <c r="P159" s="10"/>
      <c r="Q159" s="10"/>
      <c r="R159" s="11"/>
      <c r="S159" s="7"/>
      <c r="T159" s="7"/>
      <c r="U159" s="7"/>
      <c r="V159" s="7"/>
      <c r="W159" s="7"/>
      <c r="X159" s="7"/>
      <c r="Y159" s="10"/>
      <c r="Z159" s="10"/>
      <c r="AA159" s="10"/>
      <c r="AB159" s="5"/>
      <c r="AC159" s="10"/>
      <c r="AD159" s="10"/>
      <c r="AE159" s="10"/>
      <c r="AF159" s="10"/>
      <c r="AG159" s="10"/>
      <c r="AH159" s="10"/>
      <c r="AI159" s="10"/>
      <c r="AJ159" s="7"/>
      <c r="AK159" s="7"/>
      <c r="AL159" s="7"/>
      <c r="AM159" s="7"/>
      <c r="AN159" s="7"/>
      <c r="AO159" s="4"/>
      <c r="AP159" s="10"/>
      <c r="AQ159" s="10"/>
      <c r="AR159" s="10"/>
      <c r="AS159" s="4"/>
      <c r="AT159" s="10"/>
      <c r="AU159" s="10"/>
      <c r="AV159" s="10"/>
      <c r="AW159" s="10"/>
      <c r="AX159" s="9"/>
      <c r="AY159" s="9"/>
      <c r="AZ159" s="8"/>
      <c r="BA159" s="4"/>
      <c r="BC159" s="4"/>
      <c r="BD159" s="4"/>
      <c r="BE159" s="4"/>
      <c r="BF159" s="4"/>
      <c r="BG159" s="4"/>
      <c r="BH159" s="4"/>
      <c r="BI159" s="4"/>
      <c r="BJ159" s="4"/>
      <c r="BK159" s="4"/>
      <c r="BN159" s="4"/>
    </row>
    <row r="160" spans="1:66" s="1" customFormat="1">
      <c r="A160" s="12"/>
      <c r="B160" s="7"/>
      <c r="C160" s="7"/>
      <c r="D160" s="7"/>
      <c r="E160" s="7"/>
      <c r="F160" s="7"/>
      <c r="G160" s="6"/>
      <c r="H160" s="10"/>
      <c r="I160" s="10"/>
      <c r="J160" s="10"/>
      <c r="K160" s="7"/>
      <c r="L160" s="10"/>
      <c r="M160" s="10"/>
      <c r="N160" s="10"/>
      <c r="O160" s="7"/>
      <c r="P160" s="10"/>
      <c r="Q160" s="10"/>
      <c r="R160" s="11"/>
      <c r="S160" s="7"/>
      <c r="T160" s="7"/>
      <c r="U160" s="7"/>
      <c r="V160" s="7"/>
      <c r="W160" s="7"/>
      <c r="X160" s="7"/>
      <c r="Y160" s="10"/>
      <c r="Z160" s="10"/>
      <c r="AA160" s="10"/>
      <c r="AB160" s="5"/>
      <c r="AC160" s="10"/>
      <c r="AD160" s="10"/>
      <c r="AE160" s="10"/>
      <c r="AF160" s="10"/>
      <c r="AG160" s="10"/>
      <c r="AH160" s="10"/>
      <c r="AI160" s="10"/>
      <c r="AJ160" s="7"/>
      <c r="AK160" s="7"/>
      <c r="AL160" s="7"/>
      <c r="AM160" s="7"/>
      <c r="AN160" s="7"/>
      <c r="AO160" s="4"/>
      <c r="AP160" s="10"/>
      <c r="AQ160" s="10"/>
      <c r="AR160" s="10"/>
      <c r="AS160" s="4"/>
      <c r="AT160" s="10"/>
      <c r="AU160" s="10"/>
      <c r="AV160" s="10"/>
      <c r="AW160" s="7"/>
      <c r="AX160" s="9"/>
      <c r="AY160" s="9"/>
      <c r="AZ160" s="8"/>
      <c r="BA160" s="4"/>
      <c r="BC160" s="4"/>
      <c r="BD160" s="4"/>
      <c r="BE160" s="4"/>
      <c r="BF160" s="4"/>
      <c r="BG160" s="4"/>
      <c r="BH160" s="4"/>
      <c r="BI160" s="4"/>
      <c r="BJ160" s="4"/>
      <c r="BK160" s="4"/>
      <c r="BN160" s="4"/>
    </row>
    <row r="161" spans="1:66" s="1" customFormat="1">
      <c r="A161" s="12"/>
      <c r="B161" s="7"/>
      <c r="C161" s="7"/>
      <c r="D161" s="7"/>
      <c r="E161" s="7"/>
      <c r="F161" s="7"/>
      <c r="G161" s="6"/>
      <c r="H161" s="10"/>
      <c r="I161" s="10"/>
      <c r="J161" s="10"/>
      <c r="K161" s="7"/>
      <c r="L161" s="10"/>
      <c r="M161" s="10"/>
      <c r="N161" s="10"/>
      <c r="O161" s="7"/>
      <c r="P161" s="10"/>
      <c r="Q161" s="10"/>
      <c r="R161" s="11"/>
      <c r="S161" s="7"/>
      <c r="T161" s="7"/>
      <c r="U161" s="7"/>
      <c r="V161" s="7"/>
      <c r="W161" s="7"/>
      <c r="X161" s="7"/>
      <c r="Y161" s="10"/>
      <c r="Z161" s="10"/>
      <c r="AA161" s="10"/>
      <c r="AB161" s="5"/>
      <c r="AC161" s="10"/>
      <c r="AD161" s="10"/>
      <c r="AE161" s="10"/>
      <c r="AF161" s="10"/>
      <c r="AG161" s="10"/>
      <c r="AH161" s="10"/>
      <c r="AI161" s="10"/>
      <c r="AJ161" s="7"/>
      <c r="AK161" s="7"/>
      <c r="AL161" s="7"/>
      <c r="AM161" s="7"/>
      <c r="AN161" s="7"/>
      <c r="AO161" s="4"/>
      <c r="AP161" s="10"/>
      <c r="AQ161" s="10"/>
      <c r="AR161" s="10"/>
      <c r="AT161" s="10"/>
      <c r="AU161" s="10"/>
      <c r="AV161" s="10"/>
      <c r="AW161" s="4"/>
      <c r="AX161" s="9"/>
      <c r="AY161" s="9"/>
      <c r="AZ161" s="8"/>
      <c r="BA161" s="4"/>
      <c r="BC161" s="4"/>
      <c r="BD161" s="4"/>
      <c r="BE161" s="4"/>
      <c r="BF161" s="4"/>
      <c r="BG161" s="4"/>
      <c r="BH161" s="4"/>
      <c r="BI161" s="4"/>
      <c r="BJ161" s="4"/>
      <c r="BK161" s="4"/>
      <c r="BN161" s="4"/>
    </row>
    <row r="162" spans="1:66" s="1" customFormat="1">
      <c r="A162" s="12"/>
      <c r="B162" s="7"/>
      <c r="C162" s="7"/>
      <c r="D162" s="7"/>
      <c r="E162" s="7"/>
      <c r="F162" s="7"/>
      <c r="G162" s="6"/>
      <c r="H162" s="10"/>
      <c r="I162" s="10"/>
      <c r="J162" s="10"/>
      <c r="K162" s="7"/>
      <c r="L162" s="10"/>
      <c r="M162" s="10"/>
      <c r="N162" s="10"/>
      <c r="O162" s="7"/>
      <c r="P162" s="10"/>
      <c r="Q162" s="10"/>
      <c r="R162" s="11"/>
      <c r="S162" s="7"/>
      <c r="T162" s="7"/>
      <c r="U162" s="7"/>
      <c r="V162" s="7"/>
      <c r="W162" s="7"/>
      <c r="X162" s="7"/>
      <c r="Y162" s="10"/>
      <c r="Z162" s="10"/>
      <c r="AA162" s="10"/>
      <c r="AB162" s="5"/>
      <c r="AC162" s="10"/>
      <c r="AD162" s="10"/>
      <c r="AE162" s="10"/>
      <c r="AF162" s="10"/>
      <c r="AG162" s="10"/>
      <c r="AH162" s="10"/>
      <c r="AI162" s="10"/>
      <c r="AJ162" s="7"/>
      <c r="AK162" s="7"/>
      <c r="AL162" s="7"/>
      <c r="AM162" s="7"/>
      <c r="AN162" s="7"/>
      <c r="AO162" s="4"/>
      <c r="AP162" s="10"/>
      <c r="AQ162" s="10"/>
      <c r="AR162" s="10"/>
      <c r="AS162" s="4"/>
      <c r="AT162" s="10"/>
      <c r="AU162" s="10"/>
      <c r="AV162" s="10"/>
      <c r="AW162" s="7"/>
      <c r="AX162" s="9"/>
      <c r="AY162" s="9"/>
      <c r="AZ162" s="8"/>
      <c r="BA162" s="4"/>
      <c r="BC162" s="4"/>
      <c r="BD162" s="4"/>
      <c r="BE162" s="4"/>
      <c r="BF162" s="4"/>
      <c r="BG162" s="4"/>
      <c r="BH162" s="4"/>
      <c r="BI162" s="4"/>
      <c r="BJ162" s="4"/>
      <c r="BK162" s="4"/>
      <c r="BN162" s="4"/>
    </row>
    <row r="163" spans="1:66" s="1" customFormat="1">
      <c r="A163" s="12"/>
      <c r="B163" s="7"/>
      <c r="C163" s="7"/>
      <c r="D163" s="7"/>
      <c r="E163" s="7"/>
      <c r="F163" s="7"/>
      <c r="G163" s="6"/>
      <c r="H163" s="10"/>
      <c r="I163" s="10"/>
      <c r="J163" s="10"/>
      <c r="K163" s="7"/>
      <c r="L163" s="10"/>
      <c r="M163" s="10"/>
      <c r="N163" s="10"/>
      <c r="O163" s="7"/>
      <c r="P163" s="10"/>
      <c r="Q163" s="10"/>
      <c r="R163" s="11"/>
      <c r="S163" s="7"/>
      <c r="T163" s="7"/>
      <c r="U163" s="7"/>
      <c r="V163" s="7"/>
      <c r="W163" s="7"/>
      <c r="X163" s="7"/>
      <c r="Y163" s="10"/>
      <c r="Z163" s="10"/>
      <c r="AA163" s="10"/>
      <c r="AB163" s="5"/>
      <c r="AC163" s="10"/>
      <c r="AD163" s="10"/>
      <c r="AE163" s="10"/>
      <c r="AF163" s="7"/>
      <c r="AG163" s="10"/>
      <c r="AH163" s="10"/>
      <c r="AI163" s="10"/>
      <c r="AJ163" s="10"/>
      <c r="AK163" s="7"/>
      <c r="AL163" s="7"/>
      <c r="AM163" s="7"/>
      <c r="AN163" s="7"/>
      <c r="AO163" s="4"/>
      <c r="AP163" s="10"/>
      <c r="AQ163" s="10"/>
      <c r="AR163" s="10"/>
      <c r="AS163" s="4"/>
      <c r="AT163" s="10"/>
      <c r="AU163" s="10"/>
      <c r="AV163" s="10"/>
      <c r="AW163" s="4"/>
      <c r="AX163" s="9"/>
      <c r="AY163" s="9"/>
      <c r="AZ163" s="8"/>
      <c r="BA163" s="4"/>
      <c r="BC163" s="4"/>
      <c r="BD163" s="4"/>
      <c r="BE163" s="4"/>
      <c r="BF163" s="4"/>
      <c r="BG163" s="4"/>
      <c r="BH163" s="4"/>
      <c r="BI163" s="4"/>
      <c r="BJ163" s="4"/>
      <c r="BK163" s="4"/>
      <c r="BN163" s="4"/>
    </row>
    <row r="164" spans="1:66" s="1" customFormat="1">
      <c r="A164" s="12"/>
      <c r="B164" s="7"/>
      <c r="C164" s="7"/>
      <c r="D164" s="7"/>
      <c r="E164" s="7"/>
      <c r="F164" s="7"/>
      <c r="G164" s="6"/>
      <c r="H164" s="10"/>
      <c r="I164" s="10"/>
      <c r="J164" s="10"/>
      <c r="L164" s="10"/>
      <c r="M164" s="10"/>
      <c r="N164" s="10"/>
      <c r="O164" s="7"/>
      <c r="P164" s="10"/>
      <c r="Q164" s="10"/>
      <c r="R164" s="11"/>
      <c r="S164" s="7"/>
      <c r="T164" s="7"/>
      <c r="U164" s="7"/>
      <c r="V164" s="7"/>
      <c r="W164" s="7"/>
      <c r="X164" s="7"/>
      <c r="Y164" s="10"/>
      <c r="Z164" s="10"/>
      <c r="AA164" s="10"/>
      <c r="AB164" s="5"/>
      <c r="AC164" s="10"/>
      <c r="AD164" s="10"/>
      <c r="AE164" s="10"/>
      <c r="AF164" s="10"/>
      <c r="AG164" s="10"/>
      <c r="AH164" s="10"/>
      <c r="AI164" s="10"/>
      <c r="AJ164" s="7"/>
      <c r="AK164" s="7"/>
      <c r="AL164" s="7"/>
      <c r="AM164" s="7"/>
      <c r="AN164" s="7"/>
      <c r="AO164" s="4"/>
      <c r="AP164" s="10"/>
      <c r="AQ164" s="10"/>
      <c r="AR164" s="10"/>
      <c r="AS164" s="4"/>
      <c r="AT164" s="10"/>
      <c r="AU164" s="10"/>
      <c r="AV164" s="10"/>
      <c r="AW164" s="10"/>
      <c r="AX164" s="9"/>
      <c r="AY164" s="9"/>
      <c r="AZ164" s="8"/>
      <c r="BA164" s="4"/>
      <c r="BC164" s="4"/>
      <c r="BD164" s="4"/>
      <c r="BE164" s="4"/>
      <c r="BF164" s="4"/>
      <c r="BG164" s="4"/>
      <c r="BH164" s="4"/>
      <c r="BI164" s="4"/>
      <c r="BJ164" s="4"/>
      <c r="BK164" s="4"/>
      <c r="BN164" s="4"/>
    </row>
    <row r="165" spans="1:66" s="1" customFormat="1">
      <c r="A165" s="12"/>
      <c r="B165" s="7"/>
      <c r="C165" s="7"/>
      <c r="D165" s="7"/>
      <c r="E165" s="7"/>
      <c r="F165" s="7"/>
      <c r="G165" s="6"/>
      <c r="H165" s="10"/>
      <c r="I165" s="10"/>
      <c r="J165" s="10"/>
      <c r="K165" s="7"/>
      <c r="L165" s="10"/>
      <c r="M165" s="10"/>
      <c r="N165" s="10"/>
      <c r="O165" s="10"/>
      <c r="P165" s="10"/>
      <c r="Q165" s="10"/>
      <c r="R165" s="11"/>
      <c r="S165" s="7"/>
      <c r="T165" s="7"/>
      <c r="U165" s="7"/>
      <c r="V165" s="7"/>
      <c r="W165" s="7"/>
      <c r="X165" s="7"/>
      <c r="Y165" s="10"/>
      <c r="Z165" s="10"/>
      <c r="AA165" s="10"/>
      <c r="AB165" s="5"/>
      <c r="AC165" s="10"/>
      <c r="AD165" s="10"/>
      <c r="AE165" s="10"/>
      <c r="AF165" s="10"/>
      <c r="AG165" s="10"/>
      <c r="AH165" s="10"/>
      <c r="AI165" s="10"/>
      <c r="AJ165" s="7"/>
      <c r="AK165" s="7"/>
      <c r="AL165" s="7"/>
      <c r="AM165" s="7"/>
      <c r="AN165" s="7"/>
      <c r="AO165" s="4"/>
      <c r="AP165" s="10"/>
      <c r="AQ165" s="10"/>
      <c r="AR165" s="10"/>
      <c r="AS165" s="4"/>
      <c r="AT165" s="10"/>
      <c r="AU165" s="10"/>
      <c r="AV165" s="10"/>
      <c r="AW165" s="4"/>
      <c r="AX165" s="9"/>
      <c r="AY165" s="9"/>
      <c r="AZ165" s="8"/>
      <c r="BA165" s="4"/>
      <c r="BC165" s="4"/>
      <c r="BD165" s="4"/>
      <c r="BE165" s="4"/>
      <c r="BF165" s="4"/>
      <c r="BG165" s="4"/>
      <c r="BH165" s="4"/>
      <c r="BI165" s="4"/>
      <c r="BJ165" s="4"/>
      <c r="BK165" s="4"/>
      <c r="BN165" s="4"/>
    </row>
    <row r="166" spans="1:66" s="1" customFormat="1">
      <c r="A166" s="12"/>
      <c r="B166" s="7"/>
      <c r="C166" s="7"/>
      <c r="D166" s="7"/>
      <c r="E166" s="7"/>
      <c r="F166" s="7"/>
      <c r="G166" s="7"/>
      <c r="H166" s="10"/>
      <c r="I166" s="10"/>
      <c r="J166" s="10"/>
      <c r="K166" s="7"/>
      <c r="L166" s="10"/>
      <c r="M166" s="10"/>
      <c r="N166" s="10"/>
      <c r="O166" s="7"/>
      <c r="P166" s="10"/>
      <c r="Q166" s="10"/>
      <c r="R166" s="11"/>
      <c r="S166" s="7"/>
      <c r="T166" s="7"/>
      <c r="U166" s="7"/>
      <c r="V166" s="7"/>
      <c r="W166" s="7"/>
      <c r="X166" s="7"/>
      <c r="Y166" s="10"/>
      <c r="Z166" s="10"/>
      <c r="AA166" s="10"/>
      <c r="AB166" s="5"/>
      <c r="AC166" s="10"/>
      <c r="AD166" s="10"/>
      <c r="AE166" s="10"/>
      <c r="AF166" s="10"/>
      <c r="AG166" s="10"/>
      <c r="AH166" s="10"/>
      <c r="AI166" s="10"/>
      <c r="AJ166" s="7"/>
      <c r="AK166" s="7"/>
      <c r="AL166" s="7"/>
      <c r="AM166" s="7"/>
      <c r="AN166" s="7"/>
      <c r="AO166" s="4"/>
      <c r="AP166" s="10"/>
      <c r="AQ166" s="10"/>
      <c r="AR166" s="10"/>
      <c r="AS166" s="4"/>
      <c r="AT166" s="10"/>
      <c r="AU166" s="10"/>
      <c r="AV166" s="10"/>
      <c r="AW166" s="4"/>
      <c r="AX166" s="9"/>
      <c r="AY166" s="9"/>
      <c r="AZ166" s="8"/>
      <c r="BA166" s="4"/>
      <c r="BC166" s="4"/>
      <c r="BD166" s="4"/>
      <c r="BE166" s="4"/>
      <c r="BF166" s="4"/>
      <c r="BG166" s="4"/>
      <c r="BH166" s="4"/>
      <c r="BI166" s="4"/>
      <c r="BJ166" s="4"/>
      <c r="BK166" s="4"/>
      <c r="BN166" s="4"/>
    </row>
    <row r="167" spans="1:66" s="1" customFormat="1">
      <c r="A167" s="12"/>
      <c r="B167" s="7"/>
      <c r="C167" s="7"/>
      <c r="D167" s="7"/>
      <c r="E167" s="7"/>
      <c r="F167" s="7"/>
      <c r="G167" s="6"/>
      <c r="H167" s="10"/>
      <c r="I167" s="10"/>
      <c r="J167" s="10"/>
      <c r="K167" s="7"/>
      <c r="L167" s="10"/>
      <c r="M167" s="10"/>
      <c r="N167" s="10"/>
      <c r="O167" s="7"/>
      <c r="P167" s="10"/>
      <c r="Q167" s="10"/>
      <c r="R167" s="11"/>
      <c r="S167" s="7"/>
      <c r="T167" s="7"/>
      <c r="U167" s="7"/>
      <c r="V167" s="7"/>
      <c r="W167" s="7"/>
      <c r="X167" s="7"/>
      <c r="Y167" s="10"/>
      <c r="Z167" s="10"/>
      <c r="AA167" s="10"/>
      <c r="AB167" s="5"/>
      <c r="AC167" s="10"/>
      <c r="AD167" s="10"/>
      <c r="AE167" s="10"/>
      <c r="AF167" s="10"/>
      <c r="AG167" s="10"/>
      <c r="AH167" s="10"/>
      <c r="AI167" s="10"/>
      <c r="AJ167" s="7"/>
      <c r="AK167" s="7"/>
      <c r="AL167" s="7"/>
      <c r="AM167" s="7"/>
      <c r="AN167" s="7"/>
      <c r="AO167" s="4"/>
      <c r="AP167" s="10"/>
      <c r="AQ167" s="10"/>
      <c r="AR167" s="10"/>
      <c r="AS167" s="4"/>
      <c r="AT167" s="10"/>
      <c r="AU167" s="10"/>
      <c r="AV167" s="10"/>
      <c r="AW167" s="4"/>
      <c r="AX167" s="9"/>
      <c r="AY167" s="9"/>
      <c r="AZ167" s="8"/>
      <c r="BA167" s="4"/>
      <c r="BC167" s="4"/>
      <c r="BD167" s="4"/>
      <c r="BE167" s="4"/>
      <c r="BF167" s="4"/>
      <c r="BG167" s="4"/>
      <c r="BH167" s="4"/>
      <c r="BI167" s="4"/>
      <c r="BJ167" s="4"/>
      <c r="BK167" s="4"/>
      <c r="BN167" s="4"/>
    </row>
    <row r="168" spans="1:66" s="1" customFormat="1">
      <c r="A168" s="12"/>
      <c r="B168" s="7"/>
      <c r="C168" s="7"/>
      <c r="D168" s="7"/>
      <c r="E168" s="7"/>
      <c r="F168" s="7"/>
      <c r="G168" s="6"/>
      <c r="H168" s="10"/>
      <c r="I168" s="10"/>
      <c r="J168" s="10"/>
      <c r="L168" s="10"/>
      <c r="M168" s="10"/>
      <c r="N168" s="10"/>
      <c r="O168" s="7"/>
      <c r="P168" s="10"/>
      <c r="Q168" s="10"/>
      <c r="R168" s="11"/>
      <c r="S168" s="7"/>
      <c r="T168" s="7"/>
      <c r="U168" s="7"/>
      <c r="V168" s="7"/>
      <c r="W168" s="7"/>
      <c r="X168" s="7"/>
      <c r="Y168" s="10"/>
      <c r="Z168" s="10"/>
      <c r="AA168" s="10"/>
      <c r="AB168" s="5"/>
      <c r="AC168" s="10"/>
      <c r="AD168" s="10"/>
      <c r="AE168" s="10"/>
      <c r="AF168" s="10"/>
      <c r="AG168" s="10"/>
      <c r="AH168" s="10"/>
      <c r="AI168" s="10"/>
      <c r="AJ168" s="7"/>
      <c r="AK168" s="7"/>
      <c r="AL168" s="7"/>
      <c r="AM168" s="7"/>
      <c r="AN168" s="7"/>
      <c r="AO168" s="4"/>
      <c r="AP168" s="10"/>
      <c r="AQ168" s="10"/>
      <c r="AR168" s="10"/>
      <c r="AS168" s="4"/>
      <c r="AT168" s="10"/>
      <c r="AU168" s="10"/>
      <c r="AV168" s="10"/>
      <c r="AW168" s="4"/>
      <c r="AX168" s="9"/>
      <c r="AY168" s="9"/>
      <c r="AZ168" s="8"/>
      <c r="BA168" s="4"/>
      <c r="BC168" s="4"/>
      <c r="BD168" s="4"/>
      <c r="BE168" s="4"/>
      <c r="BF168" s="4"/>
      <c r="BG168" s="4"/>
      <c r="BH168" s="4"/>
      <c r="BI168" s="4"/>
      <c r="BJ168" s="4"/>
      <c r="BK168" s="4"/>
      <c r="BN168" s="4"/>
    </row>
    <row r="169" spans="1:66" s="1" customFormat="1">
      <c r="A169" s="12"/>
      <c r="B169" s="7"/>
      <c r="C169" s="7"/>
      <c r="D169" s="7"/>
      <c r="E169" s="7"/>
      <c r="F169" s="7"/>
      <c r="G169" s="6"/>
      <c r="H169" s="10"/>
      <c r="I169" s="10"/>
      <c r="J169" s="10"/>
      <c r="K169" s="7"/>
      <c r="L169" s="10"/>
      <c r="M169" s="10"/>
      <c r="N169" s="10"/>
      <c r="O169" s="10"/>
      <c r="P169" s="10"/>
      <c r="Q169" s="10"/>
      <c r="R169" s="11"/>
      <c r="S169" s="7"/>
      <c r="T169" s="7"/>
      <c r="U169" s="7"/>
      <c r="V169" s="7"/>
      <c r="W169" s="7"/>
      <c r="X169" s="7"/>
      <c r="Y169" s="10"/>
      <c r="Z169" s="10"/>
      <c r="AA169" s="10"/>
      <c r="AB169" s="5"/>
      <c r="AC169" s="10"/>
      <c r="AD169" s="10"/>
      <c r="AE169" s="10"/>
      <c r="AF169" s="10"/>
      <c r="AG169" s="10"/>
      <c r="AH169" s="10"/>
      <c r="AI169" s="10"/>
      <c r="AJ169" s="7"/>
      <c r="AK169" s="7"/>
      <c r="AL169" s="7"/>
      <c r="AM169" s="7"/>
      <c r="AN169" s="7"/>
      <c r="AO169" s="4"/>
      <c r="AP169" s="10"/>
      <c r="AQ169" s="10"/>
      <c r="AR169" s="10"/>
      <c r="AS169" s="4"/>
      <c r="AT169" s="10"/>
      <c r="AU169" s="10"/>
      <c r="AV169" s="10"/>
      <c r="AW169" s="10"/>
      <c r="AX169" s="9"/>
      <c r="AY169" s="9"/>
      <c r="AZ169" s="8"/>
      <c r="BA169" s="4"/>
      <c r="BC169" s="4"/>
      <c r="BD169" s="4"/>
      <c r="BE169" s="4"/>
      <c r="BF169" s="4"/>
      <c r="BG169" s="4"/>
      <c r="BH169" s="4"/>
      <c r="BI169" s="4"/>
      <c r="BJ169" s="4"/>
      <c r="BK169" s="4"/>
      <c r="BN169" s="4"/>
    </row>
    <row r="170" spans="1:66" s="1" customFormat="1">
      <c r="A170" s="12"/>
      <c r="B170" s="7"/>
      <c r="C170" s="7"/>
      <c r="D170" s="7"/>
      <c r="E170" s="7"/>
      <c r="F170" s="7"/>
      <c r="G170" s="7"/>
      <c r="H170" s="10"/>
      <c r="I170" s="10"/>
      <c r="J170" s="10"/>
      <c r="L170" s="10"/>
      <c r="M170" s="10"/>
      <c r="N170" s="10"/>
      <c r="O170" s="7"/>
      <c r="P170" s="10"/>
      <c r="Q170" s="10"/>
      <c r="R170" s="11"/>
      <c r="S170" s="7"/>
      <c r="T170" s="7"/>
      <c r="U170" s="7"/>
      <c r="V170" s="7"/>
      <c r="W170" s="7"/>
      <c r="X170" s="7"/>
      <c r="Y170" s="10"/>
      <c r="Z170" s="10"/>
      <c r="AA170" s="10"/>
      <c r="AB170" s="5"/>
      <c r="AC170" s="10"/>
      <c r="AD170" s="10"/>
      <c r="AE170" s="10"/>
      <c r="AF170" s="10"/>
      <c r="AG170" s="10"/>
      <c r="AH170" s="10"/>
      <c r="AI170" s="10"/>
      <c r="AJ170" s="7"/>
      <c r="AK170" s="7"/>
      <c r="AL170" s="7"/>
      <c r="AM170" s="7"/>
      <c r="AN170" s="7"/>
      <c r="AO170" s="4"/>
      <c r="AP170" s="10"/>
      <c r="AQ170" s="10"/>
      <c r="AR170" s="10"/>
      <c r="AS170" s="4"/>
      <c r="AT170" s="10"/>
      <c r="AU170" s="10"/>
      <c r="AV170" s="10"/>
      <c r="AW170" s="7"/>
      <c r="AX170" s="9"/>
      <c r="AY170" s="9"/>
      <c r="AZ170" s="8"/>
      <c r="BA170" s="4"/>
      <c r="BC170" s="4"/>
      <c r="BD170" s="4"/>
      <c r="BE170" s="4"/>
      <c r="BF170" s="4"/>
      <c r="BG170" s="4"/>
      <c r="BH170" s="4"/>
      <c r="BI170" s="4"/>
      <c r="BJ170" s="4"/>
      <c r="BK170" s="4"/>
      <c r="BN170" s="4"/>
    </row>
    <row r="171" spans="1:66" s="1" customFormat="1">
      <c r="A171" s="12"/>
      <c r="B171" s="7"/>
      <c r="C171" s="7"/>
      <c r="D171" s="7"/>
      <c r="E171" s="7"/>
      <c r="F171" s="7"/>
      <c r="G171" s="6"/>
      <c r="H171" s="10"/>
      <c r="I171" s="10"/>
      <c r="J171" s="10"/>
      <c r="K171" s="7"/>
      <c r="L171" s="10"/>
      <c r="M171" s="10"/>
      <c r="N171" s="10"/>
      <c r="P171" s="10"/>
      <c r="Q171" s="10"/>
      <c r="R171" s="11"/>
      <c r="S171" s="4"/>
      <c r="T171" s="7"/>
      <c r="U171" s="7"/>
      <c r="V171" s="7"/>
      <c r="W171" s="7"/>
      <c r="X171" s="7"/>
      <c r="Y171" s="10"/>
      <c r="Z171" s="10"/>
      <c r="AA171" s="10"/>
      <c r="AB171" s="5"/>
      <c r="AC171" s="10"/>
      <c r="AD171" s="10"/>
      <c r="AE171" s="10"/>
      <c r="AF171" s="10"/>
      <c r="AG171" s="10"/>
      <c r="AH171" s="10"/>
      <c r="AI171" s="10"/>
      <c r="AJ171" s="7"/>
      <c r="AK171" s="7"/>
      <c r="AL171" s="7"/>
      <c r="AM171" s="7"/>
      <c r="AN171" s="7"/>
      <c r="AO171" s="4"/>
      <c r="AP171" s="10"/>
      <c r="AQ171" s="10"/>
      <c r="AR171" s="10"/>
      <c r="AS171" s="4"/>
      <c r="AT171" s="10"/>
      <c r="AU171" s="10"/>
      <c r="AV171" s="10"/>
      <c r="AW171" s="4"/>
      <c r="AX171" s="9"/>
      <c r="AY171" s="9"/>
      <c r="AZ171" s="8"/>
      <c r="BA171" s="4"/>
      <c r="BC171" s="4"/>
      <c r="BD171" s="4"/>
      <c r="BE171" s="4"/>
      <c r="BF171" s="4"/>
      <c r="BG171" s="4"/>
      <c r="BH171" s="4"/>
      <c r="BI171" s="4"/>
      <c r="BJ171" s="4"/>
      <c r="BK171" s="4"/>
      <c r="BN171" s="4"/>
    </row>
    <row r="172" spans="1:66" s="1" customFormat="1">
      <c r="A172" s="12"/>
      <c r="B172" s="7"/>
      <c r="C172" s="7"/>
      <c r="D172" s="7"/>
      <c r="E172" s="7"/>
      <c r="F172" s="7"/>
      <c r="G172" s="6"/>
      <c r="H172" s="10"/>
      <c r="I172" s="10"/>
      <c r="J172" s="10"/>
      <c r="K172" s="7"/>
      <c r="L172" s="10"/>
      <c r="M172" s="10"/>
      <c r="N172" s="10"/>
      <c r="O172" s="7"/>
      <c r="P172" s="10"/>
      <c r="Q172" s="10"/>
      <c r="R172" s="11"/>
      <c r="S172" s="7"/>
      <c r="T172" s="7"/>
      <c r="U172" s="7"/>
      <c r="V172" s="7"/>
      <c r="W172" s="7"/>
      <c r="X172" s="7"/>
      <c r="Y172" s="10"/>
      <c r="Z172" s="10"/>
      <c r="AA172" s="10"/>
      <c r="AB172" s="5"/>
      <c r="AC172" s="10"/>
      <c r="AD172" s="10"/>
      <c r="AE172" s="10"/>
      <c r="AF172" s="10"/>
      <c r="AG172" s="10"/>
      <c r="AH172" s="10"/>
      <c r="AI172" s="10"/>
      <c r="AJ172" s="7"/>
      <c r="AK172" s="7"/>
      <c r="AL172" s="7"/>
      <c r="AM172" s="7"/>
      <c r="AN172" s="7"/>
      <c r="AO172" s="4"/>
      <c r="AP172" s="10"/>
      <c r="AQ172" s="10"/>
      <c r="AR172" s="10"/>
      <c r="AS172" s="4"/>
      <c r="AT172" s="10"/>
      <c r="AU172" s="10"/>
      <c r="AV172" s="10"/>
      <c r="AW172" s="4"/>
      <c r="AX172" s="9"/>
      <c r="AY172" s="9"/>
      <c r="AZ172" s="8"/>
      <c r="BA172" s="4"/>
      <c r="BC172" s="4"/>
      <c r="BD172" s="4"/>
      <c r="BE172" s="4"/>
      <c r="BF172" s="4"/>
      <c r="BG172" s="4"/>
      <c r="BH172" s="4"/>
      <c r="BI172" s="4"/>
      <c r="BJ172" s="4"/>
      <c r="BK172" s="4"/>
      <c r="BN172" s="4"/>
    </row>
    <row r="173" spans="1:66" s="1" customFormat="1">
      <c r="A173" s="12"/>
      <c r="B173" s="7"/>
      <c r="C173" s="7"/>
      <c r="D173" s="7"/>
      <c r="E173" s="7"/>
      <c r="F173" s="7"/>
      <c r="G173" s="6"/>
      <c r="H173" s="10"/>
      <c r="I173" s="10"/>
      <c r="J173" s="10"/>
      <c r="K173" s="7"/>
      <c r="L173" s="10"/>
      <c r="M173" s="10"/>
      <c r="N173" s="10"/>
      <c r="O173" s="7"/>
      <c r="P173" s="10"/>
      <c r="Q173" s="10"/>
      <c r="R173" s="11"/>
      <c r="S173" s="7"/>
      <c r="T173" s="7"/>
      <c r="U173" s="7"/>
      <c r="V173" s="7"/>
      <c r="W173" s="7"/>
      <c r="X173" s="7"/>
      <c r="Y173" s="10"/>
      <c r="Z173" s="10"/>
      <c r="AA173" s="10"/>
      <c r="AB173" s="5"/>
      <c r="AC173" s="10"/>
      <c r="AD173" s="10"/>
      <c r="AE173" s="10"/>
      <c r="AF173" s="10"/>
      <c r="AG173" s="10"/>
      <c r="AH173" s="10"/>
      <c r="AI173" s="10"/>
      <c r="AJ173" s="7"/>
      <c r="AK173" s="7"/>
      <c r="AL173" s="7"/>
      <c r="AM173" s="7"/>
      <c r="AN173" s="7"/>
      <c r="AO173" s="4"/>
      <c r="AP173" s="10"/>
      <c r="AQ173" s="10"/>
      <c r="AR173" s="10"/>
      <c r="AS173" s="4"/>
      <c r="AT173" s="10"/>
      <c r="AU173" s="10"/>
      <c r="AV173" s="10"/>
      <c r="AW173" s="10"/>
      <c r="AX173" s="9"/>
      <c r="AY173" s="9"/>
      <c r="AZ173" s="8"/>
      <c r="BA173" s="4"/>
      <c r="BC173" s="4"/>
      <c r="BD173" s="4"/>
      <c r="BE173" s="4"/>
      <c r="BF173" s="4"/>
      <c r="BG173" s="4"/>
      <c r="BH173" s="4"/>
      <c r="BI173" s="4"/>
      <c r="BJ173" s="4"/>
      <c r="BK173" s="4"/>
      <c r="BN173" s="4"/>
    </row>
    <row r="174" spans="1:66" s="1" customFormat="1">
      <c r="A174" s="12"/>
      <c r="B174" s="7"/>
      <c r="C174" s="7"/>
      <c r="D174" s="7"/>
      <c r="E174" s="7"/>
      <c r="F174" s="7"/>
      <c r="G174" s="6"/>
      <c r="H174" s="10"/>
      <c r="I174" s="10"/>
      <c r="J174" s="10"/>
      <c r="K174" s="7"/>
      <c r="L174" s="10"/>
      <c r="M174" s="10"/>
      <c r="N174" s="10"/>
      <c r="O174" s="7"/>
      <c r="P174" s="10"/>
      <c r="Q174" s="10"/>
      <c r="R174" s="11"/>
      <c r="S174" s="7"/>
      <c r="T174" s="7"/>
      <c r="U174" s="7"/>
      <c r="V174" s="7"/>
      <c r="W174" s="7"/>
      <c r="X174" s="7"/>
      <c r="Y174" s="10"/>
      <c r="Z174" s="10"/>
      <c r="AA174" s="10"/>
      <c r="AB174" s="5"/>
      <c r="AC174" s="10"/>
      <c r="AD174" s="10"/>
      <c r="AE174" s="10"/>
      <c r="AF174" s="10"/>
      <c r="AG174" s="10"/>
      <c r="AH174" s="10"/>
      <c r="AI174" s="10"/>
      <c r="AJ174" s="7"/>
      <c r="AK174" s="7"/>
      <c r="AL174" s="7"/>
      <c r="AM174" s="7"/>
      <c r="AN174" s="7"/>
      <c r="AO174" s="4"/>
      <c r="AP174" s="10"/>
      <c r="AQ174" s="10"/>
      <c r="AR174" s="10"/>
      <c r="AS174" s="4"/>
      <c r="AT174" s="10"/>
      <c r="AU174" s="10"/>
      <c r="AV174" s="10"/>
      <c r="AW174" s="7"/>
      <c r="AX174" s="9"/>
      <c r="AY174" s="9"/>
      <c r="AZ174" s="8"/>
      <c r="BA174" s="4"/>
      <c r="BC174" s="4"/>
      <c r="BD174" s="4"/>
      <c r="BE174" s="4"/>
      <c r="BF174" s="4"/>
      <c r="BG174" s="4"/>
      <c r="BH174" s="4"/>
      <c r="BI174" s="4"/>
      <c r="BJ174" s="4"/>
      <c r="BK174" s="4"/>
      <c r="BN174" s="4"/>
    </row>
    <row r="175" spans="1:66" s="1" customFormat="1">
      <c r="A175" s="12"/>
      <c r="B175" s="7"/>
      <c r="C175" s="7"/>
      <c r="D175" s="7"/>
      <c r="E175" s="7"/>
      <c r="F175" s="7"/>
      <c r="G175" s="6"/>
      <c r="H175" s="10"/>
      <c r="I175" s="10"/>
      <c r="J175" s="10"/>
      <c r="K175" s="7"/>
      <c r="L175" s="10"/>
      <c r="M175" s="10"/>
      <c r="N175" s="10"/>
      <c r="O175" s="7"/>
      <c r="P175" s="10"/>
      <c r="Q175" s="10"/>
      <c r="R175" s="11"/>
      <c r="S175" s="7"/>
      <c r="T175" s="7"/>
      <c r="U175" s="7"/>
      <c r="V175" s="7"/>
      <c r="W175" s="7"/>
      <c r="X175" s="7"/>
      <c r="Y175" s="10"/>
      <c r="Z175" s="10"/>
      <c r="AA175" s="10"/>
      <c r="AB175" s="5"/>
      <c r="AC175" s="10"/>
      <c r="AD175" s="10"/>
      <c r="AE175" s="10"/>
      <c r="AF175" s="7"/>
      <c r="AG175" s="10"/>
      <c r="AH175" s="10"/>
      <c r="AI175" s="10"/>
      <c r="AJ175" s="7"/>
      <c r="AK175" s="7"/>
      <c r="AL175" s="7"/>
      <c r="AM175" s="7"/>
      <c r="AN175" s="7"/>
      <c r="AO175" s="4"/>
      <c r="AP175" s="10"/>
      <c r="AQ175" s="10"/>
      <c r="AR175" s="10"/>
      <c r="AS175" s="4"/>
      <c r="AT175" s="10"/>
      <c r="AU175" s="10"/>
      <c r="AV175" s="10"/>
      <c r="AW175" s="4"/>
      <c r="AX175" s="9"/>
      <c r="AY175" s="9"/>
      <c r="AZ175" s="8"/>
      <c r="BA175" s="4"/>
      <c r="BC175" s="4"/>
      <c r="BD175" s="4"/>
      <c r="BE175" s="4"/>
      <c r="BF175" s="4"/>
      <c r="BG175" s="4"/>
      <c r="BH175" s="4"/>
      <c r="BI175" s="4"/>
      <c r="BJ175" s="4"/>
      <c r="BK175" s="4"/>
      <c r="BN175" s="4"/>
    </row>
    <row r="176" spans="1:66" s="1" customFormat="1">
      <c r="A176" s="12"/>
      <c r="B176" s="7"/>
      <c r="C176" s="7"/>
      <c r="D176" s="7"/>
      <c r="E176" s="7"/>
      <c r="F176" s="7"/>
      <c r="G176" s="6"/>
      <c r="H176" s="10"/>
      <c r="I176" s="10"/>
      <c r="J176" s="10"/>
      <c r="K176" s="7"/>
      <c r="L176" s="10"/>
      <c r="M176" s="10"/>
      <c r="N176" s="10"/>
      <c r="O176" s="7"/>
      <c r="P176" s="10"/>
      <c r="Q176" s="10"/>
      <c r="R176" s="11"/>
      <c r="S176" s="7"/>
      <c r="T176" s="7"/>
      <c r="U176" s="7"/>
      <c r="V176" s="7"/>
      <c r="W176" s="7"/>
      <c r="X176" s="7"/>
      <c r="Y176" s="10"/>
      <c r="Z176" s="10"/>
      <c r="AA176" s="10"/>
      <c r="AB176" s="5"/>
      <c r="AC176" s="10"/>
      <c r="AD176" s="10"/>
      <c r="AE176" s="10"/>
      <c r="AF176" s="10"/>
      <c r="AG176" s="10"/>
      <c r="AH176" s="10"/>
      <c r="AI176" s="10"/>
      <c r="AJ176" s="7"/>
      <c r="AK176" s="7"/>
      <c r="AL176" s="7"/>
      <c r="AM176" s="7"/>
      <c r="AN176" s="7"/>
      <c r="AO176" s="4"/>
      <c r="AP176" s="10"/>
      <c r="AQ176" s="10"/>
      <c r="AR176" s="10"/>
      <c r="AS176" s="4"/>
      <c r="AT176" s="10"/>
      <c r="AU176" s="10"/>
      <c r="AV176" s="10"/>
      <c r="AW176" s="10"/>
      <c r="AX176" s="9"/>
      <c r="AY176" s="9"/>
      <c r="AZ176" s="8"/>
      <c r="BA176" s="4"/>
      <c r="BC176" s="4"/>
      <c r="BD176" s="4"/>
      <c r="BE176" s="4"/>
      <c r="BF176" s="4"/>
      <c r="BG176" s="4"/>
      <c r="BH176" s="4"/>
      <c r="BI176" s="4"/>
      <c r="BJ176" s="4"/>
      <c r="BK176" s="4"/>
      <c r="BN176" s="4"/>
    </row>
    <row r="177" spans="1:66" s="1" customFormat="1">
      <c r="A177" s="12"/>
      <c r="B177" s="7"/>
      <c r="C177" s="7"/>
      <c r="D177" s="7"/>
      <c r="E177" s="7"/>
      <c r="F177" s="7"/>
      <c r="G177" s="6"/>
      <c r="H177" s="10"/>
      <c r="I177" s="10"/>
      <c r="J177" s="10"/>
      <c r="K177" s="7"/>
      <c r="L177" s="10"/>
      <c r="M177" s="10"/>
      <c r="N177" s="10"/>
      <c r="O177" s="7"/>
      <c r="P177" s="10"/>
      <c r="Q177" s="10"/>
      <c r="R177" s="11"/>
      <c r="S177" s="7"/>
      <c r="T177" s="7"/>
      <c r="U177" s="7"/>
      <c r="V177" s="7"/>
      <c r="W177" s="7"/>
      <c r="X177" s="7"/>
      <c r="Y177" s="10"/>
      <c r="Z177" s="10"/>
      <c r="AA177" s="10"/>
      <c r="AB177" s="5"/>
      <c r="AC177" s="10"/>
      <c r="AD177" s="10"/>
      <c r="AE177" s="10"/>
      <c r="AF177" s="10"/>
      <c r="AG177" s="10"/>
      <c r="AH177" s="10"/>
      <c r="AI177" s="10"/>
      <c r="AJ177" s="7"/>
      <c r="AK177" s="7"/>
      <c r="AL177" s="7"/>
      <c r="AM177" s="7"/>
      <c r="AN177" s="7"/>
      <c r="AO177" s="4"/>
      <c r="AP177" s="10"/>
      <c r="AQ177" s="10"/>
      <c r="AR177" s="10"/>
      <c r="AS177" s="4"/>
      <c r="AT177" s="10"/>
      <c r="AU177" s="10"/>
      <c r="AV177" s="10"/>
      <c r="AW177" s="7"/>
      <c r="AX177" s="9"/>
      <c r="AY177" s="9"/>
      <c r="AZ177" s="8"/>
      <c r="BA177" s="4"/>
      <c r="BC177" s="4"/>
      <c r="BD177" s="4"/>
      <c r="BE177" s="4"/>
      <c r="BF177" s="4"/>
      <c r="BG177" s="4"/>
      <c r="BH177" s="4"/>
      <c r="BI177" s="4"/>
      <c r="BJ177" s="4"/>
      <c r="BK177" s="4"/>
      <c r="BN177" s="4"/>
    </row>
    <row r="178" spans="1:66" s="1" customFormat="1">
      <c r="A178" s="12"/>
      <c r="B178" s="7"/>
      <c r="C178" s="7"/>
      <c r="D178" s="7"/>
      <c r="E178" s="7"/>
      <c r="F178" s="7"/>
      <c r="G178" s="6"/>
      <c r="H178" s="10"/>
      <c r="I178" s="10"/>
      <c r="J178" s="10"/>
      <c r="L178" s="10"/>
      <c r="M178" s="10"/>
      <c r="N178" s="10"/>
      <c r="O178" s="7"/>
      <c r="P178" s="10"/>
      <c r="Q178" s="10"/>
      <c r="R178" s="11"/>
      <c r="S178" s="7"/>
      <c r="T178" s="7"/>
      <c r="U178" s="7"/>
      <c r="V178" s="7"/>
      <c r="W178" s="7"/>
      <c r="X178" s="7"/>
      <c r="Y178" s="10"/>
      <c r="Z178" s="10"/>
      <c r="AA178" s="10"/>
      <c r="AB178" s="5"/>
      <c r="AC178" s="10"/>
      <c r="AD178" s="10"/>
      <c r="AE178" s="10"/>
      <c r="AF178" s="10"/>
      <c r="AG178" s="10"/>
      <c r="AH178" s="10"/>
      <c r="AI178" s="10"/>
      <c r="AJ178" s="7"/>
      <c r="AK178" s="7"/>
      <c r="AL178" s="7"/>
      <c r="AM178" s="7"/>
      <c r="AN178" s="7"/>
      <c r="AO178" s="4"/>
      <c r="AP178" s="10"/>
      <c r="AQ178" s="10"/>
      <c r="AR178" s="10"/>
      <c r="AS178" s="4"/>
      <c r="AT178" s="10"/>
      <c r="AU178" s="10"/>
      <c r="AV178" s="10"/>
      <c r="AW178" s="4"/>
      <c r="AX178" s="9"/>
      <c r="AY178" s="9"/>
      <c r="AZ178" s="8"/>
      <c r="BA178" s="4"/>
      <c r="BC178" s="4"/>
      <c r="BD178" s="4"/>
      <c r="BE178" s="4"/>
      <c r="BF178" s="4"/>
      <c r="BG178" s="4"/>
      <c r="BH178" s="4"/>
      <c r="BI178" s="4"/>
      <c r="BJ178" s="4"/>
      <c r="BK178" s="4"/>
      <c r="BN178" s="4"/>
    </row>
    <row r="179" spans="1:66" s="1" customFormat="1">
      <c r="A179" s="12"/>
      <c r="B179" s="7"/>
      <c r="C179" s="7"/>
      <c r="D179" s="7"/>
      <c r="E179" s="7"/>
      <c r="F179" s="7"/>
      <c r="G179" s="6"/>
      <c r="H179" s="10"/>
      <c r="I179" s="10"/>
      <c r="J179" s="10"/>
      <c r="K179" s="7"/>
      <c r="L179" s="10"/>
      <c r="M179" s="10"/>
      <c r="N179" s="10"/>
      <c r="O179" s="10"/>
      <c r="P179" s="10"/>
      <c r="Q179" s="10"/>
      <c r="R179" s="11"/>
      <c r="S179" s="7"/>
      <c r="T179" s="7"/>
      <c r="U179" s="7"/>
      <c r="V179" s="7"/>
      <c r="W179" s="7"/>
      <c r="X179" s="7"/>
      <c r="Y179" s="10"/>
      <c r="Z179" s="10"/>
      <c r="AA179" s="10"/>
      <c r="AB179" s="5"/>
      <c r="AC179" s="10"/>
      <c r="AD179" s="10"/>
      <c r="AE179" s="10"/>
      <c r="AF179" s="10"/>
      <c r="AG179" s="10"/>
      <c r="AH179" s="10"/>
      <c r="AI179" s="10"/>
      <c r="AJ179" s="7"/>
      <c r="AK179" s="7"/>
      <c r="AL179" s="7"/>
      <c r="AM179" s="7"/>
      <c r="AN179" s="7"/>
      <c r="AO179" s="4"/>
      <c r="AP179" s="10"/>
      <c r="AQ179" s="10"/>
      <c r="AR179" s="10"/>
      <c r="AS179" s="4"/>
      <c r="AT179" s="10"/>
      <c r="AU179" s="10"/>
      <c r="AV179" s="10"/>
      <c r="AW179" s="4"/>
      <c r="AX179" s="9"/>
      <c r="AY179" s="9"/>
      <c r="AZ179" s="8"/>
      <c r="BA179" s="4"/>
      <c r="BC179" s="4"/>
      <c r="BD179" s="4"/>
      <c r="BE179" s="4"/>
      <c r="BF179" s="4"/>
      <c r="BG179" s="4"/>
      <c r="BH179" s="4"/>
      <c r="BI179" s="4"/>
      <c r="BJ179" s="4"/>
      <c r="BK179" s="4"/>
      <c r="BN179" s="4"/>
    </row>
    <row r="180" spans="1:66" s="1" customFormat="1">
      <c r="A180" s="12"/>
      <c r="B180" s="7"/>
      <c r="C180" s="7"/>
      <c r="D180" s="7"/>
      <c r="E180" s="7"/>
      <c r="F180" s="7"/>
      <c r="G180" s="7"/>
      <c r="H180" s="10"/>
      <c r="I180" s="10"/>
      <c r="J180" s="10"/>
      <c r="K180" s="7"/>
      <c r="L180" s="10"/>
      <c r="M180" s="10"/>
      <c r="N180" s="10"/>
      <c r="O180" s="7"/>
      <c r="P180" s="10"/>
      <c r="Q180" s="10"/>
      <c r="R180" s="11"/>
      <c r="S180" s="7"/>
      <c r="T180" s="7"/>
      <c r="U180" s="7"/>
      <c r="V180" s="7"/>
      <c r="W180" s="7"/>
      <c r="X180" s="7"/>
      <c r="Y180" s="10"/>
      <c r="Z180" s="10"/>
      <c r="AA180" s="10"/>
      <c r="AB180" s="5"/>
      <c r="AC180" s="10"/>
      <c r="AD180" s="10"/>
      <c r="AE180" s="10"/>
      <c r="AF180" s="10"/>
      <c r="AG180" s="10"/>
      <c r="AH180" s="10"/>
      <c r="AI180" s="10"/>
      <c r="AJ180" s="7"/>
      <c r="AK180" s="7"/>
      <c r="AL180" s="7"/>
      <c r="AM180" s="7"/>
      <c r="AN180" s="7"/>
      <c r="AO180" s="4"/>
      <c r="AP180" s="10"/>
      <c r="AQ180" s="10"/>
      <c r="AR180" s="10"/>
      <c r="AS180" s="4"/>
      <c r="AT180" s="10"/>
      <c r="AU180" s="10"/>
      <c r="AV180" s="10"/>
      <c r="AW180" s="10"/>
      <c r="AX180" s="9"/>
      <c r="AY180" s="9"/>
      <c r="AZ180" s="8"/>
      <c r="BA180" s="4"/>
      <c r="BC180" s="4"/>
      <c r="BD180" s="4"/>
      <c r="BE180" s="4"/>
      <c r="BF180" s="4"/>
      <c r="BG180" s="4"/>
      <c r="BH180" s="4"/>
      <c r="BI180" s="4"/>
      <c r="BJ180" s="4"/>
      <c r="BK180" s="4"/>
      <c r="BN180" s="4"/>
    </row>
    <row r="181" spans="1:66" s="1" customFormat="1">
      <c r="A181" s="12">
        <v>41599</v>
      </c>
      <c r="B181" s="7">
        <v>20229.05</v>
      </c>
      <c r="C181" s="7">
        <v>120.55</v>
      </c>
      <c r="D181" s="7">
        <v>227.15</v>
      </c>
      <c r="E181" s="7">
        <v>1399.95</v>
      </c>
      <c r="F181" s="7"/>
      <c r="G181" s="6"/>
      <c r="H181" s="10" t="e">
        <f t="shared" ref="H181:H244" si="79">(C181-C180)/C180</f>
        <v>#DIV/0!</v>
      </c>
      <c r="I181" s="10" t="e">
        <f t="shared" ref="I181:I244" si="80">(D181-D180)/D180</f>
        <v>#DIV/0!</v>
      </c>
      <c r="J181" s="10" t="e">
        <f t="shared" ref="J181:J244" si="81">(E181-E180)/E180</f>
        <v>#DIV/0!</v>
      </c>
      <c r="K181" s="7"/>
      <c r="L181" s="10">
        <f t="shared" ref="L181:L244" si="82">(C181-$C$52)/$C$52</f>
        <v>0.93034427542033615</v>
      </c>
      <c r="M181" s="10">
        <f t="shared" ref="M181:M244" si="83">(D181-$D$52)/$D$52</f>
        <v>0.1457755359394704</v>
      </c>
      <c r="N181" s="10">
        <f t="shared" ref="N181:N244" si="84">(E181-$E$52)/$E$52</f>
        <v>-5.158864575570752E-2</v>
      </c>
      <c r="O181" s="7"/>
      <c r="P181" s="10">
        <f t="shared" ref="P181:P244" si="85">L181-M181</f>
        <v>0.78456873948086581</v>
      </c>
      <c r="Q181" s="10">
        <f t="shared" ref="Q181:Q244" si="86">L181-N181</f>
        <v>0.98193292117604369</v>
      </c>
      <c r="R181" s="11">
        <f t="shared" ref="R181:R244" si="87">P181-Q181</f>
        <v>-0.19736418169517789</v>
      </c>
      <c r="S181" s="7"/>
      <c r="T181" s="7"/>
      <c r="U181" s="7">
        <v>4949.3500000000004</v>
      </c>
      <c r="V181" s="7">
        <v>879.55</v>
      </c>
      <c r="W181" s="7">
        <v>36.4</v>
      </c>
      <c r="X181" s="7"/>
      <c r="Y181" s="10" t="e">
        <f t="shared" ref="Y181:Y244" si="88">(U181-U180)/U180</f>
        <v>#DIV/0!</v>
      </c>
      <c r="Z181" s="10" t="e">
        <f t="shared" ref="Z181:Z244" si="89">(V181-V180)/V180</f>
        <v>#DIV/0!</v>
      </c>
      <c r="AA181" s="10" t="e">
        <f t="shared" ref="AA181:AA244" si="90">(W181-W180)/W180</f>
        <v>#DIV/0!</v>
      </c>
      <c r="AB181" s="5"/>
      <c r="AC181" s="10" t="e">
        <f t="shared" ref="AC181:AC186" si="91">(U181-$U$174)/$U$174</f>
        <v>#DIV/0!</v>
      </c>
      <c r="AD181" s="10" t="e">
        <f t="shared" ref="AD181:AD186" si="92">(V181-$V$174)/$V$174</f>
        <v>#DIV/0!</v>
      </c>
      <c r="AE181" s="10" t="e">
        <f t="shared" ref="AE181:AE186" si="93">(W181-$W$174)/$W$174</f>
        <v>#DIV/0!</v>
      </c>
      <c r="AF181" s="10"/>
      <c r="AG181" s="10" t="e">
        <f t="shared" ref="AG181:AG186" si="94">AC181-AD181</f>
        <v>#DIV/0!</v>
      </c>
      <c r="AH181" s="10" t="e">
        <f t="shared" ref="AH181:AH186" si="95">AC181-AE181</f>
        <v>#DIV/0!</v>
      </c>
      <c r="AI181" s="10" t="e">
        <f t="shared" ref="AI181:AI244" si="96">AG181-AH181</f>
        <v>#DIV/0!</v>
      </c>
      <c r="AJ181" s="7"/>
      <c r="AK181" s="7"/>
      <c r="AL181" s="7">
        <v>185.3</v>
      </c>
      <c r="AM181" s="7">
        <v>17.05</v>
      </c>
      <c r="AN181" s="7">
        <v>128.05000000000001</v>
      </c>
      <c r="AO181" s="4"/>
      <c r="AP181" s="10" t="e">
        <f t="shared" ref="AP181:AP244" si="97">(AL181-AL180)/AL180</f>
        <v>#DIV/0!</v>
      </c>
      <c r="AQ181" s="10" t="e">
        <f t="shared" ref="AQ181:AQ244" si="98">(AM181-AM180)/AM180</f>
        <v>#DIV/0!</v>
      </c>
      <c r="AR181" s="10" t="e">
        <f t="shared" ref="AR181:AR244" si="99">(AN181-AN180)/AN180</f>
        <v>#DIV/0!</v>
      </c>
      <c r="AS181" s="4"/>
      <c r="AT181" s="10" t="e">
        <f t="shared" ref="AT181:AT186" si="100">(AL181-$AL$180)/$AL$180</f>
        <v>#DIV/0!</v>
      </c>
      <c r="AU181" s="10" t="e">
        <f t="shared" ref="AU181:AU186" si="101">(AM181-$AM$180)/$AM$180</f>
        <v>#DIV/0!</v>
      </c>
      <c r="AV181" s="10" t="e">
        <f t="shared" ref="AV181:AV186" si="102">(AN181-$AN$180)/$AN$180</f>
        <v>#DIV/0!</v>
      </c>
      <c r="AW181" s="7" t="s">
        <v>0</v>
      </c>
      <c r="AX181" s="9" t="e">
        <f t="shared" ref="AX181:AX186" si="103">AT181-AU181</f>
        <v>#DIV/0!</v>
      </c>
      <c r="AY181" s="9" t="e">
        <f t="shared" ref="AY181:AY186" si="104">AT181-AV181</f>
        <v>#DIV/0!</v>
      </c>
      <c r="AZ181" s="8" t="e">
        <f t="shared" ref="AZ181:AZ244" si="105">AX181-AY181</f>
        <v>#DIV/0!</v>
      </c>
      <c r="BA181" s="4"/>
      <c r="BC181" s="4"/>
      <c r="BD181" s="4"/>
      <c r="BE181" s="4"/>
      <c r="BF181" s="4"/>
      <c r="BG181" s="4"/>
      <c r="BH181" s="4"/>
      <c r="BI181" s="4"/>
      <c r="BJ181" s="4"/>
      <c r="BK181" s="4"/>
      <c r="BN181" s="4"/>
    </row>
    <row r="182" spans="1:66" s="1" customFormat="1">
      <c r="A182" s="12">
        <v>41600</v>
      </c>
      <c r="B182" s="7">
        <v>20217.39</v>
      </c>
      <c r="C182" s="7">
        <v>115.8</v>
      </c>
      <c r="D182" s="7">
        <v>244.15</v>
      </c>
      <c r="E182" s="7">
        <v>1376.4</v>
      </c>
      <c r="F182" s="7"/>
      <c r="G182" s="6"/>
      <c r="H182" s="10">
        <f t="shared" si="79"/>
        <v>-3.9402737453338867E-2</v>
      </c>
      <c r="I182" s="10">
        <f t="shared" si="80"/>
        <v>7.4840413823464666E-2</v>
      </c>
      <c r="J182" s="10">
        <f t="shared" si="81"/>
        <v>-1.682202935819133E-2</v>
      </c>
      <c r="K182" s="7"/>
      <c r="L182" s="10">
        <f t="shared" si="82"/>
        <v>0.85428342674139301</v>
      </c>
      <c r="M182" s="10">
        <f t="shared" si="83"/>
        <v>0.23152585119798239</v>
      </c>
      <c r="N182" s="10">
        <f t="shared" si="84"/>
        <v>-6.7542849400447011E-2</v>
      </c>
      <c r="O182" s="10"/>
      <c r="P182" s="10">
        <f t="shared" si="85"/>
        <v>0.6227575755434106</v>
      </c>
      <c r="Q182" s="10">
        <f t="shared" si="86"/>
        <v>0.92182627614183998</v>
      </c>
      <c r="R182" s="11">
        <f t="shared" si="87"/>
        <v>-0.29906870059842938</v>
      </c>
      <c r="S182" s="7" t="s">
        <v>18</v>
      </c>
      <c r="T182" s="7"/>
      <c r="U182" s="7">
        <v>4826.45</v>
      </c>
      <c r="V182" s="7">
        <v>875.15</v>
      </c>
      <c r="W182" s="7">
        <v>37</v>
      </c>
      <c r="X182" s="7"/>
      <c r="Y182" s="10">
        <f t="shared" si="88"/>
        <v>-2.483154353601999E-2</v>
      </c>
      <c r="Z182" s="10">
        <f t="shared" si="89"/>
        <v>-5.0025581263145671E-3</v>
      </c>
      <c r="AA182" s="10">
        <f t="shared" si="90"/>
        <v>1.6483516483516522E-2</v>
      </c>
      <c r="AB182" s="5"/>
      <c r="AC182" s="10" t="e">
        <f t="shared" si="91"/>
        <v>#DIV/0!</v>
      </c>
      <c r="AD182" s="10" t="e">
        <f t="shared" si="92"/>
        <v>#DIV/0!</v>
      </c>
      <c r="AE182" s="10" t="e">
        <f t="shared" si="93"/>
        <v>#DIV/0!</v>
      </c>
      <c r="AF182" s="10"/>
      <c r="AG182" s="10" t="e">
        <f t="shared" si="94"/>
        <v>#DIV/0!</v>
      </c>
      <c r="AH182" s="10" t="e">
        <f t="shared" si="95"/>
        <v>#DIV/0!</v>
      </c>
      <c r="AI182" s="10" t="e">
        <f t="shared" si="96"/>
        <v>#DIV/0!</v>
      </c>
      <c r="AJ182" s="7"/>
      <c r="AK182" s="7"/>
      <c r="AL182" s="7">
        <v>189.6</v>
      </c>
      <c r="AM182" s="7">
        <v>16.649999999999999</v>
      </c>
      <c r="AN182" s="7">
        <v>128</v>
      </c>
      <c r="AO182" s="4"/>
      <c r="AP182" s="10">
        <f t="shared" si="97"/>
        <v>2.3205612520237361E-2</v>
      </c>
      <c r="AQ182" s="10">
        <f t="shared" si="98"/>
        <v>-2.3460410557184876E-2</v>
      </c>
      <c r="AR182" s="10">
        <f t="shared" si="99"/>
        <v>-3.9047247169083456E-4</v>
      </c>
      <c r="AS182" s="4"/>
      <c r="AT182" s="10" t="e">
        <f t="shared" si="100"/>
        <v>#DIV/0!</v>
      </c>
      <c r="AU182" s="10" t="e">
        <f t="shared" si="101"/>
        <v>#DIV/0!</v>
      </c>
      <c r="AV182" s="10" t="e">
        <f t="shared" si="102"/>
        <v>#DIV/0!</v>
      </c>
      <c r="AW182" s="4"/>
      <c r="AX182" s="9" t="e">
        <f t="shared" si="103"/>
        <v>#DIV/0!</v>
      </c>
      <c r="AY182" s="9" t="e">
        <f t="shared" si="104"/>
        <v>#DIV/0!</v>
      </c>
      <c r="AZ182" s="8" t="e">
        <f t="shared" si="105"/>
        <v>#DIV/0!</v>
      </c>
      <c r="BA182" s="4"/>
      <c r="BC182" s="4"/>
      <c r="BD182" s="4"/>
      <c r="BE182" s="4"/>
      <c r="BF182" s="4"/>
      <c r="BG182" s="4"/>
      <c r="BH182" s="4"/>
      <c r="BI182" s="4"/>
      <c r="BJ182" s="4"/>
      <c r="BK182" s="4"/>
      <c r="BN182" s="4"/>
    </row>
    <row r="183" spans="1:66" s="1" customFormat="1">
      <c r="A183" s="12">
        <v>41603</v>
      </c>
      <c r="B183" s="7">
        <v>20605.080000000002</v>
      </c>
      <c r="C183" s="7">
        <v>118.75</v>
      </c>
      <c r="D183" s="7">
        <v>252.85</v>
      </c>
      <c r="E183" s="7">
        <v>1388.7</v>
      </c>
      <c r="F183" s="7"/>
      <c r="G183" s="7"/>
      <c r="H183" s="10">
        <f t="shared" si="79"/>
        <v>2.5474956822107108E-2</v>
      </c>
      <c r="I183" s="10">
        <f t="shared" si="80"/>
        <v>3.5633831660864174E-2</v>
      </c>
      <c r="J183" s="10">
        <f t="shared" si="81"/>
        <v>8.9363557105492254E-3</v>
      </c>
      <c r="K183" s="7"/>
      <c r="L183" s="10">
        <f t="shared" si="82"/>
        <v>0.90152121697357879</v>
      </c>
      <c r="M183" s="10">
        <f t="shared" si="83"/>
        <v>0.27540983606557373</v>
      </c>
      <c r="N183" s="10">
        <f t="shared" si="84"/>
        <v>-5.9210080617844232E-2</v>
      </c>
      <c r="O183" s="10" t="s">
        <v>1</v>
      </c>
      <c r="P183" s="10">
        <f t="shared" si="85"/>
        <v>0.626111380908005</v>
      </c>
      <c r="Q183" s="10">
        <f t="shared" si="86"/>
        <v>0.96073129759142306</v>
      </c>
      <c r="R183" s="11">
        <f t="shared" si="87"/>
        <v>-0.33461991668341806</v>
      </c>
      <c r="S183" s="7" t="s">
        <v>24</v>
      </c>
      <c r="T183" s="7"/>
      <c r="U183" s="7">
        <v>4901.5</v>
      </c>
      <c r="V183" s="7">
        <v>878.3</v>
      </c>
      <c r="W183" s="7">
        <v>36.15</v>
      </c>
      <c r="X183" s="7"/>
      <c r="Y183" s="10">
        <f t="shared" si="88"/>
        <v>1.5549731168871568E-2</v>
      </c>
      <c r="Z183" s="10">
        <f t="shared" si="89"/>
        <v>3.5993829629206164E-3</v>
      </c>
      <c r="AA183" s="10">
        <f t="shared" si="90"/>
        <v>-2.2972972972973012E-2</v>
      </c>
      <c r="AB183" s="5"/>
      <c r="AC183" s="10" t="e">
        <f t="shared" si="91"/>
        <v>#DIV/0!</v>
      </c>
      <c r="AD183" s="10" t="e">
        <f t="shared" si="92"/>
        <v>#DIV/0!</v>
      </c>
      <c r="AE183" s="10" t="e">
        <f t="shared" si="93"/>
        <v>#DIV/0!</v>
      </c>
      <c r="AF183" s="10"/>
      <c r="AG183" s="10" t="e">
        <f t="shared" si="94"/>
        <v>#DIV/0!</v>
      </c>
      <c r="AH183" s="10" t="e">
        <f t="shared" si="95"/>
        <v>#DIV/0!</v>
      </c>
      <c r="AI183" s="10" t="e">
        <f t="shared" si="96"/>
        <v>#DIV/0!</v>
      </c>
      <c r="AJ183" s="7"/>
      <c r="AK183" s="7"/>
      <c r="AL183" s="7">
        <v>181.8</v>
      </c>
      <c r="AM183" s="7">
        <v>16.75</v>
      </c>
      <c r="AN183" s="7">
        <v>130</v>
      </c>
      <c r="AO183" s="4"/>
      <c r="AP183" s="10">
        <f t="shared" si="97"/>
        <v>-4.1139240506329028E-2</v>
      </c>
      <c r="AQ183" s="10">
        <f t="shared" si="98"/>
        <v>6.0060060060060918E-3</v>
      </c>
      <c r="AR183" s="10">
        <f t="shared" si="99"/>
        <v>1.5625E-2</v>
      </c>
      <c r="AS183" s="4"/>
      <c r="AT183" s="10" t="e">
        <f t="shared" si="100"/>
        <v>#DIV/0!</v>
      </c>
      <c r="AU183" s="10" t="e">
        <f t="shared" si="101"/>
        <v>#DIV/0!</v>
      </c>
      <c r="AV183" s="10" t="e">
        <f t="shared" si="102"/>
        <v>#DIV/0!</v>
      </c>
      <c r="AW183" s="4"/>
      <c r="AX183" s="9" t="e">
        <f t="shared" si="103"/>
        <v>#DIV/0!</v>
      </c>
      <c r="AY183" s="9" t="e">
        <f t="shared" si="104"/>
        <v>#DIV/0!</v>
      </c>
      <c r="AZ183" s="8" t="e">
        <f t="shared" si="105"/>
        <v>#DIV/0!</v>
      </c>
      <c r="BA183" s="4"/>
      <c r="BC183" s="4"/>
      <c r="BD183" s="4"/>
      <c r="BE183" s="4"/>
      <c r="BF183" s="4"/>
      <c r="BG183" s="4"/>
      <c r="BH183" s="4"/>
      <c r="BI183" s="4"/>
      <c r="BJ183" s="4"/>
      <c r="BK183" s="4"/>
      <c r="BN183" s="4"/>
    </row>
    <row r="184" spans="1:66" s="1" customFormat="1">
      <c r="A184" s="12">
        <v>41604</v>
      </c>
      <c r="B184" s="7">
        <v>20425.02</v>
      </c>
      <c r="C184" s="7">
        <v>113.65</v>
      </c>
      <c r="D184" s="7">
        <v>261.2</v>
      </c>
      <c r="E184" s="7">
        <v>1384.35</v>
      </c>
      <c r="F184" s="7"/>
      <c r="G184" s="6"/>
      <c r="H184" s="10">
        <f t="shared" si="79"/>
        <v>-4.2947368421052581E-2</v>
      </c>
      <c r="I184" s="10">
        <f t="shared" si="80"/>
        <v>3.3023531738184675E-2</v>
      </c>
      <c r="J184" s="10">
        <f t="shared" si="81"/>
        <v>-3.1324260099374495E-3</v>
      </c>
      <c r="K184" s="7"/>
      <c r="L184" s="10">
        <f t="shared" si="82"/>
        <v>0.81985588470776627</v>
      </c>
      <c r="M184" s="10">
        <f t="shared" si="83"/>
        <v>0.31752837326607813</v>
      </c>
      <c r="N184" s="10">
        <f t="shared" si="84"/>
        <v>-6.215703543120385E-2</v>
      </c>
      <c r="O184" s="7" t="s">
        <v>2</v>
      </c>
      <c r="P184" s="10">
        <f t="shared" si="85"/>
        <v>0.50232751144168808</v>
      </c>
      <c r="Q184" s="10">
        <f t="shared" si="86"/>
        <v>0.88201292013897015</v>
      </c>
      <c r="R184" s="11">
        <f t="shared" si="87"/>
        <v>-0.37968540869728207</v>
      </c>
      <c r="S184" s="7"/>
      <c r="T184" s="7"/>
      <c r="U184" s="7">
        <v>4982.95</v>
      </c>
      <c r="V184" s="7">
        <v>889</v>
      </c>
      <c r="W184" s="7">
        <v>35.450000000000003</v>
      </c>
      <c r="X184" s="7"/>
      <c r="Y184" s="10">
        <f t="shared" si="88"/>
        <v>1.6617362032030975E-2</v>
      </c>
      <c r="Z184" s="10">
        <f t="shared" si="89"/>
        <v>1.2182625526585502E-2</v>
      </c>
      <c r="AA184" s="10">
        <f t="shared" si="90"/>
        <v>-1.9363762102351197E-2</v>
      </c>
      <c r="AB184" s="5"/>
      <c r="AC184" s="10" t="e">
        <f t="shared" si="91"/>
        <v>#DIV/0!</v>
      </c>
      <c r="AD184" s="10" t="e">
        <f t="shared" si="92"/>
        <v>#DIV/0!</v>
      </c>
      <c r="AE184" s="10" t="e">
        <f t="shared" si="93"/>
        <v>#DIV/0!</v>
      </c>
      <c r="AF184" s="10"/>
      <c r="AG184" s="10" t="e">
        <f t="shared" si="94"/>
        <v>#DIV/0!</v>
      </c>
      <c r="AH184" s="10" t="e">
        <f t="shared" si="95"/>
        <v>#DIV/0!</v>
      </c>
      <c r="AI184" s="10" t="e">
        <f t="shared" si="96"/>
        <v>#DIV/0!</v>
      </c>
      <c r="AJ184" s="7"/>
      <c r="AK184" s="7"/>
      <c r="AL184" s="7">
        <v>181.75</v>
      </c>
      <c r="AM184" s="7">
        <v>16.55</v>
      </c>
      <c r="AN184" s="7">
        <v>126.65</v>
      </c>
      <c r="AO184" s="4"/>
      <c r="AP184" s="10">
        <f t="shared" si="97"/>
        <v>-2.7502750275033757E-4</v>
      </c>
      <c r="AQ184" s="10">
        <f t="shared" si="98"/>
        <v>-1.1940298507462643E-2</v>
      </c>
      <c r="AR184" s="10">
        <f t="shared" si="99"/>
        <v>-2.5769230769230725E-2</v>
      </c>
      <c r="AS184" s="4"/>
      <c r="AT184" s="10" t="e">
        <f t="shared" si="100"/>
        <v>#DIV/0!</v>
      </c>
      <c r="AU184" s="10" t="e">
        <f t="shared" si="101"/>
        <v>#DIV/0!</v>
      </c>
      <c r="AV184" s="10" t="e">
        <f t="shared" si="102"/>
        <v>#DIV/0!</v>
      </c>
      <c r="AW184" s="4"/>
      <c r="AX184" s="9" t="e">
        <f t="shared" si="103"/>
        <v>#DIV/0!</v>
      </c>
      <c r="AY184" s="9" t="e">
        <f t="shared" si="104"/>
        <v>#DIV/0!</v>
      </c>
      <c r="AZ184" s="8" t="e">
        <f t="shared" si="105"/>
        <v>#DIV/0!</v>
      </c>
      <c r="BA184" s="4"/>
      <c r="BC184" s="4"/>
      <c r="BD184" s="4"/>
      <c r="BE184" s="4"/>
      <c r="BF184" s="4"/>
      <c r="BG184" s="4"/>
      <c r="BH184" s="4"/>
      <c r="BI184" s="4"/>
      <c r="BJ184" s="4"/>
      <c r="BK184" s="4"/>
      <c r="BN184" s="4"/>
    </row>
    <row r="185" spans="1:66" s="1" customFormat="1">
      <c r="A185" s="12">
        <v>41605</v>
      </c>
      <c r="B185" s="7">
        <v>20420.259999999998</v>
      </c>
      <c r="C185" s="7">
        <v>117.05</v>
      </c>
      <c r="D185" s="7">
        <v>272.45</v>
      </c>
      <c r="E185" s="7">
        <v>1385.9</v>
      </c>
      <c r="F185" s="7"/>
      <c r="G185" s="6"/>
      <c r="H185" s="10">
        <f t="shared" si="79"/>
        <v>2.9916410030796228E-2</v>
      </c>
      <c r="I185" s="10">
        <f t="shared" si="80"/>
        <v>4.3070444104134763E-2</v>
      </c>
      <c r="J185" s="10">
        <f t="shared" si="81"/>
        <v>1.1196590457616803E-3</v>
      </c>
      <c r="K185" s="7"/>
      <c r="L185" s="10">
        <f t="shared" si="82"/>
        <v>0.87429943955164113</v>
      </c>
      <c r="M185" s="10">
        <f t="shared" si="83"/>
        <v>0.37427490542244635</v>
      </c>
      <c r="N185" s="10">
        <f t="shared" si="84"/>
        <v>-6.1106971072420448E-2</v>
      </c>
      <c r="O185" s="7"/>
      <c r="P185" s="10">
        <f t="shared" si="85"/>
        <v>0.50002453412919479</v>
      </c>
      <c r="Q185" s="10">
        <f t="shared" si="86"/>
        <v>0.9354064106240616</v>
      </c>
      <c r="R185" s="11">
        <f t="shared" si="87"/>
        <v>-0.43538187649486682</v>
      </c>
      <c r="S185" s="7"/>
      <c r="T185" s="7"/>
      <c r="U185" s="7">
        <v>5144.2</v>
      </c>
      <c r="V185" s="7">
        <v>875.9</v>
      </c>
      <c r="W185" s="7">
        <v>34.549999999999997</v>
      </c>
      <c r="X185" s="7"/>
      <c r="Y185" s="10">
        <f t="shared" si="88"/>
        <v>3.236034878937176E-2</v>
      </c>
      <c r="Z185" s="10">
        <f t="shared" si="89"/>
        <v>-1.4735658042744683E-2</v>
      </c>
      <c r="AA185" s="10">
        <f t="shared" si="90"/>
        <v>-2.5387870239774488E-2</v>
      </c>
      <c r="AB185" s="5"/>
      <c r="AC185" s="10" t="e">
        <f t="shared" si="91"/>
        <v>#DIV/0!</v>
      </c>
      <c r="AD185" s="10" t="e">
        <f t="shared" si="92"/>
        <v>#DIV/0!</v>
      </c>
      <c r="AE185" s="10" t="e">
        <f t="shared" si="93"/>
        <v>#DIV/0!</v>
      </c>
      <c r="AF185" s="10"/>
      <c r="AG185" s="10" t="e">
        <f t="shared" si="94"/>
        <v>#DIV/0!</v>
      </c>
      <c r="AH185" s="10" t="e">
        <f t="shared" si="95"/>
        <v>#DIV/0!</v>
      </c>
      <c r="AI185" s="10" t="e">
        <f t="shared" si="96"/>
        <v>#DIV/0!</v>
      </c>
      <c r="AJ185" s="7"/>
      <c r="AK185" s="7"/>
      <c r="AL185" s="7">
        <v>180</v>
      </c>
      <c r="AM185" s="7">
        <v>16.100000000000001</v>
      </c>
      <c r="AN185" s="7">
        <v>128.94999999999999</v>
      </c>
      <c r="AO185" s="4"/>
      <c r="AP185" s="10">
        <f t="shared" si="97"/>
        <v>-9.6286107290233843E-3</v>
      </c>
      <c r="AQ185" s="10">
        <f t="shared" si="98"/>
        <v>-2.7190332326283945E-2</v>
      </c>
      <c r="AR185" s="10">
        <f t="shared" si="99"/>
        <v>1.8160284247927223E-2</v>
      </c>
      <c r="AS185" s="4"/>
      <c r="AT185" s="10" t="e">
        <f t="shared" si="100"/>
        <v>#DIV/0!</v>
      </c>
      <c r="AU185" s="10" t="e">
        <f t="shared" si="101"/>
        <v>#DIV/0!</v>
      </c>
      <c r="AV185" s="10" t="e">
        <f t="shared" si="102"/>
        <v>#DIV/0!</v>
      </c>
      <c r="AW185" s="4"/>
      <c r="AX185" s="9" t="e">
        <f t="shared" si="103"/>
        <v>#DIV/0!</v>
      </c>
      <c r="AY185" s="9" t="e">
        <f t="shared" si="104"/>
        <v>#DIV/0!</v>
      </c>
      <c r="AZ185" s="8" t="e">
        <f t="shared" si="105"/>
        <v>#DIV/0!</v>
      </c>
      <c r="BA185" s="4"/>
      <c r="BC185" s="4"/>
      <c r="BD185" s="4"/>
      <c r="BE185" s="4"/>
      <c r="BF185" s="4"/>
      <c r="BG185" s="4"/>
      <c r="BH185" s="4"/>
      <c r="BI185" s="4"/>
      <c r="BJ185" s="4"/>
      <c r="BK185" s="4"/>
      <c r="BN185" s="4"/>
    </row>
    <row r="186" spans="1:66" s="1" customFormat="1">
      <c r="A186" s="12">
        <v>41606</v>
      </c>
      <c r="B186" s="7">
        <v>20534.91</v>
      </c>
      <c r="C186" s="7">
        <v>120.1</v>
      </c>
      <c r="D186" s="7">
        <v>292.25</v>
      </c>
      <c r="E186" s="7">
        <v>1387.8</v>
      </c>
      <c r="F186" s="7"/>
      <c r="G186" s="6"/>
      <c r="H186" s="10">
        <f t="shared" si="79"/>
        <v>2.6057240495514715E-2</v>
      </c>
      <c r="I186" s="10">
        <f t="shared" si="80"/>
        <v>7.2673885116535192E-2</v>
      </c>
      <c r="J186" s="10">
        <f t="shared" si="81"/>
        <v>1.3709502850132501E-3</v>
      </c>
      <c r="K186" s="4" t="s">
        <v>15</v>
      </c>
      <c r="L186" s="10">
        <f t="shared" si="82"/>
        <v>0.92313851080864673</v>
      </c>
      <c r="M186" s="10">
        <f t="shared" si="83"/>
        <v>0.47414880201765447</v>
      </c>
      <c r="N186" s="10">
        <f t="shared" si="84"/>
        <v>-5.9819795406815229E-2</v>
      </c>
      <c r="O186" s="10" t="s">
        <v>1</v>
      </c>
      <c r="P186" s="10">
        <f t="shared" si="85"/>
        <v>0.44898970879099226</v>
      </c>
      <c r="Q186" s="10">
        <f t="shared" si="86"/>
        <v>0.98295830621546199</v>
      </c>
      <c r="R186" s="11">
        <f t="shared" si="87"/>
        <v>-0.53396859742446967</v>
      </c>
      <c r="S186" s="7" t="s">
        <v>5</v>
      </c>
      <c r="T186" s="7"/>
      <c r="U186" s="7">
        <v>5305.9</v>
      </c>
      <c r="V186" s="7">
        <v>878.25</v>
      </c>
      <c r="W186" s="7">
        <v>34.25</v>
      </c>
      <c r="X186" s="7">
        <v>24</v>
      </c>
      <c r="Y186" s="10">
        <f t="shared" si="88"/>
        <v>3.1433459041250306E-2</v>
      </c>
      <c r="Z186" s="10">
        <f t="shared" si="89"/>
        <v>2.6829546751912579E-3</v>
      </c>
      <c r="AA186" s="10">
        <f t="shared" si="90"/>
        <v>-8.6830680173660552E-3</v>
      </c>
      <c r="AB186" s="5"/>
      <c r="AC186" s="10" t="e">
        <f t="shared" si="91"/>
        <v>#DIV/0!</v>
      </c>
      <c r="AD186" s="10" t="e">
        <f t="shared" si="92"/>
        <v>#DIV/0!</v>
      </c>
      <c r="AE186" s="10" t="e">
        <f t="shared" si="93"/>
        <v>#DIV/0!</v>
      </c>
      <c r="AF186" s="10" t="s">
        <v>1</v>
      </c>
      <c r="AG186" s="10" t="e">
        <f t="shared" si="94"/>
        <v>#DIV/0!</v>
      </c>
      <c r="AH186" s="10" t="e">
        <f t="shared" si="95"/>
        <v>#DIV/0!</v>
      </c>
      <c r="AI186" s="10" t="e">
        <f t="shared" si="96"/>
        <v>#DIV/0!</v>
      </c>
      <c r="AJ186" s="7"/>
      <c r="AK186" s="7"/>
      <c r="AL186" s="7">
        <v>216</v>
      </c>
      <c r="AM186" s="7">
        <v>17.45</v>
      </c>
      <c r="AN186" s="7">
        <v>125.8</v>
      </c>
      <c r="AO186" s="4"/>
      <c r="AP186" s="10">
        <f t="shared" si="97"/>
        <v>0.2</v>
      </c>
      <c r="AQ186" s="10">
        <f t="shared" si="98"/>
        <v>8.38509316770185E-2</v>
      </c>
      <c r="AR186" s="10">
        <f t="shared" si="99"/>
        <v>-2.4428072896471437E-2</v>
      </c>
      <c r="AS186" s="4"/>
      <c r="AT186" s="10" t="e">
        <f t="shared" si="100"/>
        <v>#DIV/0!</v>
      </c>
      <c r="AU186" s="10" t="e">
        <f t="shared" si="101"/>
        <v>#DIV/0!</v>
      </c>
      <c r="AV186" s="10" t="e">
        <f t="shared" si="102"/>
        <v>#DIV/0!</v>
      </c>
      <c r="AW186" s="10" t="s">
        <v>1</v>
      </c>
      <c r="AX186" s="9" t="e">
        <f t="shared" si="103"/>
        <v>#DIV/0!</v>
      </c>
      <c r="AY186" s="9" t="e">
        <f t="shared" si="104"/>
        <v>#DIV/0!</v>
      </c>
      <c r="AZ186" s="8" t="e">
        <f t="shared" si="105"/>
        <v>#DIV/0!</v>
      </c>
      <c r="BA186" s="4" t="s">
        <v>18</v>
      </c>
      <c r="BC186" s="4"/>
      <c r="BD186" s="4"/>
      <c r="BE186" s="4"/>
      <c r="BF186" s="4"/>
      <c r="BG186" s="4"/>
      <c r="BH186" s="4"/>
      <c r="BI186" s="4"/>
      <c r="BJ186" s="4">
        <v>31</v>
      </c>
      <c r="BK186" s="4"/>
      <c r="BN186" s="4"/>
    </row>
    <row r="187" spans="1:66" s="1" customFormat="1">
      <c r="A187" s="12">
        <v>41607</v>
      </c>
      <c r="B187" s="7">
        <v>20791.93</v>
      </c>
      <c r="C187" s="7">
        <v>117.05</v>
      </c>
      <c r="D187" s="7">
        <v>299</v>
      </c>
      <c r="E187" s="7">
        <v>1407.45</v>
      </c>
      <c r="F187" s="7"/>
      <c r="G187" s="7"/>
      <c r="H187" s="10">
        <f t="shared" si="79"/>
        <v>-2.539550374687758E-2</v>
      </c>
      <c r="I187" s="10">
        <f t="shared" si="80"/>
        <v>2.3096663815226688E-2</v>
      </c>
      <c r="J187" s="10">
        <f t="shared" si="81"/>
        <v>1.4159100734976287E-2</v>
      </c>
      <c r="K187" s="7" t="s">
        <v>2</v>
      </c>
      <c r="L187" s="10">
        <f t="shared" si="82"/>
        <v>0.87429943955164113</v>
      </c>
      <c r="M187" s="10">
        <f t="shared" si="83"/>
        <v>0.50819672131147542</v>
      </c>
      <c r="N187" s="10">
        <f t="shared" si="84"/>
        <v>-4.6507689180949711E-2</v>
      </c>
      <c r="O187" s="7" t="s">
        <v>2</v>
      </c>
      <c r="P187" s="10">
        <f t="shared" si="85"/>
        <v>0.36610271824016571</v>
      </c>
      <c r="Q187" s="10">
        <f t="shared" si="86"/>
        <v>0.92080712873259085</v>
      </c>
      <c r="R187" s="11">
        <f t="shared" si="87"/>
        <v>-0.55470441049242514</v>
      </c>
      <c r="S187" s="7" t="s">
        <v>28</v>
      </c>
      <c r="T187" s="7"/>
      <c r="U187" s="7">
        <v>5265.05</v>
      </c>
      <c r="V187" s="7">
        <v>875.75</v>
      </c>
      <c r="W187" s="7">
        <v>35.049999999999997</v>
      </c>
      <c r="X187" s="7"/>
      <c r="Y187" s="10">
        <f t="shared" si="88"/>
        <v>-7.6989766109424335E-3</v>
      </c>
      <c r="Z187" s="10">
        <f t="shared" si="89"/>
        <v>-2.8465698832906348E-3</v>
      </c>
      <c r="AA187" s="10">
        <f t="shared" si="90"/>
        <v>2.3357664233576561E-2</v>
      </c>
      <c r="AB187" s="5"/>
      <c r="AC187" s="10">
        <f t="shared" ref="AC187:AC221" si="106">(U187-$U$186)/$U$186</f>
        <v>-7.6989766109424335E-3</v>
      </c>
      <c r="AD187" s="10">
        <f t="shared" ref="AD187:AD221" si="107">(V187-$V$186)/$V$186</f>
        <v>-2.8465698832906348E-3</v>
      </c>
      <c r="AE187" s="10">
        <f t="shared" ref="AE187:AE221" si="108">(W187-$W$186)/$W$186</f>
        <v>2.3357664233576561E-2</v>
      </c>
      <c r="AF187" s="7" t="s">
        <v>0</v>
      </c>
      <c r="AG187" s="10">
        <f t="shared" ref="AG187:AG221" si="109">AE187-AC187</f>
        <v>3.1056640844518993E-2</v>
      </c>
      <c r="AH187" s="10">
        <f t="shared" ref="AH187:AH221" si="110">AE187-AD187</f>
        <v>2.6204234116867196E-2</v>
      </c>
      <c r="AI187" s="10">
        <f t="shared" si="96"/>
        <v>4.8524067276517965E-3</v>
      </c>
      <c r="AJ187" s="10"/>
      <c r="AK187" s="7"/>
      <c r="AL187" s="7">
        <v>226.8</v>
      </c>
      <c r="AM187" s="7">
        <v>19.45</v>
      </c>
      <c r="AN187" s="7">
        <v>127.8</v>
      </c>
      <c r="AO187" s="4"/>
      <c r="AP187" s="10">
        <f t="shared" si="97"/>
        <v>5.0000000000000051E-2</v>
      </c>
      <c r="AQ187" s="10">
        <f t="shared" si="98"/>
        <v>0.11461318051575932</v>
      </c>
      <c r="AR187" s="10">
        <f t="shared" si="99"/>
        <v>1.5898251192368838E-2</v>
      </c>
      <c r="AS187" s="4"/>
      <c r="AT187" s="10">
        <f>(AL187-$AL$186)/$AL$186</f>
        <v>5.0000000000000051E-2</v>
      </c>
      <c r="AU187" s="10">
        <f>(AM187-$AM$186)/$AM$186</f>
        <v>0.11461318051575932</v>
      </c>
      <c r="AV187" s="10">
        <f>(AN187-$AN$186)/$AN$186</f>
        <v>1.5898251192368838E-2</v>
      </c>
      <c r="AW187" s="7" t="s">
        <v>0</v>
      </c>
      <c r="AX187" s="9">
        <f>AU187-AT187</f>
        <v>6.4613180515759261E-2</v>
      </c>
      <c r="AY187" s="9">
        <f>AU187-AV187</f>
        <v>9.8714929323390488E-2</v>
      </c>
      <c r="AZ187" s="8">
        <f t="shared" si="105"/>
        <v>-3.4101748807631227E-2</v>
      </c>
      <c r="BA187" s="4" t="s">
        <v>24</v>
      </c>
      <c r="BC187" s="4"/>
      <c r="BD187" s="4"/>
      <c r="BE187" s="4"/>
      <c r="BF187" s="4"/>
      <c r="BG187" s="4"/>
      <c r="BH187" s="4"/>
      <c r="BI187" s="4"/>
      <c r="BJ187" s="4"/>
      <c r="BK187" s="4"/>
      <c r="BN187" s="4"/>
    </row>
    <row r="188" spans="1:66" s="1" customFormat="1">
      <c r="A188" s="12">
        <v>41610</v>
      </c>
      <c r="B188" s="7">
        <v>20898.009999999998</v>
      </c>
      <c r="C188" s="7">
        <v>115.1</v>
      </c>
      <c r="D188" s="7">
        <v>292.60000000000002</v>
      </c>
      <c r="E188" s="7">
        <v>1404.65</v>
      </c>
      <c r="F188" s="7"/>
      <c r="G188" s="6"/>
      <c r="H188" s="10">
        <f t="shared" si="79"/>
        <v>-1.6659547202050432E-2</v>
      </c>
      <c r="I188" s="10">
        <f t="shared" si="80"/>
        <v>-2.1404682274247414E-2</v>
      </c>
      <c r="J188" s="10">
        <f t="shared" si="81"/>
        <v>-1.9894134782762829E-3</v>
      </c>
      <c r="K188" s="4"/>
      <c r="L188" s="10">
        <f t="shared" si="82"/>
        <v>0.84307445956765392</v>
      </c>
      <c r="M188" s="10">
        <f t="shared" si="83"/>
        <v>0.47591424968474161</v>
      </c>
      <c r="N188" s="10">
        <f t="shared" si="84"/>
        <v>-4.8404579635525927E-2</v>
      </c>
      <c r="O188" s="7"/>
      <c r="P188" s="10">
        <f t="shared" si="85"/>
        <v>0.36716020988291231</v>
      </c>
      <c r="Q188" s="10">
        <f t="shared" si="86"/>
        <v>0.89147903920317983</v>
      </c>
      <c r="R188" s="11">
        <f t="shared" si="87"/>
        <v>-0.52431882932026752</v>
      </c>
      <c r="S188" s="7"/>
      <c r="T188" s="7"/>
      <c r="U188" s="7">
        <v>5186.1000000000004</v>
      </c>
      <c r="V188" s="7">
        <v>900.3</v>
      </c>
      <c r="W188" s="7">
        <v>35.299999999999997</v>
      </c>
      <c r="X188" s="7"/>
      <c r="Y188" s="10">
        <f t="shared" si="88"/>
        <v>-1.4995109258221635E-2</v>
      </c>
      <c r="Z188" s="10">
        <f t="shared" si="89"/>
        <v>2.803311447330854E-2</v>
      </c>
      <c r="AA188" s="10">
        <f t="shared" si="90"/>
        <v>7.1326676176890159E-3</v>
      </c>
      <c r="AB188" s="5"/>
      <c r="AC188" s="10">
        <f t="shared" si="106"/>
        <v>-2.2578638873706494E-2</v>
      </c>
      <c r="AD188" s="10">
        <f t="shared" si="107"/>
        <v>2.5106746370623347E-2</v>
      </c>
      <c r="AE188" s="10">
        <f t="shared" si="108"/>
        <v>3.065693430656926E-2</v>
      </c>
      <c r="AF188" s="10"/>
      <c r="AG188" s="10">
        <f t="shared" si="109"/>
        <v>5.3235573180275754E-2</v>
      </c>
      <c r="AH188" s="10">
        <f t="shared" si="110"/>
        <v>5.5501879359459126E-3</v>
      </c>
      <c r="AI188" s="10">
        <f t="shared" si="96"/>
        <v>4.7685385244329845E-2</v>
      </c>
      <c r="AJ188" s="7"/>
      <c r="AK188" s="7"/>
      <c r="AL188" s="7">
        <v>225.3</v>
      </c>
      <c r="AM188" s="7">
        <v>21.2</v>
      </c>
      <c r="AN188" s="7">
        <v>126</v>
      </c>
      <c r="AO188" s="4"/>
      <c r="AP188" s="10">
        <f t="shared" si="97"/>
        <v>-6.6137566137566134E-3</v>
      </c>
      <c r="AQ188" s="10">
        <f t="shared" si="98"/>
        <v>8.9974293059125965E-2</v>
      </c>
      <c r="AR188" s="10">
        <f t="shared" si="99"/>
        <v>-1.4084507042253499E-2</v>
      </c>
      <c r="AT188" s="10">
        <f>(AL188-$AL$186)/$AL$186</f>
        <v>4.3055555555555611E-2</v>
      </c>
      <c r="AU188" s="10">
        <f>(AM188-$AM$186)/$AM$186</f>
        <v>0.21489971346704873</v>
      </c>
      <c r="AV188" s="10">
        <f>(AN188-$AN$186)/$AN$186</f>
        <v>1.5898251192369066E-3</v>
      </c>
      <c r="AW188" s="10" t="s">
        <v>1</v>
      </c>
      <c r="AX188" s="9">
        <f>AU188-AT188</f>
        <v>0.1718441579114931</v>
      </c>
      <c r="AY188" s="9">
        <f>AU188-AV188</f>
        <v>0.21330988834781181</v>
      </c>
      <c r="AZ188" s="8">
        <f t="shared" si="105"/>
        <v>-4.146573043631871E-2</v>
      </c>
      <c r="BA188" s="4" t="s">
        <v>18</v>
      </c>
      <c r="BC188" s="4"/>
      <c r="BD188" s="4"/>
      <c r="BE188" s="4"/>
      <c r="BF188" s="4"/>
      <c r="BG188" s="4"/>
      <c r="BH188" s="4"/>
      <c r="BI188" s="4"/>
      <c r="BJ188" s="4">
        <v>32</v>
      </c>
      <c r="BK188" s="4"/>
      <c r="BN188" s="4"/>
    </row>
    <row r="189" spans="1:66" s="1" customFormat="1">
      <c r="A189" s="12">
        <v>41611</v>
      </c>
      <c r="B189" s="7">
        <v>20854.919999999998</v>
      </c>
      <c r="C189" s="7">
        <v>113.15</v>
      </c>
      <c r="D189" s="7">
        <v>292.2</v>
      </c>
      <c r="E189" s="7">
        <v>1469</v>
      </c>
      <c r="F189" s="7"/>
      <c r="G189" s="6"/>
      <c r="H189" s="10">
        <f t="shared" si="79"/>
        <v>-1.694178974804508E-2</v>
      </c>
      <c r="I189" s="10">
        <f t="shared" si="80"/>
        <v>-1.3670539986330625E-3</v>
      </c>
      <c r="J189" s="10">
        <f t="shared" si="81"/>
        <v>4.5812124016658885E-2</v>
      </c>
      <c r="K189" s="7"/>
      <c r="L189" s="10">
        <f t="shared" si="82"/>
        <v>0.81184947958366693</v>
      </c>
      <c r="M189" s="10">
        <f t="shared" si="83"/>
        <v>0.47389659520807054</v>
      </c>
      <c r="N189" s="10">
        <f t="shared" si="84"/>
        <v>-4.8099722241039967E-3</v>
      </c>
      <c r="O189" s="7"/>
      <c r="P189" s="10">
        <f t="shared" si="85"/>
        <v>0.3379528843755964</v>
      </c>
      <c r="Q189" s="10">
        <f t="shared" si="86"/>
        <v>0.81665945180777089</v>
      </c>
      <c r="R189" s="11">
        <f t="shared" si="87"/>
        <v>-0.47870656743217449</v>
      </c>
      <c r="S189" s="7"/>
      <c r="T189" s="7"/>
      <c r="U189" s="7">
        <v>5197.1499999999996</v>
      </c>
      <c r="V189" s="7">
        <v>905.9</v>
      </c>
      <c r="W189" s="7">
        <v>35.1</v>
      </c>
      <c r="X189" s="7"/>
      <c r="Y189" s="10">
        <f t="shared" si="88"/>
        <v>2.1306955130057791E-3</v>
      </c>
      <c r="Z189" s="10">
        <f t="shared" si="89"/>
        <v>6.2201488392758224E-3</v>
      </c>
      <c r="AA189" s="10">
        <f t="shared" si="90"/>
        <v>-5.6657223796032791E-3</v>
      </c>
      <c r="AB189" s="5"/>
      <c r="AC189" s="10">
        <f t="shared" si="106"/>
        <v>-2.0496051565238697E-2</v>
      </c>
      <c r="AD189" s="10">
        <f t="shared" si="107"/>
        <v>3.1483062909194393E-2</v>
      </c>
      <c r="AE189" s="10">
        <f t="shared" si="108"/>
        <v>2.4817518248175224E-2</v>
      </c>
      <c r="AG189" s="10">
        <f t="shared" si="109"/>
        <v>4.5313569813413918E-2</v>
      </c>
      <c r="AH189" s="10">
        <f t="shared" si="110"/>
        <v>-6.6655446610191689E-3</v>
      </c>
      <c r="AI189" s="10">
        <f t="shared" si="96"/>
        <v>5.1979114474433083E-2</v>
      </c>
      <c r="AJ189" s="7"/>
      <c r="AK189" s="7"/>
      <c r="AL189" s="7">
        <v>217</v>
      </c>
      <c r="AM189" s="7">
        <v>20.75</v>
      </c>
      <c r="AN189" s="7">
        <v>129.94999999999999</v>
      </c>
      <c r="AO189" s="4"/>
      <c r="AP189" s="10">
        <f t="shared" si="97"/>
        <v>-3.6839769196626772E-2</v>
      </c>
      <c r="AQ189" s="10">
        <f t="shared" si="98"/>
        <v>-2.122641509433959E-2</v>
      </c>
      <c r="AR189" s="10">
        <f t="shared" si="99"/>
        <v>3.1349206349206259E-2</v>
      </c>
      <c r="AS189" s="4"/>
      <c r="AT189" s="10">
        <f>(AL189-$AL$188)/$AL$188</f>
        <v>-3.6839769196626772E-2</v>
      </c>
      <c r="AU189" s="10">
        <f>(AM189-$AM$188)/$AM$188</f>
        <v>-2.122641509433959E-2</v>
      </c>
      <c r="AV189" s="10">
        <f>(AN189-$AN$188)/$AN$188</f>
        <v>3.1349206349206259E-2</v>
      </c>
      <c r="AW189" s="4" t="s">
        <v>7</v>
      </c>
      <c r="AX189" s="9">
        <f>AV189-AT189</f>
        <v>6.818897554583303E-2</v>
      </c>
      <c r="AY189" s="9">
        <f>AV189-AU189</f>
        <v>5.2575621443545849E-2</v>
      </c>
      <c r="AZ189" s="8">
        <f t="shared" si="105"/>
        <v>1.5613354102287182E-2</v>
      </c>
      <c r="BA189" s="4" t="s">
        <v>82</v>
      </c>
      <c r="BC189" s="4"/>
      <c r="BD189" s="4"/>
      <c r="BE189" s="4"/>
      <c r="BF189" s="4"/>
      <c r="BG189" s="4"/>
      <c r="BH189" s="4"/>
      <c r="BI189" s="4"/>
      <c r="BJ189" s="4"/>
      <c r="BK189" s="4"/>
      <c r="BN189" s="4"/>
    </row>
    <row r="190" spans="1:66" s="1" customFormat="1">
      <c r="A190" s="12">
        <v>41612</v>
      </c>
      <c r="B190" s="7">
        <v>20708.71</v>
      </c>
      <c r="C190" s="7">
        <v>112.3</v>
      </c>
      <c r="D190" s="7">
        <v>329.25</v>
      </c>
      <c r="E190" s="7">
        <v>1459.15</v>
      </c>
      <c r="F190" s="7"/>
      <c r="G190" s="6"/>
      <c r="H190" s="10">
        <f t="shared" si="79"/>
        <v>-7.5121520106054664E-3</v>
      </c>
      <c r="I190" s="10">
        <f t="shared" si="80"/>
        <v>0.12679671457905548</v>
      </c>
      <c r="J190" s="10">
        <f t="shared" si="81"/>
        <v>-6.7052416609938116E-3</v>
      </c>
      <c r="K190" s="4" t="s">
        <v>15</v>
      </c>
      <c r="L190" s="10">
        <f t="shared" si="82"/>
        <v>0.798238590872698</v>
      </c>
      <c r="M190" s="10">
        <f t="shared" si="83"/>
        <v>0.66078184110970994</v>
      </c>
      <c r="N190" s="10">
        <f t="shared" si="84"/>
        <v>-1.1482961858952524E-2</v>
      </c>
      <c r="O190" s="10" t="s">
        <v>1</v>
      </c>
      <c r="P190" s="10">
        <f t="shared" si="85"/>
        <v>0.13745674976298805</v>
      </c>
      <c r="Q190" s="10">
        <f t="shared" si="86"/>
        <v>0.80972155273165047</v>
      </c>
      <c r="R190" s="11">
        <f t="shared" si="87"/>
        <v>-0.67226480296866242</v>
      </c>
      <c r="S190" s="7" t="s">
        <v>18</v>
      </c>
      <c r="T190" s="7"/>
      <c r="U190" s="7">
        <v>5152.7</v>
      </c>
      <c r="V190" s="7">
        <v>889.4</v>
      </c>
      <c r="W190" s="7">
        <v>35.1</v>
      </c>
      <c r="X190" s="7"/>
      <c r="Y190" s="10">
        <f t="shared" si="88"/>
        <v>-8.5527644959256174E-3</v>
      </c>
      <c r="Z190" s="10">
        <f t="shared" si="89"/>
        <v>-1.8213930897450051E-2</v>
      </c>
      <c r="AA190" s="10">
        <f t="shared" si="90"/>
        <v>0</v>
      </c>
      <c r="AB190" s="5"/>
      <c r="AC190" s="10">
        <f t="shared" si="106"/>
        <v>-2.8873518159030481E-2</v>
      </c>
      <c r="AD190" s="10">
        <f t="shared" si="107"/>
        <v>1.2695701679476205E-2</v>
      </c>
      <c r="AE190" s="10">
        <f t="shared" si="108"/>
        <v>2.4817518248175224E-2</v>
      </c>
      <c r="AF190" s="10"/>
      <c r="AG190" s="10">
        <f t="shared" si="109"/>
        <v>5.3691036407205704E-2</v>
      </c>
      <c r="AH190" s="10">
        <f t="shared" si="110"/>
        <v>1.2121816568699019E-2</v>
      </c>
      <c r="AI190" s="10">
        <f t="shared" si="96"/>
        <v>4.1569219838506685E-2</v>
      </c>
      <c r="AJ190" s="7"/>
      <c r="AK190" s="7"/>
      <c r="AL190" s="7">
        <v>210.5</v>
      </c>
      <c r="AM190" s="7">
        <v>20.100000000000001</v>
      </c>
      <c r="AN190" s="7">
        <v>130</v>
      </c>
      <c r="AO190" s="4"/>
      <c r="AP190" s="10">
        <f t="shared" si="97"/>
        <v>-2.9953917050691243E-2</v>
      </c>
      <c r="AQ190" s="10">
        <f t="shared" si="98"/>
        <v>-3.132530120481921E-2</v>
      </c>
      <c r="AR190" s="10">
        <f t="shared" si="99"/>
        <v>3.8476337052721334E-4</v>
      </c>
      <c r="AS190" s="4"/>
      <c r="AT190" s="10">
        <f>(AL190-$AL$188)/$AL$188</f>
        <v>-6.5690190856635647E-2</v>
      </c>
      <c r="AU190" s="10">
        <f>(AM190-$AM$188)/$AM$188</f>
        <v>-5.1886792452830087E-2</v>
      </c>
      <c r="AV190" s="10">
        <f>(AN190-$AN$188)/$AN$188</f>
        <v>3.1746031746031744E-2</v>
      </c>
      <c r="AW190" s="4"/>
      <c r="AX190" s="9">
        <f>AV190-AT190</f>
        <v>9.7436222602667391E-2</v>
      </c>
      <c r="AY190" s="9">
        <f>AV190-AU190</f>
        <v>8.3632824198861838E-2</v>
      </c>
      <c r="AZ190" s="8">
        <f t="shared" si="105"/>
        <v>1.3803398403805553E-2</v>
      </c>
      <c r="BA190" s="4"/>
      <c r="BC190" s="4"/>
      <c r="BD190" s="4"/>
      <c r="BE190" s="4"/>
      <c r="BF190" s="4"/>
      <c r="BG190" s="4"/>
      <c r="BH190" s="4"/>
      <c r="BI190" s="4"/>
      <c r="BJ190" s="4"/>
      <c r="BK190" s="4"/>
      <c r="BN190" s="4"/>
    </row>
    <row r="191" spans="1:66" s="1" customFormat="1">
      <c r="A191" s="12">
        <v>41613</v>
      </c>
      <c r="B191" s="7">
        <v>20957.810000000001</v>
      </c>
      <c r="C191" s="7">
        <v>118.1</v>
      </c>
      <c r="D191" s="7">
        <v>309.2</v>
      </c>
      <c r="E191" s="7">
        <v>1452.2</v>
      </c>
      <c r="F191" s="7"/>
      <c r="G191" s="7"/>
      <c r="H191" s="10">
        <f t="shared" si="79"/>
        <v>5.1647373107747079E-2</v>
      </c>
      <c r="I191" s="10">
        <f t="shared" si="80"/>
        <v>-6.0895975702353868E-2</v>
      </c>
      <c r="J191" s="10">
        <f t="shared" si="81"/>
        <v>-4.7630469794058489E-3</v>
      </c>
      <c r="K191" s="7" t="s">
        <v>6</v>
      </c>
      <c r="L191" s="10">
        <f t="shared" si="82"/>
        <v>0.89111289031224961</v>
      </c>
      <c r="M191" s="10">
        <f t="shared" si="83"/>
        <v>0.55964691046658255</v>
      </c>
      <c r="N191" s="10">
        <f t="shared" si="84"/>
        <v>-1.6191314951561456E-2</v>
      </c>
      <c r="O191" s="7" t="s">
        <v>0</v>
      </c>
      <c r="P191" s="10">
        <f t="shared" si="85"/>
        <v>0.33146597984566706</v>
      </c>
      <c r="Q191" s="10">
        <f t="shared" si="86"/>
        <v>0.90730420526381106</v>
      </c>
      <c r="R191" s="11">
        <f t="shared" si="87"/>
        <v>-0.575838225418144</v>
      </c>
      <c r="S191" s="7" t="s">
        <v>28</v>
      </c>
      <c r="T191" s="7"/>
      <c r="U191" s="7">
        <v>5153.6499999999996</v>
      </c>
      <c r="V191" s="7">
        <v>879.45</v>
      </c>
      <c r="W191" s="7">
        <v>35.15</v>
      </c>
      <c r="X191" s="7"/>
      <c r="Y191" s="10">
        <f t="shared" si="88"/>
        <v>1.8436935975310384E-4</v>
      </c>
      <c r="Z191" s="10">
        <f t="shared" si="89"/>
        <v>-1.1187317292556703E-2</v>
      </c>
      <c r="AA191" s="10">
        <f t="shared" si="90"/>
        <v>1.4245014245013435E-3</v>
      </c>
      <c r="AB191" s="5"/>
      <c r="AC191" s="10">
        <f t="shared" si="106"/>
        <v>-2.8694472191334176E-2</v>
      </c>
      <c r="AD191" s="10">
        <f t="shared" si="107"/>
        <v>1.3663535439795566E-3</v>
      </c>
      <c r="AE191" s="10">
        <f t="shared" si="108"/>
        <v>2.6277372262773682E-2</v>
      </c>
      <c r="AF191" s="10"/>
      <c r="AG191" s="10">
        <f t="shared" si="109"/>
        <v>5.4971844454107854E-2</v>
      </c>
      <c r="AH191" s="10">
        <f t="shared" si="110"/>
        <v>2.4911018718794125E-2</v>
      </c>
      <c r="AI191" s="10">
        <f t="shared" si="96"/>
        <v>3.0060825735313729E-2</v>
      </c>
      <c r="AJ191" s="7"/>
      <c r="AK191" s="7"/>
      <c r="AL191" s="7">
        <v>202</v>
      </c>
      <c r="AM191" s="7">
        <v>20.100000000000001</v>
      </c>
      <c r="AN191" s="7">
        <v>132.75</v>
      </c>
      <c r="AO191" s="4"/>
      <c r="AP191" s="10">
        <f t="shared" si="97"/>
        <v>-4.0380047505938245E-2</v>
      </c>
      <c r="AQ191" s="10">
        <f t="shared" si="98"/>
        <v>0</v>
      </c>
      <c r="AR191" s="10">
        <f t="shared" si="99"/>
        <v>2.1153846153846155E-2</v>
      </c>
      <c r="AS191" s="4"/>
      <c r="AT191" s="10">
        <f>(AL191-$AL$188)/$AL$188</f>
        <v>-0.10341766533510879</v>
      </c>
      <c r="AU191" s="10">
        <f>(AM191-$AM$188)/$AM$188</f>
        <v>-5.1886792452830087E-2</v>
      </c>
      <c r="AV191" s="10">
        <f>(AN191-$AN$188)/$AN$188</f>
        <v>5.3571428571428568E-2</v>
      </c>
      <c r="AW191" s="4"/>
      <c r="AX191" s="9">
        <f>AV191-AT191</f>
        <v>0.15698909390653737</v>
      </c>
      <c r="AY191" s="9">
        <f>AV191-AU191</f>
        <v>0.10545822102425866</v>
      </c>
      <c r="AZ191" s="8">
        <f t="shared" si="105"/>
        <v>5.1530872882278714E-2</v>
      </c>
      <c r="BA191" s="4"/>
      <c r="BC191" s="4"/>
      <c r="BD191" s="4"/>
      <c r="BE191" s="4"/>
      <c r="BF191" s="4"/>
      <c r="BG191" s="4"/>
      <c r="BH191" s="4"/>
      <c r="BI191" s="4"/>
      <c r="BJ191" s="4"/>
      <c r="BK191" s="4"/>
      <c r="BN191" s="4"/>
    </row>
    <row r="192" spans="1:66" s="1" customFormat="1">
      <c r="A192" s="12">
        <v>41614</v>
      </c>
      <c r="B192" s="7">
        <v>20996.53</v>
      </c>
      <c r="C192" s="7">
        <v>127.7</v>
      </c>
      <c r="D192" s="7">
        <v>314.45</v>
      </c>
      <c r="E192" s="7">
        <v>1485.05</v>
      </c>
      <c r="F192" s="7"/>
      <c r="G192" s="6"/>
      <c r="H192" s="10">
        <f t="shared" si="79"/>
        <v>8.1287044877222769E-2</v>
      </c>
      <c r="I192" s="10">
        <f t="shared" si="80"/>
        <v>1.6979301423027168E-2</v>
      </c>
      <c r="J192" s="10">
        <f t="shared" si="81"/>
        <v>2.2620851122434862E-2</v>
      </c>
      <c r="K192" s="4"/>
      <c r="L192" s="10">
        <f t="shared" si="82"/>
        <v>1.0448358686949559</v>
      </c>
      <c r="M192" s="10">
        <f t="shared" si="83"/>
        <v>0.58612862547288769</v>
      </c>
      <c r="N192" s="10">
        <f t="shared" si="84"/>
        <v>6.0632748458776817E-3</v>
      </c>
      <c r="O192" s="7"/>
      <c r="P192" s="10">
        <f t="shared" si="85"/>
        <v>0.45870724322206824</v>
      </c>
      <c r="Q192" s="10">
        <f t="shared" si="86"/>
        <v>1.0387725938490782</v>
      </c>
      <c r="R192" s="11">
        <f t="shared" si="87"/>
        <v>-0.58006535062700992</v>
      </c>
      <c r="S192" s="7"/>
      <c r="T192" s="7"/>
      <c r="U192" s="7">
        <v>5158.25</v>
      </c>
      <c r="V192" s="7">
        <v>869.15</v>
      </c>
      <c r="W192" s="7">
        <v>35.25</v>
      </c>
      <c r="X192" s="7"/>
      <c r="Y192" s="10">
        <f t="shared" si="88"/>
        <v>8.9257128442955271E-4</v>
      </c>
      <c r="Z192" s="10">
        <f t="shared" si="89"/>
        <v>-1.1711865370402032E-2</v>
      </c>
      <c r="AA192" s="10">
        <f t="shared" si="90"/>
        <v>2.8449502133713065E-3</v>
      </c>
      <c r="AB192" s="5"/>
      <c r="AC192" s="10">
        <f t="shared" si="106"/>
        <v>-2.782751276880447E-2</v>
      </c>
      <c r="AD192" s="10">
        <f t="shared" si="107"/>
        <v>-1.0361514375177936E-2</v>
      </c>
      <c r="AE192" s="10">
        <f t="shared" si="108"/>
        <v>2.9197080291970802E-2</v>
      </c>
      <c r="AF192" s="10"/>
      <c r="AG192" s="10">
        <f t="shared" si="109"/>
        <v>5.7024593060775272E-2</v>
      </c>
      <c r="AH192" s="10">
        <f t="shared" si="110"/>
        <v>3.9558594667148742E-2</v>
      </c>
      <c r="AI192" s="10">
        <f t="shared" si="96"/>
        <v>1.7465998393626531E-2</v>
      </c>
      <c r="AJ192" s="7"/>
      <c r="AK192" s="7"/>
      <c r="AL192" s="7">
        <v>199</v>
      </c>
      <c r="AM192" s="7">
        <v>19.850000000000001</v>
      </c>
      <c r="AN192" s="7">
        <v>135.94999999999999</v>
      </c>
      <c r="AO192" s="4"/>
      <c r="AP192" s="10">
        <f t="shared" si="97"/>
        <v>-1.4851485148514851E-2</v>
      </c>
      <c r="AQ192" s="10">
        <f t="shared" si="98"/>
        <v>-1.2437810945273631E-2</v>
      </c>
      <c r="AR192" s="10">
        <f t="shared" si="99"/>
        <v>2.41054613935969E-2</v>
      </c>
      <c r="AT192" s="10">
        <f>(AL192-$AL$188)/$AL$188</f>
        <v>-0.11673324456280519</v>
      </c>
      <c r="AU192" s="10">
        <f>(AM192-$AM$188)/$AM$188</f>
        <v>-6.3679245283018771E-2</v>
      </c>
      <c r="AV192" s="10">
        <f>(AN192-$AN$188)/$AN$188</f>
        <v>7.8968253968253882E-2</v>
      </c>
      <c r="AW192" s="4" t="s">
        <v>52</v>
      </c>
      <c r="AX192" s="9">
        <f>AV192-AT192</f>
        <v>0.19570149853105906</v>
      </c>
      <c r="AY192" s="9">
        <f>AV192-AU192</f>
        <v>0.14264749925127265</v>
      </c>
      <c r="AZ192" s="8">
        <f t="shared" si="105"/>
        <v>5.3053999279786407E-2</v>
      </c>
      <c r="BA192" s="4" t="s">
        <v>82</v>
      </c>
      <c r="BC192" s="4"/>
      <c r="BD192" s="4"/>
      <c r="BE192" s="4"/>
      <c r="BF192" s="4"/>
      <c r="BG192" s="4"/>
      <c r="BH192" s="4"/>
      <c r="BI192" s="4"/>
      <c r="BJ192" s="4">
        <v>33</v>
      </c>
      <c r="BK192" s="4"/>
      <c r="BN192" s="4"/>
    </row>
    <row r="193" spans="1:66" s="1" customFormat="1">
      <c r="A193" s="12">
        <v>41617</v>
      </c>
      <c r="B193" s="7">
        <v>21326.42</v>
      </c>
      <c r="C193" s="7">
        <v>131.15</v>
      </c>
      <c r="D193" s="7">
        <v>316.8</v>
      </c>
      <c r="E193" s="7">
        <v>1490.15</v>
      </c>
      <c r="F193" s="7"/>
      <c r="G193" s="6"/>
      <c r="H193" s="10">
        <f t="shared" si="79"/>
        <v>2.7016444792482403E-2</v>
      </c>
      <c r="I193" s="10">
        <f t="shared" si="80"/>
        <v>7.473366194943625E-3</v>
      </c>
      <c r="J193" s="10">
        <f t="shared" si="81"/>
        <v>3.4342278037777425E-3</v>
      </c>
      <c r="K193" s="4" t="s">
        <v>15</v>
      </c>
      <c r="L193" s="10">
        <f t="shared" si="82"/>
        <v>1.1000800640512409</v>
      </c>
      <c r="M193" s="10">
        <f t="shared" si="83"/>
        <v>0.59798234552332918</v>
      </c>
      <c r="N193" s="10">
        <f t="shared" si="84"/>
        <v>9.5183253167130839E-3</v>
      </c>
      <c r="O193" s="7" t="s">
        <v>3</v>
      </c>
      <c r="P193" s="10">
        <f t="shared" si="85"/>
        <v>0.50209771852791174</v>
      </c>
      <c r="Q193" s="10">
        <f t="shared" si="86"/>
        <v>1.0905617387345279</v>
      </c>
      <c r="R193" s="11">
        <f t="shared" si="87"/>
        <v>-0.58846402020661615</v>
      </c>
      <c r="S193" s="7"/>
      <c r="T193" s="7"/>
      <c r="U193" s="7">
        <v>5109.8500000000004</v>
      </c>
      <c r="V193" s="7">
        <v>866.5</v>
      </c>
      <c r="W193" s="7">
        <v>35.4</v>
      </c>
      <c r="X193" s="7"/>
      <c r="Y193" s="10">
        <f t="shared" si="88"/>
        <v>-9.383027189453717E-3</v>
      </c>
      <c r="Z193" s="10">
        <f t="shared" si="89"/>
        <v>-3.0489558764309698E-3</v>
      </c>
      <c r="AA193" s="10">
        <f t="shared" si="90"/>
        <v>4.2553191489361295E-3</v>
      </c>
      <c r="AB193" s="5"/>
      <c r="AC193" s="10">
        <f t="shared" si="106"/>
        <v>-3.6949433649333625E-2</v>
      </c>
      <c r="AD193" s="10">
        <f t="shared" si="107"/>
        <v>-1.3378878451465983E-2</v>
      </c>
      <c r="AE193" s="10">
        <f t="shared" si="108"/>
        <v>3.3576642335766384E-2</v>
      </c>
      <c r="AF193" s="10"/>
      <c r="AG193" s="10">
        <f t="shared" si="109"/>
        <v>7.0526075985100009E-2</v>
      </c>
      <c r="AH193" s="10">
        <f t="shared" si="110"/>
        <v>4.6955520787232363E-2</v>
      </c>
      <c r="AI193" s="10">
        <f t="shared" si="96"/>
        <v>2.3570555197867646E-2</v>
      </c>
      <c r="AJ193" s="7"/>
      <c r="AK193" s="7"/>
      <c r="AL193" s="7">
        <v>203.8</v>
      </c>
      <c r="AM193" s="7">
        <v>22.05</v>
      </c>
      <c r="AN193" s="7">
        <v>145.80000000000001</v>
      </c>
      <c r="AO193" s="4"/>
      <c r="AP193" s="10">
        <f t="shared" si="97"/>
        <v>2.4120603015075435E-2</v>
      </c>
      <c r="AQ193" s="10">
        <f t="shared" si="98"/>
        <v>0.11083123425692691</v>
      </c>
      <c r="AR193" s="10">
        <f t="shared" si="99"/>
        <v>7.2453107760206137E-2</v>
      </c>
      <c r="AS193" s="4"/>
      <c r="AT193" s="10">
        <f>(AL193-$AL$192)/$AL$192</f>
        <v>2.4120603015075435E-2</v>
      </c>
      <c r="AU193" s="10">
        <f>(AM193-$AM$192)/$AM$192</f>
        <v>0.11083123425692691</v>
      </c>
      <c r="AV193" s="10">
        <f>(AN193-$AN$192)/$AN$192</f>
        <v>7.2453107760206137E-2</v>
      </c>
      <c r="AW193" s="7" t="s">
        <v>0</v>
      </c>
      <c r="AX193" s="9">
        <f>AU193-AT193</f>
        <v>8.671063124185148E-2</v>
      </c>
      <c r="AY193" s="9">
        <f>AU193-AV193</f>
        <v>3.8378126496720774E-2</v>
      </c>
      <c r="AZ193" s="8">
        <f t="shared" si="105"/>
        <v>4.8332504745130705E-2</v>
      </c>
      <c r="BA193" s="4"/>
      <c r="BC193" s="4"/>
      <c r="BD193" s="4"/>
      <c r="BE193" s="4"/>
      <c r="BF193" s="4"/>
      <c r="BG193" s="4"/>
      <c r="BH193" s="4"/>
      <c r="BI193" s="4"/>
      <c r="BJ193" s="4"/>
      <c r="BK193" s="4"/>
      <c r="BN193" s="4"/>
    </row>
    <row r="194" spans="1:66" s="1" customFormat="1">
      <c r="A194" s="12">
        <v>41618</v>
      </c>
      <c r="B194" s="7">
        <v>21255.26</v>
      </c>
      <c r="C194" s="7">
        <v>129.55000000000001</v>
      </c>
      <c r="D194" s="7">
        <v>327</v>
      </c>
      <c r="E194" s="7">
        <v>1495.35</v>
      </c>
      <c r="F194" s="7"/>
      <c r="G194" s="7"/>
      <c r="H194" s="10">
        <f t="shared" si="79"/>
        <v>-1.2199771254288939E-2</v>
      </c>
      <c r="I194" s="10">
        <f t="shared" si="80"/>
        <v>3.2196969696969661E-2</v>
      </c>
      <c r="J194" s="10">
        <f t="shared" si="81"/>
        <v>3.489581585746279E-3</v>
      </c>
      <c r="K194" s="7" t="s">
        <v>38</v>
      </c>
      <c r="L194" s="10">
        <f t="shared" si="82"/>
        <v>1.0744595676541233</v>
      </c>
      <c r="M194" s="10">
        <f t="shared" si="83"/>
        <v>0.64943253467843631</v>
      </c>
      <c r="N194" s="10">
        <f t="shared" si="84"/>
        <v>1.3041121875211708E-2</v>
      </c>
      <c r="O194" s="7" t="s">
        <v>0</v>
      </c>
      <c r="P194" s="10">
        <f t="shared" si="85"/>
        <v>0.425027032975687</v>
      </c>
      <c r="Q194" s="10">
        <f t="shared" si="86"/>
        <v>1.0614184457789115</v>
      </c>
      <c r="R194" s="11">
        <f t="shared" si="87"/>
        <v>-0.63639141280322453</v>
      </c>
      <c r="S194" s="7"/>
      <c r="T194" s="7"/>
      <c r="U194" s="7">
        <v>5054.75</v>
      </c>
      <c r="V194" s="7">
        <v>870.5</v>
      </c>
      <c r="W194" s="7">
        <v>35.299999999999997</v>
      </c>
      <c r="X194" s="7"/>
      <c r="Y194" s="10">
        <f t="shared" si="88"/>
        <v>-1.0783095394189724E-2</v>
      </c>
      <c r="Z194" s="10">
        <f t="shared" si="89"/>
        <v>4.6162723600692438E-3</v>
      </c>
      <c r="AA194" s="10">
        <f t="shared" si="90"/>
        <v>-2.8248587570621872E-3</v>
      </c>
      <c r="AB194" s="5"/>
      <c r="AC194" s="10">
        <f t="shared" si="106"/>
        <v>-4.7334099775721304E-2</v>
      </c>
      <c r="AD194" s="10">
        <f t="shared" si="107"/>
        <v>-8.8243666382009679E-3</v>
      </c>
      <c r="AE194" s="10">
        <f t="shared" si="108"/>
        <v>3.065693430656926E-2</v>
      </c>
      <c r="AF194" s="10"/>
      <c r="AG194" s="10">
        <f t="shared" si="109"/>
        <v>7.7991034082290564E-2</v>
      </c>
      <c r="AH194" s="10">
        <f t="shared" si="110"/>
        <v>3.9481300944770231E-2</v>
      </c>
      <c r="AI194" s="10">
        <f t="shared" si="96"/>
        <v>3.8509733137520333E-2</v>
      </c>
      <c r="AJ194" s="7"/>
      <c r="AK194" s="7"/>
      <c r="AL194" s="7">
        <v>202.5</v>
      </c>
      <c r="AM194" s="7">
        <v>22.5</v>
      </c>
      <c r="AN194" s="7">
        <v>142.55000000000001</v>
      </c>
      <c r="AO194" s="4"/>
      <c r="AP194" s="10">
        <f t="shared" si="97"/>
        <v>-6.3788027477920083E-3</v>
      </c>
      <c r="AQ194" s="10">
        <f t="shared" si="98"/>
        <v>2.040816326530609E-2</v>
      </c>
      <c r="AR194" s="10">
        <f t="shared" si="99"/>
        <v>-2.2290809327846363E-2</v>
      </c>
      <c r="AS194" s="4"/>
      <c r="AT194" s="10">
        <f>(AL194-$AL$192)/$AL$192</f>
        <v>1.7587939698492462E-2</v>
      </c>
      <c r="AU194" s="10">
        <f>(AM194-$AM$192)/$AM$192</f>
        <v>0.13350125944584373</v>
      </c>
      <c r="AV194" s="10">
        <f>(AN194-$AN$192)/$AN$192</f>
        <v>4.8547260022067107E-2</v>
      </c>
      <c r="AW194" s="4" t="s">
        <v>3</v>
      </c>
      <c r="AX194" s="9">
        <f>AU194-AT194</f>
        <v>0.11591331974735128</v>
      </c>
      <c r="AY194" s="9">
        <f>AU194-AV194</f>
        <v>8.4953999423776627E-2</v>
      </c>
      <c r="AZ194" s="8">
        <f t="shared" si="105"/>
        <v>3.0959320323574652E-2</v>
      </c>
      <c r="BA194" s="4" t="s">
        <v>5</v>
      </c>
      <c r="BC194" s="4"/>
      <c r="BD194" s="4"/>
      <c r="BE194" s="4"/>
      <c r="BF194" s="4"/>
      <c r="BG194" s="4"/>
      <c r="BH194" s="4"/>
      <c r="BI194" s="4"/>
      <c r="BJ194" s="4"/>
      <c r="BK194" s="4"/>
      <c r="BN194" s="4"/>
    </row>
    <row r="195" spans="1:66" s="1" customFormat="1">
      <c r="A195" s="12">
        <v>41619</v>
      </c>
      <c r="B195" s="7">
        <v>21171.41</v>
      </c>
      <c r="C195" s="7">
        <v>127.4</v>
      </c>
      <c r="D195" s="7">
        <v>328</v>
      </c>
      <c r="E195" s="7">
        <v>1491.85</v>
      </c>
      <c r="F195" s="7"/>
      <c r="G195" s="6"/>
      <c r="H195" s="10">
        <f t="shared" si="79"/>
        <v>-1.6595908915476694E-2</v>
      </c>
      <c r="I195" s="10">
        <f t="shared" si="80"/>
        <v>3.0581039755351682E-3</v>
      </c>
      <c r="J195" s="10">
        <f t="shared" si="81"/>
        <v>-2.3405891597284918E-3</v>
      </c>
      <c r="K195" s="7"/>
      <c r="L195" s="10">
        <f t="shared" si="82"/>
        <v>1.0400320256204965</v>
      </c>
      <c r="M195" s="10">
        <f t="shared" si="83"/>
        <v>0.65447667087011352</v>
      </c>
      <c r="N195" s="10">
        <f t="shared" si="84"/>
        <v>1.0670008806991397E-2</v>
      </c>
      <c r="P195" s="10">
        <f t="shared" si="85"/>
        <v>0.38555535475038294</v>
      </c>
      <c r="Q195" s="10">
        <f t="shared" si="86"/>
        <v>1.0293620168135051</v>
      </c>
      <c r="R195" s="11">
        <f t="shared" si="87"/>
        <v>-0.6438066620631222</v>
      </c>
      <c r="S195" s="7"/>
      <c r="T195" s="7"/>
      <c r="U195" s="7">
        <v>5156.55</v>
      </c>
      <c r="V195" s="7">
        <v>888.85</v>
      </c>
      <c r="W195" s="7">
        <v>35.299999999999997</v>
      </c>
      <c r="X195" s="7"/>
      <c r="Y195" s="10">
        <f t="shared" si="88"/>
        <v>2.0139472773134218E-2</v>
      </c>
      <c r="Z195" s="10">
        <f t="shared" si="89"/>
        <v>2.1079839172889171E-2</v>
      </c>
      <c r="AA195" s="10">
        <f t="shared" si="90"/>
        <v>0</v>
      </c>
      <c r="AB195" s="5"/>
      <c r="AC195" s="10">
        <f t="shared" si="106"/>
        <v>-2.8147910816261043E-2</v>
      </c>
      <c r="AD195" s="10">
        <f t="shared" si="107"/>
        <v>1.2069456305152318E-2</v>
      </c>
      <c r="AE195" s="10">
        <f t="shared" si="108"/>
        <v>3.065693430656926E-2</v>
      </c>
      <c r="AF195" s="10"/>
      <c r="AG195" s="10">
        <f t="shared" si="109"/>
        <v>5.8804845122830303E-2</v>
      </c>
      <c r="AH195" s="10">
        <f t="shared" si="110"/>
        <v>1.8587478001416941E-2</v>
      </c>
      <c r="AI195" s="10">
        <f t="shared" si="96"/>
        <v>4.0217367121413362E-2</v>
      </c>
      <c r="AJ195" s="7"/>
      <c r="AK195" s="7"/>
      <c r="AL195" s="7">
        <v>204.9</v>
      </c>
      <c r="AM195" s="7">
        <v>21.55</v>
      </c>
      <c r="AN195" s="7">
        <v>141.19999999999999</v>
      </c>
      <c r="AO195" s="4"/>
      <c r="AP195" s="10">
        <f t="shared" si="97"/>
        <v>1.1851851851851881E-2</v>
      </c>
      <c r="AQ195" s="10">
        <f t="shared" si="98"/>
        <v>-4.2222222222222189E-2</v>
      </c>
      <c r="AR195" s="10">
        <f t="shared" si="99"/>
        <v>-9.4703612767451598E-3</v>
      </c>
      <c r="AS195" s="4"/>
      <c r="AT195" s="10">
        <f>(AL195-$AL$193)/$AL$193</f>
        <v>5.3974484789008547E-3</v>
      </c>
      <c r="AU195" s="10">
        <f>(AM195-$AM$193)/$AM$193</f>
        <v>-2.2675736961451247E-2</v>
      </c>
      <c r="AV195" s="10">
        <f>(AN195-$AN$193)/$AN$193</f>
        <v>-3.1550068587105774E-2</v>
      </c>
      <c r="AW195" s="7" t="s">
        <v>0</v>
      </c>
      <c r="AX195" s="9">
        <f>AV195-AT195</f>
        <v>-3.694751706600663E-2</v>
      </c>
      <c r="AY195" s="9">
        <f>AV195-AU195</f>
        <v>-8.8743316256545274E-3</v>
      </c>
      <c r="AZ195" s="8">
        <f t="shared" si="105"/>
        <v>-2.8073185440352103E-2</v>
      </c>
      <c r="BA195" s="4" t="s">
        <v>3</v>
      </c>
      <c r="BC195" s="4"/>
      <c r="BD195" s="4"/>
      <c r="BE195" s="4"/>
      <c r="BF195" s="4"/>
      <c r="BG195" s="4"/>
      <c r="BH195" s="4"/>
      <c r="BI195" s="4"/>
      <c r="BJ195" s="4"/>
      <c r="BK195" s="4"/>
      <c r="BN195" s="4"/>
    </row>
    <row r="196" spans="1:66" s="1" customFormat="1">
      <c r="A196" s="12">
        <v>41620</v>
      </c>
      <c r="B196" s="7">
        <v>20925.61</v>
      </c>
      <c r="C196" s="7">
        <v>122.9</v>
      </c>
      <c r="D196" s="7">
        <v>317.5</v>
      </c>
      <c r="E196" s="7">
        <v>1498.85</v>
      </c>
      <c r="F196" s="7"/>
      <c r="G196" s="6"/>
      <c r="H196" s="10">
        <f t="shared" si="79"/>
        <v>-3.5321821036106746E-2</v>
      </c>
      <c r="I196" s="10">
        <f t="shared" si="80"/>
        <v>-3.201219512195122E-2</v>
      </c>
      <c r="J196" s="10">
        <f t="shared" si="81"/>
        <v>4.6921607400207798E-3</v>
      </c>
      <c r="K196" s="7"/>
      <c r="L196" s="10">
        <f t="shared" si="82"/>
        <v>0.96797437950360288</v>
      </c>
      <c r="M196" s="10">
        <f t="shared" si="83"/>
        <v>0.60151324085750313</v>
      </c>
      <c r="N196" s="10">
        <f t="shared" si="84"/>
        <v>1.5412234943432017E-2</v>
      </c>
      <c r="O196" s="7"/>
      <c r="P196" s="10">
        <f t="shared" si="85"/>
        <v>0.36646113864609975</v>
      </c>
      <c r="Q196" s="10">
        <f t="shared" si="86"/>
        <v>0.95256214456017085</v>
      </c>
      <c r="R196" s="11">
        <f t="shared" si="87"/>
        <v>-0.5861010059140711</v>
      </c>
      <c r="S196" s="7"/>
      <c r="T196" s="7"/>
      <c r="U196" s="7">
        <v>5068.05</v>
      </c>
      <c r="V196" s="7">
        <v>880.55</v>
      </c>
      <c r="W196" s="7">
        <v>35.25</v>
      </c>
      <c r="X196" s="7"/>
      <c r="Y196" s="10">
        <f t="shared" si="88"/>
        <v>-1.7162637810163771E-2</v>
      </c>
      <c r="Z196" s="10">
        <f t="shared" si="89"/>
        <v>-9.3379085334984162E-3</v>
      </c>
      <c r="AA196" s="10">
        <f t="shared" si="90"/>
        <v>-1.4164305949007695E-3</v>
      </c>
      <c r="AB196" s="5"/>
      <c r="AC196" s="10">
        <f t="shared" si="106"/>
        <v>-4.4827456227972531E-2</v>
      </c>
      <c r="AD196" s="10">
        <f t="shared" si="107"/>
        <v>2.618844292627332E-3</v>
      </c>
      <c r="AE196" s="10">
        <f t="shared" si="108"/>
        <v>2.9197080291970802E-2</v>
      </c>
      <c r="AF196" s="10"/>
      <c r="AG196" s="10">
        <f t="shared" si="109"/>
        <v>7.402453651994334E-2</v>
      </c>
      <c r="AH196" s="10">
        <f t="shared" si="110"/>
        <v>2.6578235999343471E-2</v>
      </c>
      <c r="AI196" s="10">
        <f t="shared" si="96"/>
        <v>4.7446300520599866E-2</v>
      </c>
      <c r="AJ196" s="7"/>
      <c r="AK196" s="7"/>
      <c r="AL196" s="7">
        <v>200</v>
      </c>
      <c r="AM196" s="7">
        <v>21</v>
      </c>
      <c r="AN196" s="7">
        <v>135.1</v>
      </c>
      <c r="AO196" s="4"/>
      <c r="AP196" s="10">
        <f t="shared" si="97"/>
        <v>-2.3914104441190853E-2</v>
      </c>
      <c r="AQ196" s="10">
        <f t="shared" si="98"/>
        <v>-2.5522041763341101E-2</v>
      </c>
      <c r="AR196" s="10">
        <f t="shared" si="99"/>
        <v>-4.3201133144475885E-2</v>
      </c>
      <c r="AS196" s="4"/>
      <c r="AT196" s="10">
        <f>(AL196-$AL$193)/$AL$193</f>
        <v>-1.8645731108930377E-2</v>
      </c>
      <c r="AU196" s="10">
        <f>(AM196-$AM$193)/$AM$193</f>
        <v>-4.7619047619047651E-2</v>
      </c>
      <c r="AV196" s="10">
        <f>(AN196-$AN$193)/$AN$193</f>
        <v>-7.3388203017832762E-2</v>
      </c>
      <c r="AW196" s="4"/>
      <c r="AX196" s="9">
        <f>AV196-AT196</f>
        <v>-5.4742471908902385E-2</v>
      </c>
      <c r="AY196" s="9">
        <f>AV196-AU196</f>
        <v>-2.5769155398785111E-2</v>
      </c>
      <c r="AZ196" s="8">
        <f t="shared" si="105"/>
        <v>-2.8973316510117274E-2</v>
      </c>
      <c r="BA196" s="4"/>
      <c r="BC196" s="4"/>
      <c r="BD196" s="4"/>
      <c r="BE196" s="4"/>
      <c r="BF196" s="4"/>
      <c r="BG196" s="4"/>
      <c r="BH196" s="4"/>
      <c r="BI196" s="4"/>
      <c r="BJ196" s="4"/>
      <c r="BK196" s="4"/>
      <c r="BN196" s="4"/>
    </row>
    <row r="197" spans="1:66" s="1" customFormat="1">
      <c r="A197" s="12">
        <v>41621</v>
      </c>
      <c r="B197" s="7">
        <v>20715.580000000002</v>
      </c>
      <c r="C197" s="7">
        <v>120.8</v>
      </c>
      <c r="D197" s="7">
        <v>314.14999999999998</v>
      </c>
      <c r="E197" s="7">
        <v>1477.75</v>
      </c>
      <c r="F197" s="7"/>
      <c r="G197" s="6"/>
      <c r="H197" s="10">
        <f t="shared" si="79"/>
        <v>-1.7087062652563129E-2</v>
      </c>
      <c r="I197" s="10">
        <f t="shared" si="80"/>
        <v>-1.0551181102362276E-2</v>
      </c>
      <c r="J197" s="10">
        <f t="shared" si="81"/>
        <v>-1.4077459385528845E-2</v>
      </c>
      <c r="K197" s="7"/>
      <c r="L197" s="10">
        <f t="shared" si="82"/>
        <v>0.93434747798238582</v>
      </c>
      <c r="M197" s="10">
        <f t="shared" si="83"/>
        <v>0.58461538461538454</v>
      </c>
      <c r="N197" s="10">
        <f t="shared" si="84"/>
        <v>1.1178104464467794E-3</v>
      </c>
      <c r="O197" s="7"/>
      <c r="P197" s="10">
        <f t="shared" si="85"/>
        <v>0.34973209336700128</v>
      </c>
      <c r="Q197" s="10">
        <f t="shared" si="86"/>
        <v>0.93322966753593906</v>
      </c>
      <c r="R197" s="11">
        <f t="shared" si="87"/>
        <v>-0.58349757416893777</v>
      </c>
      <c r="S197" s="7"/>
      <c r="T197" s="7"/>
      <c r="U197" s="7">
        <v>5153.1000000000004</v>
      </c>
      <c r="V197" s="7">
        <v>889.8</v>
      </c>
      <c r="W197" s="7">
        <v>35.1</v>
      </c>
      <c r="X197" s="7"/>
      <c r="Y197" s="10">
        <f t="shared" si="88"/>
        <v>1.678160239145237E-2</v>
      </c>
      <c r="Z197" s="10">
        <f t="shared" si="89"/>
        <v>1.0504798137527683E-2</v>
      </c>
      <c r="AA197" s="10">
        <f t="shared" si="90"/>
        <v>-4.2553191489361295E-3</v>
      </c>
      <c r="AB197" s="5"/>
      <c r="AC197" s="10">
        <f t="shared" si="106"/>
        <v>-2.8798130383158236E-2</v>
      </c>
      <c r="AD197" s="10">
        <f t="shared" si="107"/>
        <v>1.315115286080268E-2</v>
      </c>
      <c r="AE197" s="10">
        <f t="shared" si="108"/>
        <v>2.4817518248175224E-2</v>
      </c>
      <c r="AF197" s="10"/>
      <c r="AG197" s="10">
        <f t="shared" si="109"/>
        <v>5.361564863133346E-2</v>
      </c>
      <c r="AH197" s="10">
        <f t="shared" si="110"/>
        <v>1.1666365387372543E-2</v>
      </c>
      <c r="AI197" s="10">
        <f t="shared" si="96"/>
        <v>4.1949283243960918E-2</v>
      </c>
      <c r="AJ197" s="7"/>
      <c r="AK197" s="7"/>
      <c r="AL197" s="7">
        <v>195.7</v>
      </c>
      <c r="AM197" s="7">
        <v>19.850000000000001</v>
      </c>
      <c r="AN197" s="7">
        <v>135.65</v>
      </c>
      <c r="AO197" s="4"/>
      <c r="AP197" s="10">
        <f t="shared" si="97"/>
        <v>-2.1500000000000057E-2</v>
      </c>
      <c r="AQ197" s="10">
        <f t="shared" si="98"/>
        <v>-5.4761904761904692E-2</v>
      </c>
      <c r="AR197" s="10">
        <f t="shared" si="99"/>
        <v>4.0710584752036375E-3</v>
      </c>
      <c r="AS197" s="4"/>
      <c r="AT197" s="10">
        <f>(AL197-$AL$193)/$AL$193</f>
        <v>-3.9744847890088433E-2</v>
      </c>
      <c r="AU197" s="10">
        <f>(AM197-$AM$193)/$AM$193</f>
        <v>-9.977324263038545E-2</v>
      </c>
      <c r="AV197" s="10">
        <f>(AN197-$AN$193)/$AN$193</f>
        <v>-6.961591220850484E-2</v>
      </c>
      <c r="AW197" s="4"/>
      <c r="AX197" s="9">
        <f>AV197-AT197</f>
        <v>-2.9871064318416407E-2</v>
      </c>
      <c r="AY197" s="9">
        <f>AV197-AU197</f>
        <v>3.015733042188061E-2</v>
      </c>
      <c r="AZ197" s="8">
        <f t="shared" si="105"/>
        <v>-6.0028394740297017E-2</v>
      </c>
      <c r="BA197" s="4"/>
      <c r="BC197" s="4"/>
      <c r="BD197" s="4"/>
      <c r="BE197" s="4"/>
      <c r="BF197" s="4"/>
      <c r="BG197" s="4"/>
      <c r="BH197" s="4"/>
      <c r="BI197" s="4"/>
      <c r="BJ197" s="4"/>
      <c r="BK197" s="4"/>
      <c r="BN197" s="4"/>
    </row>
    <row r="198" spans="1:66" s="1" customFormat="1">
      <c r="A198" s="12">
        <v>41624</v>
      </c>
      <c r="B198" s="7">
        <v>20659.52</v>
      </c>
      <c r="C198" s="7">
        <v>128.35</v>
      </c>
      <c r="D198" s="7">
        <v>347.85</v>
      </c>
      <c r="E198" s="7">
        <v>1481.2</v>
      </c>
      <c r="F198" s="7"/>
      <c r="G198" s="6"/>
      <c r="H198" s="10">
        <f t="shared" si="79"/>
        <v>6.2499999999999979E-2</v>
      </c>
      <c r="I198" s="10">
        <f t="shared" si="80"/>
        <v>0.1072735954162026</v>
      </c>
      <c r="J198" s="10">
        <f t="shared" si="81"/>
        <v>2.3346303501945833E-3</v>
      </c>
      <c r="K198" s="1" t="s">
        <v>15</v>
      </c>
      <c r="L198" s="10">
        <f t="shared" si="82"/>
        <v>1.0552441953562848</v>
      </c>
      <c r="M198" s="10">
        <f t="shared" si="83"/>
        <v>0.75460277427490552</v>
      </c>
      <c r="N198" s="10">
        <f t="shared" si="84"/>
        <v>3.4550504708354018E-3</v>
      </c>
      <c r="O198" s="10" t="s">
        <v>1</v>
      </c>
      <c r="P198" s="10">
        <f t="shared" si="85"/>
        <v>0.30064142108137926</v>
      </c>
      <c r="Q198" s="10">
        <f t="shared" si="86"/>
        <v>1.0517891448854493</v>
      </c>
      <c r="R198" s="11">
        <f t="shared" si="87"/>
        <v>-0.75114772380407002</v>
      </c>
      <c r="S198" s="7" t="s">
        <v>10</v>
      </c>
      <c r="T198" s="7"/>
      <c r="U198" s="7">
        <v>5150.1000000000004</v>
      </c>
      <c r="V198" s="7">
        <v>880.4</v>
      </c>
      <c r="W198" s="7">
        <v>35.85</v>
      </c>
      <c r="X198" s="7"/>
      <c r="Y198" s="10">
        <f t="shared" si="88"/>
        <v>-5.8217383710776035E-4</v>
      </c>
      <c r="Z198" s="10">
        <f t="shared" si="89"/>
        <v>-1.0564171723982892E-2</v>
      </c>
      <c r="AA198" s="10">
        <f t="shared" si="90"/>
        <v>2.1367521367521368E-2</v>
      </c>
      <c r="AB198" s="5"/>
      <c r="AC198" s="10">
        <f t="shared" si="106"/>
        <v>-2.9363538702199304E-2</v>
      </c>
      <c r="AD198" s="10">
        <f t="shared" si="107"/>
        <v>2.44805009962992E-3</v>
      </c>
      <c r="AE198" s="10">
        <f t="shared" si="108"/>
        <v>4.6715328467153323E-2</v>
      </c>
      <c r="AF198" s="10"/>
      <c r="AG198" s="10">
        <f t="shared" si="109"/>
        <v>7.6078867169352624E-2</v>
      </c>
      <c r="AH198" s="10">
        <f t="shared" si="110"/>
        <v>4.4267278367523401E-2</v>
      </c>
      <c r="AI198" s="10">
        <f t="shared" si="96"/>
        <v>3.1811588801829223E-2</v>
      </c>
      <c r="AJ198" s="7"/>
      <c r="AK198" s="7"/>
      <c r="AL198" s="7">
        <v>191.05</v>
      </c>
      <c r="AM198" s="7">
        <v>19.899999999999999</v>
      </c>
      <c r="AN198" s="7">
        <v>162.55000000000001</v>
      </c>
      <c r="AO198" s="4"/>
      <c r="AP198" s="10">
        <f t="shared" si="97"/>
        <v>-2.3760858456821552E-2</v>
      </c>
      <c r="AQ198" s="10">
        <f t="shared" si="98"/>
        <v>2.5188916876572875E-3</v>
      </c>
      <c r="AR198" s="10">
        <f t="shared" si="99"/>
        <v>0.19830446000737195</v>
      </c>
      <c r="AS198" s="4"/>
      <c r="AT198" s="10">
        <f>(AL198-$AL$193)/$AL$193</f>
        <v>-6.2561334641805688E-2</v>
      </c>
      <c r="AU198" s="10">
        <f>(AM198-$AM$193)/$AM$193</f>
        <v>-9.7505668934240453E-2</v>
      </c>
      <c r="AV198" s="10">
        <f>(AN198-$AN$193)/$AN$193</f>
        <v>0.11488340192043894</v>
      </c>
      <c r="AW198" s="10" t="s">
        <v>1</v>
      </c>
      <c r="AX198" s="9">
        <f>AV198-AT198</f>
        <v>0.17744473656224463</v>
      </c>
      <c r="AY198" s="9">
        <f>AV198-AU198</f>
        <v>0.2123890708546794</v>
      </c>
      <c r="AZ198" s="8">
        <f t="shared" si="105"/>
        <v>-3.4944334292434764E-2</v>
      </c>
      <c r="BA198" s="4" t="s">
        <v>18</v>
      </c>
      <c r="BC198" s="4"/>
      <c r="BD198" s="4"/>
      <c r="BE198" s="4"/>
      <c r="BF198" s="4"/>
      <c r="BG198" s="4"/>
      <c r="BH198" s="4"/>
      <c r="BI198" s="4"/>
      <c r="BJ198" s="4">
        <v>34</v>
      </c>
      <c r="BK198" s="4"/>
      <c r="BN198" s="4"/>
    </row>
    <row r="199" spans="1:66" s="1" customFormat="1">
      <c r="A199" s="12">
        <v>41625</v>
      </c>
      <c r="B199" s="7">
        <v>20612.14</v>
      </c>
      <c r="C199" s="7">
        <v>131.25</v>
      </c>
      <c r="D199" s="7">
        <v>340.45</v>
      </c>
      <c r="E199" s="7">
        <v>1472.2</v>
      </c>
      <c r="F199" s="7"/>
      <c r="G199" s="6"/>
      <c r="H199" s="10">
        <f t="shared" si="79"/>
        <v>2.2594468250876555E-2</v>
      </c>
      <c r="I199" s="10">
        <f t="shared" si="80"/>
        <v>-2.12735374443008E-2</v>
      </c>
      <c r="J199" s="10">
        <f t="shared" si="81"/>
        <v>-6.0761544693491761E-3</v>
      </c>
      <c r="K199" s="7" t="s">
        <v>2</v>
      </c>
      <c r="L199" s="10">
        <f t="shared" si="82"/>
        <v>1.1016813450760607</v>
      </c>
      <c r="M199" s="10">
        <f t="shared" si="83"/>
        <v>0.71727616645649428</v>
      </c>
      <c r="N199" s="10">
        <f t="shared" si="84"/>
        <v>-2.6420974188739676E-3</v>
      </c>
      <c r="O199" s="7" t="s">
        <v>2</v>
      </c>
      <c r="P199" s="10">
        <f t="shared" si="85"/>
        <v>0.38440517861956647</v>
      </c>
      <c r="Q199" s="10">
        <f t="shared" si="86"/>
        <v>1.1043234424949346</v>
      </c>
      <c r="R199" s="11">
        <f t="shared" si="87"/>
        <v>-0.71991826387536817</v>
      </c>
      <c r="S199" s="7" t="s">
        <v>2</v>
      </c>
      <c r="T199" s="7"/>
      <c r="U199" s="7">
        <v>5155.75</v>
      </c>
      <c r="V199" s="7">
        <v>884.2</v>
      </c>
      <c r="W199" s="7">
        <v>35.9</v>
      </c>
      <c r="X199" s="7"/>
      <c r="Y199" s="10">
        <f t="shared" si="88"/>
        <v>1.0970660763867956E-3</v>
      </c>
      <c r="Z199" s="10">
        <f t="shared" si="89"/>
        <v>4.3162199000455117E-3</v>
      </c>
      <c r="AA199" s="10">
        <f t="shared" si="90"/>
        <v>1.3947001394699345E-3</v>
      </c>
      <c r="AB199" s="5"/>
      <c r="AC199" s="10">
        <f t="shared" si="106"/>
        <v>-2.8298686368005362E-2</v>
      </c>
      <c r="AD199" s="10">
        <f t="shared" si="107"/>
        <v>6.7748363222317623E-3</v>
      </c>
      <c r="AE199" s="10">
        <f t="shared" si="108"/>
        <v>4.8175182481751781E-2</v>
      </c>
      <c r="AF199" s="10"/>
      <c r="AG199" s="10">
        <f t="shared" si="109"/>
        <v>7.647386884975714E-2</v>
      </c>
      <c r="AH199" s="10">
        <f t="shared" si="110"/>
        <v>4.140034615952002E-2</v>
      </c>
      <c r="AI199" s="10">
        <f t="shared" si="96"/>
        <v>3.507352269023712E-2</v>
      </c>
      <c r="AJ199" s="7"/>
      <c r="AK199" s="7"/>
      <c r="AL199" s="7">
        <v>200</v>
      </c>
      <c r="AM199" s="7">
        <v>20.2</v>
      </c>
      <c r="AN199" s="7">
        <v>150.75</v>
      </c>
      <c r="AO199" s="4"/>
      <c r="AP199" s="10">
        <f t="shared" si="97"/>
        <v>4.684637529442548E-2</v>
      </c>
      <c r="AQ199" s="10">
        <f t="shared" si="98"/>
        <v>1.5075376884422148E-2</v>
      </c>
      <c r="AR199" s="10">
        <f t="shared" si="99"/>
        <v>-7.2593048292833043E-2</v>
      </c>
      <c r="AS199" s="4"/>
      <c r="AT199" s="10">
        <f>(AL199-$AL$198)/$AL$198</f>
        <v>4.684637529442548E-2</v>
      </c>
      <c r="AU199" s="10">
        <f>(AM199-$AM$198)/$AM$198</f>
        <v>1.5075376884422148E-2</v>
      </c>
      <c r="AV199" s="10">
        <f>(AN199-$AN$198)/$AN$198</f>
        <v>-7.2593048292833043E-2</v>
      </c>
      <c r="AW199" s="7" t="s">
        <v>0</v>
      </c>
      <c r="AX199" s="9">
        <f>AT199-AU199</f>
        <v>3.1770998410003332E-2</v>
      </c>
      <c r="AY199" s="9">
        <f>AT199-AV199</f>
        <v>0.11943942358725852</v>
      </c>
      <c r="AZ199" s="8">
        <f t="shared" si="105"/>
        <v>-8.7668425177255191E-2</v>
      </c>
      <c r="BA199" s="4" t="s">
        <v>24</v>
      </c>
      <c r="BC199" s="4"/>
      <c r="BD199" s="4"/>
      <c r="BE199" s="4"/>
      <c r="BF199" s="4"/>
      <c r="BG199" s="4"/>
      <c r="BH199" s="4"/>
      <c r="BI199" s="4"/>
      <c r="BJ199" s="4"/>
      <c r="BK199" s="4"/>
      <c r="BN199" s="4"/>
    </row>
    <row r="200" spans="1:66" s="1" customFormat="1">
      <c r="A200" s="12">
        <v>41626</v>
      </c>
      <c r="B200" s="7">
        <v>20859.86</v>
      </c>
      <c r="C200" s="7">
        <v>131.9</v>
      </c>
      <c r="D200" s="7">
        <v>352.85</v>
      </c>
      <c r="E200" s="7">
        <v>1494.3</v>
      </c>
      <c r="F200" s="7"/>
      <c r="G200" s="7"/>
      <c r="H200" s="10">
        <f t="shared" si="79"/>
        <v>4.9523809523809954E-3</v>
      </c>
      <c r="I200" s="10">
        <f t="shared" si="80"/>
        <v>3.6422382141283696E-2</v>
      </c>
      <c r="J200" s="10">
        <f t="shared" si="81"/>
        <v>1.5011547344110792E-2</v>
      </c>
      <c r="K200" s="7"/>
      <c r="L200" s="10">
        <f t="shared" si="82"/>
        <v>1.1120896717373898</v>
      </c>
      <c r="M200" s="10">
        <f t="shared" si="83"/>
        <v>0.77982345523329144</v>
      </c>
      <c r="N200" s="10">
        <f t="shared" si="84"/>
        <v>1.2329787954745645E-2</v>
      </c>
      <c r="O200" s="7"/>
      <c r="P200" s="10">
        <f t="shared" si="85"/>
        <v>0.33226621650409838</v>
      </c>
      <c r="Q200" s="10">
        <f t="shared" si="86"/>
        <v>1.0997598837826441</v>
      </c>
      <c r="R200" s="11">
        <f t="shared" si="87"/>
        <v>-0.76749366727854573</v>
      </c>
      <c r="S200" s="4" t="s">
        <v>87</v>
      </c>
      <c r="T200" s="7"/>
      <c r="U200" s="7">
        <v>5160.3999999999996</v>
      </c>
      <c r="V200" s="7">
        <v>883.6</v>
      </c>
      <c r="W200" s="7">
        <v>35.75</v>
      </c>
      <c r="X200" s="7"/>
      <c r="Y200" s="10">
        <f t="shared" si="88"/>
        <v>9.0190563933465276E-4</v>
      </c>
      <c r="Z200" s="10">
        <f t="shared" si="89"/>
        <v>-6.7857950689891738E-4</v>
      </c>
      <c r="AA200" s="10">
        <f t="shared" si="90"/>
        <v>-4.1782729805013531E-3</v>
      </c>
      <c r="AB200" s="5"/>
      <c r="AC200" s="10">
        <f t="shared" si="106"/>
        <v>-2.7422303473491776E-2</v>
      </c>
      <c r="AD200" s="10">
        <f t="shared" si="107"/>
        <v>6.0916595502419841E-3</v>
      </c>
      <c r="AE200" s="10">
        <f t="shared" si="108"/>
        <v>4.3795620437956206E-2</v>
      </c>
      <c r="AF200" s="10"/>
      <c r="AG200" s="10">
        <f t="shared" si="109"/>
        <v>7.1217923911447989E-2</v>
      </c>
      <c r="AH200" s="10">
        <f t="shared" si="110"/>
        <v>3.7703960887714223E-2</v>
      </c>
      <c r="AI200" s="10">
        <f t="shared" si="96"/>
        <v>3.3513963023733766E-2</v>
      </c>
      <c r="AJ200" s="7"/>
      <c r="AK200" s="7"/>
      <c r="AL200" s="7">
        <v>200</v>
      </c>
      <c r="AM200" s="7">
        <v>20.45</v>
      </c>
      <c r="AN200" s="7">
        <v>151.94999999999999</v>
      </c>
      <c r="AO200" s="4"/>
      <c r="AP200" s="10">
        <f t="shared" si="97"/>
        <v>0</v>
      </c>
      <c r="AQ200" s="10">
        <f t="shared" si="98"/>
        <v>1.2376237623762377E-2</v>
      </c>
      <c r="AR200" s="10">
        <f t="shared" si="99"/>
        <v>7.9601990049750493E-3</v>
      </c>
      <c r="AS200" s="4"/>
      <c r="AT200" s="10">
        <f>(AL200-$AL$198)/$AL$198</f>
        <v>4.684637529442548E-2</v>
      </c>
      <c r="AU200" s="10">
        <f>(AM200-$AM$198)/$AM$198</f>
        <v>2.7638190954773906E-2</v>
      </c>
      <c r="AV200" s="10">
        <f>(AN200-$AN$198)/$AN$198</f>
        <v>-6.5210704398646707E-2</v>
      </c>
      <c r="AW200" s="4"/>
      <c r="AX200" s="9">
        <f>AT200-AU200</f>
        <v>1.9208184339651574E-2</v>
      </c>
      <c r="AY200" s="9">
        <f>AT200-AV200</f>
        <v>0.11205707969307219</v>
      </c>
      <c r="AZ200" s="8">
        <f t="shared" si="105"/>
        <v>-9.2848895353420613E-2</v>
      </c>
      <c r="BA200" s="4"/>
      <c r="BC200" s="4"/>
      <c r="BD200" s="4"/>
      <c r="BE200" s="4"/>
      <c r="BF200" s="4"/>
      <c r="BG200" s="4"/>
      <c r="BH200" s="4"/>
      <c r="BI200" s="4"/>
      <c r="BJ200" s="4"/>
      <c r="BK200" s="4"/>
      <c r="BN200" s="4"/>
    </row>
    <row r="201" spans="1:66" s="1" customFormat="1">
      <c r="A201" s="12">
        <v>41627</v>
      </c>
      <c r="B201" s="7">
        <v>20708.62</v>
      </c>
      <c r="C201" s="7">
        <v>130.85</v>
      </c>
      <c r="D201" s="7">
        <v>358.85</v>
      </c>
      <c r="E201" s="7">
        <v>1489.1</v>
      </c>
      <c r="F201" s="7"/>
      <c r="G201" s="6"/>
      <c r="H201" s="10">
        <f t="shared" si="79"/>
        <v>-7.9605761940865147E-3</v>
      </c>
      <c r="I201" s="10">
        <f t="shared" si="80"/>
        <v>1.7004392801473714E-2</v>
      </c>
      <c r="J201" s="10">
        <f t="shared" si="81"/>
        <v>-3.479890249615235E-3</v>
      </c>
      <c r="K201" s="7"/>
      <c r="L201" s="10">
        <f t="shared" si="82"/>
        <v>1.0952762209767812</v>
      </c>
      <c r="M201" s="10">
        <f t="shared" si="83"/>
        <v>0.81008827238335446</v>
      </c>
      <c r="N201" s="10">
        <f t="shared" si="84"/>
        <v>8.806991396246867E-3</v>
      </c>
      <c r="O201" s="7"/>
      <c r="P201" s="10">
        <f t="shared" si="85"/>
        <v>0.28518794859342678</v>
      </c>
      <c r="Q201" s="10">
        <f t="shared" si="86"/>
        <v>1.0864692295805343</v>
      </c>
      <c r="R201" s="11">
        <f t="shared" si="87"/>
        <v>-0.80128128098710749</v>
      </c>
      <c r="S201" s="4"/>
      <c r="T201" s="7"/>
      <c r="U201" s="7">
        <v>5180.5</v>
      </c>
      <c r="V201" s="7">
        <v>874.5</v>
      </c>
      <c r="W201" s="7">
        <v>35.700000000000003</v>
      </c>
      <c r="X201" s="7"/>
      <c r="Y201" s="10">
        <f t="shared" si="88"/>
        <v>3.8950468955895601E-3</v>
      </c>
      <c r="Z201" s="10">
        <f t="shared" si="89"/>
        <v>-1.0298777727478522E-2</v>
      </c>
      <c r="AA201" s="10">
        <f t="shared" si="90"/>
        <v>-1.398601398601319E-3</v>
      </c>
      <c r="AB201" s="5"/>
      <c r="AC201" s="10">
        <f t="shared" si="106"/>
        <v>-2.3634067735916555E-2</v>
      </c>
      <c r="AD201" s="10">
        <f t="shared" si="107"/>
        <v>-4.269854824935952E-3</v>
      </c>
      <c r="AE201" s="10">
        <f t="shared" si="108"/>
        <v>4.2335766423357749E-2</v>
      </c>
      <c r="AF201" s="10"/>
      <c r="AG201" s="10">
        <f t="shared" si="109"/>
        <v>6.5969834159274307E-2</v>
      </c>
      <c r="AH201" s="10">
        <f t="shared" si="110"/>
        <v>4.6605621248293698E-2</v>
      </c>
      <c r="AI201" s="10">
        <f t="shared" si="96"/>
        <v>1.9364212910980609E-2</v>
      </c>
      <c r="AJ201" s="7"/>
      <c r="AK201" s="7"/>
      <c r="AL201" s="7">
        <v>190.1</v>
      </c>
      <c r="AM201" s="7">
        <v>19.95</v>
      </c>
      <c r="AN201" s="7">
        <v>145.35</v>
      </c>
      <c r="AO201" s="4"/>
      <c r="AP201" s="10">
        <f t="shared" si="97"/>
        <v>-4.950000000000003E-2</v>
      </c>
      <c r="AQ201" s="10">
        <f t="shared" si="98"/>
        <v>-2.4449877750611249E-2</v>
      </c>
      <c r="AR201" s="10">
        <f t="shared" si="99"/>
        <v>-4.3435340572556727E-2</v>
      </c>
      <c r="AT201" s="10">
        <f>(AL201-$AL$198)/$AL$198</f>
        <v>-4.9725202826486105E-3</v>
      </c>
      <c r="AU201" s="10">
        <f>(AM201-$AM$198)/$AM$198</f>
        <v>2.5125628140703878E-3</v>
      </c>
      <c r="AV201" s="10">
        <f>(AN201-$AN$198)/$AN$198</f>
        <v>-0.10581359581667189</v>
      </c>
      <c r="AW201" s="4" t="s">
        <v>52</v>
      </c>
      <c r="AX201" s="9">
        <f>AT201-AU201</f>
        <v>-7.4850830967189983E-3</v>
      </c>
      <c r="AY201" s="9">
        <f>AT201-AV201</f>
        <v>0.10084107553402329</v>
      </c>
      <c r="AZ201" s="8">
        <f t="shared" si="105"/>
        <v>-0.10832615863074228</v>
      </c>
      <c r="BA201" s="4"/>
      <c r="BC201" s="4"/>
      <c r="BD201" s="4"/>
      <c r="BE201" s="4"/>
      <c r="BF201" s="4"/>
      <c r="BG201" s="4"/>
      <c r="BH201" s="4"/>
      <c r="BI201" s="4"/>
      <c r="BJ201" s="4"/>
      <c r="BK201" s="4"/>
      <c r="BN201" s="4"/>
    </row>
    <row r="202" spans="1:66" s="1" customFormat="1">
      <c r="A202" s="12">
        <v>41628</v>
      </c>
      <c r="B202" s="7">
        <v>21079.72</v>
      </c>
      <c r="C202" s="7">
        <v>137</v>
      </c>
      <c r="D202" s="7">
        <v>362.05</v>
      </c>
      <c r="E202" s="7">
        <v>1490.6</v>
      </c>
      <c r="F202" s="7"/>
      <c r="G202" s="6"/>
      <c r="H202" s="10">
        <f t="shared" si="79"/>
        <v>4.7000382116927829E-2</v>
      </c>
      <c r="I202" s="10">
        <f t="shared" si="80"/>
        <v>8.9173749477497247E-3</v>
      </c>
      <c r="J202" s="10">
        <f t="shared" si="81"/>
        <v>1.0073198576321268E-3</v>
      </c>
      <c r="K202" s="7"/>
      <c r="L202" s="10">
        <f t="shared" si="82"/>
        <v>1.1937550040032026</v>
      </c>
      <c r="M202" s="10">
        <f t="shared" si="83"/>
        <v>0.82622950819672136</v>
      </c>
      <c r="N202" s="10">
        <f t="shared" si="84"/>
        <v>9.8231827111984298E-3</v>
      </c>
      <c r="O202" s="7"/>
      <c r="P202" s="10">
        <f t="shared" si="85"/>
        <v>0.36752549580648119</v>
      </c>
      <c r="Q202" s="10">
        <f t="shared" si="86"/>
        <v>1.183931821292004</v>
      </c>
      <c r="R202" s="11">
        <f t="shared" si="87"/>
        <v>-0.81640632548552283</v>
      </c>
      <c r="S202" s="7"/>
      <c r="T202" s="7"/>
      <c r="U202" s="7">
        <v>5200.7</v>
      </c>
      <c r="V202" s="7">
        <v>896.1</v>
      </c>
      <c r="W202" s="7">
        <v>35.950000000000003</v>
      </c>
      <c r="X202" s="7"/>
      <c r="Y202" s="10">
        <f t="shared" si="88"/>
        <v>3.8992375253353571E-3</v>
      </c>
      <c r="Z202" s="10">
        <f t="shared" si="89"/>
        <v>2.4699828473413406E-2</v>
      </c>
      <c r="AA202" s="10">
        <f t="shared" si="90"/>
        <v>7.0028011204481787E-3</v>
      </c>
      <c r="AB202" s="5"/>
      <c r="AC202" s="10">
        <f t="shared" si="106"/>
        <v>-1.98269850543734E-2</v>
      </c>
      <c r="AD202" s="10">
        <f t="shared" si="107"/>
        <v>2.0324508966695159E-2</v>
      </c>
      <c r="AE202" s="10">
        <f t="shared" si="108"/>
        <v>4.9635036496350447E-2</v>
      </c>
      <c r="AF202" s="10"/>
      <c r="AG202" s="10">
        <f t="shared" si="109"/>
        <v>6.946202155072384E-2</v>
      </c>
      <c r="AH202" s="10">
        <f t="shared" si="110"/>
        <v>2.9310527529655288E-2</v>
      </c>
      <c r="AI202" s="10">
        <f t="shared" si="96"/>
        <v>4.0151494021068553E-2</v>
      </c>
      <c r="AJ202" s="7"/>
      <c r="AK202" s="7"/>
      <c r="AL202" s="7">
        <v>199.5</v>
      </c>
      <c r="AM202" s="7">
        <v>20.2</v>
      </c>
      <c r="AN202" s="7">
        <v>151.85</v>
      </c>
      <c r="AO202" s="4"/>
      <c r="AP202" s="10">
        <f t="shared" si="97"/>
        <v>4.9447659126775415E-2</v>
      </c>
      <c r="AQ202" s="10">
        <f t="shared" si="98"/>
        <v>1.2531328320802006E-2</v>
      </c>
      <c r="AR202" s="10">
        <f t="shared" si="99"/>
        <v>4.4719642242862061E-2</v>
      </c>
      <c r="AS202" s="4"/>
      <c r="AT202" s="10">
        <f>(AL202-$AL$201)/$AL$201</f>
        <v>4.9447659126775415E-2</v>
      </c>
      <c r="AU202" s="10">
        <f>(AM202-$AM$201)/$AM$201</f>
        <v>1.2531328320802006E-2</v>
      </c>
      <c r="AV202" s="10">
        <f>(AN202-$AN$201)/$AN$201</f>
        <v>4.4719642242862061E-2</v>
      </c>
      <c r="AW202" s="7" t="s">
        <v>0</v>
      </c>
      <c r="AX202" s="9">
        <f t="shared" ref="AX202:AX222" si="111">AV202-AT202</f>
        <v>-4.7280168839133538E-3</v>
      </c>
      <c r="AY202" s="9">
        <f t="shared" ref="AY202:AY222" si="112">AV202-AU202</f>
        <v>3.2188313922060056E-2</v>
      </c>
      <c r="AZ202" s="8">
        <f t="shared" si="105"/>
        <v>-3.691633080597341E-2</v>
      </c>
      <c r="BA202" s="4"/>
      <c r="BC202" s="4"/>
      <c r="BD202" s="4"/>
      <c r="BE202" s="4"/>
      <c r="BF202" s="4"/>
      <c r="BG202" s="4"/>
      <c r="BH202" s="4"/>
      <c r="BI202" s="4"/>
      <c r="BJ202" s="4"/>
      <c r="BK202" s="4"/>
      <c r="BN202" s="4"/>
    </row>
    <row r="203" spans="1:66" s="1" customFormat="1">
      <c r="A203" s="12">
        <v>41631</v>
      </c>
      <c r="B203" s="7">
        <v>21101.03</v>
      </c>
      <c r="C203" s="7">
        <v>139.25</v>
      </c>
      <c r="D203" s="7">
        <v>365.15</v>
      </c>
      <c r="E203" s="7">
        <v>1548.1</v>
      </c>
      <c r="F203" s="7"/>
      <c r="G203" s="6"/>
      <c r="H203" s="10">
        <f t="shared" si="79"/>
        <v>1.6423357664233577E-2</v>
      </c>
      <c r="I203" s="10">
        <f t="shared" si="80"/>
        <v>8.5623532661233698E-3</v>
      </c>
      <c r="J203" s="10">
        <f t="shared" si="81"/>
        <v>3.8575070441432983E-2</v>
      </c>
      <c r="K203" s="7"/>
      <c r="L203" s="10">
        <f t="shared" si="82"/>
        <v>1.2297838270616492</v>
      </c>
      <c r="M203" s="10">
        <f t="shared" si="83"/>
        <v>0.8418663303909204</v>
      </c>
      <c r="N203" s="10">
        <f t="shared" si="84"/>
        <v>4.8777183117674955E-2</v>
      </c>
      <c r="O203" s="7"/>
      <c r="P203" s="10">
        <f t="shared" si="85"/>
        <v>0.38791749667072883</v>
      </c>
      <c r="Q203" s="10">
        <f t="shared" si="86"/>
        <v>1.1810066439439744</v>
      </c>
      <c r="R203" s="11">
        <f t="shared" si="87"/>
        <v>-0.79308914727324553</v>
      </c>
      <c r="S203" s="7"/>
      <c r="T203" s="7"/>
      <c r="U203" s="7">
        <v>5178.7</v>
      </c>
      <c r="V203" s="7">
        <v>885.45</v>
      </c>
      <c r="W203" s="7">
        <v>37.15</v>
      </c>
      <c r="X203" s="7"/>
      <c r="Y203" s="10">
        <f t="shared" si="88"/>
        <v>-4.2301997807987386E-3</v>
      </c>
      <c r="Z203" s="10">
        <f t="shared" si="89"/>
        <v>-1.1884834281888157E-2</v>
      </c>
      <c r="AA203" s="10">
        <f t="shared" si="90"/>
        <v>3.337969401947137E-2</v>
      </c>
      <c r="AB203" s="5"/>
      <c r="AC203" s="10">
        <f t="shared" si="106"/>
        <v>-2.3973312727341229E-2</v>
      </c>
      <c r="AD203" s="10">
        <f t="shared" si="107"/>
        <v>8.1981212638770791E-3</v>
      </c>
      <c r="AE203" s="10">
        <f t="shared" si="108"/>
        <v>8.4671532846715289E-2</v>
      </c>
      <c r="AF203" s="10"/>
      <c r="AG203" s="10">
        <f t="shared" si="109"/>
        <v>0.10864484557405651</v>
      </c>
      <c r="AH203" s="10">
        <f t="shared" si="110"/>
        <v>7.6473411582838213E-2</v>
      </c>
      <c r="AI203" s="10">
        <f t="shared" si="96"/>
        <v>3.2171433991218301E-2</v>
      </c>
      <c r="AJ203" s="7"/>
      <c r="AK203" s="7"/>
      <c r="AL203" s="7">
        <v>192.1</v>
      </c>
      <c r="AM203" s="7">
        <v>20.65</v>
      </c>
      <c r="AN203" s="7">
        <v>153.55000000000001</v>
      </c>
      <c r="AO203" s="4"/>
      <c r="AP203" s="10">
        <f t="shared" si="97"/>
        <v>-3.7092731829573962E-2</v>
      </c>
      <c r="AQ203" s="10">
        <f t="shared" si="98"/>
        <v>2.2277227722772242E-2</v>
      </c>
      <c r="AR203" s="10">
        <f t="shared" si="99"/>
        <v>1.1195258478762049E-2</v>
      </c>
      <c r="AS203" s="4"/>
      <c r="AT203" s="10">
        <f>(AL203-$AL$201)/$AL$201</f>
        <v>1.0520778537611783E-2</v>
      </c>
      <c r="AU203" s="10">
        <f>(AM203-$AM$201)/$AM$201</f>
        <v>3.5087719298245577E-2</v>
      </c>
      <c r="AV203" s="10">
        <f>(AN203-$AN$201)/$AN$201</f>
        <v>5.6415548675610716E-2</v>
      </c>
      <c r="AW203" s="4"/>
      <c r="AX203" s="9">
        <f t="shared" si="111"/>
        <v>4.5894770137998933E-2</v>
      </c>
      <c r="AY203" s="9">
        <f t="shared" si="112"/>
        <v>2.1327829377365139E-2</v>
      </c>
      <c r="AZ203" s="8">
        <f t="shared" si="105"/>
        <v>2.4566940760633794E-2</v>
      </c>
      <c r="BA203" s="4"/>
      <c r="BC203" s="4"/>
      <c r="BD203" s="4"/>
      <c r="BE203" s="4"/>
      <c r="BF203" s="4"/>
      <c r="BG203" s="4"/>
      <c r="BH203" s="4"/>
      <c r="BI203" s="4"/>
      <c r="BJ203" s="4"/>
      <c r="BK203" s="4"/>
      <c r="BN203" s="4"/>
    </row>
    <row r="204" spans="1:66" s="1" customFormat="1">
      <c r="A204" s="12">
        <v>41632</v>
      </c>
      <c r="B204" s="7">
        <v>21032.71</v>
      </c>
      <c r="C204" s="7">
        <v>142.69999999999999</v>
      </c>
      <c r="D204" s="7">
        <v>370.9</v>
      </c>
      <c r="E204" s="7">
        <v>1531.9</v>
      </c>
      <c r="F204" s="7"/>
      <c r="G204" s="6"/>
      <c r="H204" s="10">
        <f t="shared" si="79"/>
        <v>2.4775583482944265E-2</v>
      </c>
      <c r="I204" s="10">
        <f t="shared" si="80"/>
        <v>1.5746953306860195E-2</v>
      </c>
      <c r="J204" s="10">
        <f t="shared" si="81"/>
        <v>-1.0464440281635436E-2</v>
      </c>
      <c r="K204" s="7"/>
      <c r="L204" s="10">
        <f t="shared" si="82"/>
        <v>1.285028022417934</v>
      </c>
      <c r="M204" s="10">
        <f t="shared" si="83"/>
        <v>0.8708701134930642</v>
      </c>
      <c r="N204" s="10">
        <f t="shared" si="84"/>
        <v>3.7802316916198217E-2</v>
      </c>
      <c r="O204" s="7"/>
      <c r="P204" s="10">
        <f t="shared" si="85"/>
        <v>0.41415790892486981</v>
      </c>
      <c r="Q204" s="10">
        <f t="shared" si="86"/>
        <v>1.2472257055017357</v>
      </c>
      <c r="R204" s="11">
        <f t="shared" si="87"/>
        <v>-0.83306779657686592</v>
      </c>
      <c r="S204" s="7"/>
      <c r="T204" s="7"/>
      <c r="U204" s="7">
        <v>5096.8999999999996</v>
      </c>
      <c r="V204" s="7">
        <v>906.9</v>
      </c>
      <c r="W204" s="7">
        <v>36</v>
      </c>
      <c r="X204" s="7"/>
      <c r="Y204" s="10">
        <f t="shared" si="88"/>
        <v>-1.5795469905574795E-2</v>
      </c>
      <c r="Z204" s="10">
        <f t="shared" si="89"/>
        <v>2.4224970354057181E-2</v>
      </c>
      <c r="AA204" s="10">
        <f t="shared" si="90"/>
        <v>-3.0955585464333746E-2</v>
      </c>
      <c r="AB204" s="5"/>
      <c r="AC204" s="10">
        <f t="shared" si="106"/>
        <v>-3.9390112893194371E-2</v>
      </c>
      <c r="AD204" s="10">
        <f t="shared" si="107"/>
        <v>3.2621690862510648E-2</v>
      </c>
      <c r="AE204" s="10">
        <f t="shared" si="108"/>
        <v>5.1094890510948905E-2</v>
      </c>
      <c r="AF204" s="10"/>
      <c r="AG204" s="10">
        <f t="shared" si="109"/>
        <v>9.0485003404143283E-2</v>
      </c>
      <c r="AH204" s="10">
        <f t="shared" si="110"/>
        <v>1.8473199648438257E-2</v>
      </c>
      <c r="AI204" s="10">
        <f t="shared" si="96"/>
        <v>7.2011803755705026E-2</v>
      </c>
      <c r="AJ204" s="7"/>
      <c r="AK204" s="7"/>
      <c r="AL204" s="7">
        <v>197.9</v>
      </c>
      <c r="AM204" s="7">
        <v>21.4</v>
      </c>
      <c r="AN204" s="7">
        <v>155.4</v>
      </c>
      <c r="AO204" s="4"/>
      <c r="AP204" s="10">
        <f t="shared" si="97"/>
        <v>3.0192608016658049E-2</v>
      </c>
      <c r="AQ204" s="10">
        <f t="shared" si="98"/>
        <v>3.6319612590799036E-2</v>
      </c>
      <c r="AR204" s="10">
        <f t="shared" si="99"/>
        <v>1.20481927710843E-2</v>
      </c>
      <c r="AS204" s="4"/>
      <c r="AT204" s="10">
        <f>(AL204-$AL$201)/$AL$201</f>
        <v>4.1031036296686016E-2</v>
      </c>
      <c r="AU204" s="10">
        <f>(AM204-$AM$201)/$AM$201</f>
        <v>7.2681704260651597E-2</v>
      </c>
      <c r="AV204" s="10">
        <f>(AN204-$AN$201)/$AN$201</f>
        <v>6.9143446852425267E-2</v>
      </c>
      <c r="AW204" s="4"/>
      <c r="AX204" s="9">
        <f t="shared" si="111"/>
        <v>2.8112410555739251E-2</v>
      </c>
      <c r="AY204" s="9">
        <f t="shared" si="112"/>
        <v>-3.5382574082263307E-3</v>
      </c>
      <c r="AZ204" s="8">
        <f t="shared" si="105"/>
        <v>3.1650667963965581E-2</v>
      </c>
      <c r="BA204" s="4"/>
      <c r="BC204" s="4"/>
      <c r="BD204" s="4"/>
      <c r="BE204" s="4"/>
      <c r="BF204" s="4"/>
      <c r="BG204" s="4"/>
      <c r="BH204" s="4"/>
      <c r="BI204" s="4"/>
      <c r="BJ204" s="4"/>
      <c r="BK204" s="4"/>
      <c r="BN204" s="4"/>
    </row>
    <row r="205" spans="1:66" s="1" customFormat="1">
      <c r="A205" s="12">
        <v>41634</v>
      </c>
      <c r="B205" s="7">
        <v>21074.59</v>
      </c>
      <c r="C205" s="7">
        <v>139.69999999999999</v>
      </c>
      <c r="D205" s="7">
        <v>369.15</v>
      </c>
      <c r="E205" s="7">
        <v>1518.05</v>
      </c>
      <c r="F205" s="7"/>
      <c r="G205" s="6"/>
      <c r="H205" s="10">
        <f t="shared" si="79"/>
        <v>-2.1023125437981783E-2</v>
      </c>
      <c r="I205" s="10">
        <f t="shared" si="80"/>
        <v>-4.7182528983553519E-3</v>
      </c>
      <c r="J205" s="10">
        <f t="shared" si="81"/>
        <v>-9.0410601214179348E-3</v>
      </c>
      <c r="K205" s="7"/>
      <c r="L205" s="10">
        <f t="shared" si="82"/>
        <v>1.2369895916733384</v>
      </c>
      <c r="M205" s="10">
        <f t="shared" si="83"/>
        <v>0.86204287515762912</v>
      </c>
      <c r="N205" s="10">
        <f t="shared" si="84"/>
        <v>2.8419483774812036E-2</v>
      </c>
      <c r="O205" s="7"/>
      <c r="P205" s="10">
        <f t="shared" si="85"/>
        <v>0.37494671651570932</v>
      </c>
      <c r="Q205" s="10">
        <f t="shared" si="86"/>
        <v>1.2085701078985265</v>
      </c>
      <c r="R205" s="11">
        <f t="shared" si="87"/>
        <v>-0.83362339138281716</v>
      </c>
      <c r="S205" s="7"/>
      <c r="T205" s="7"/>
      <c r="U205" s="7">
        <v>5210.05</v>
      </c>
      <c r="V205" s="7">
        <v>905.45</v>
      </c>
      <c r="W205" s="7">
        <v>35.799999999999997</v>
      </c>
      <c r="X205" s="7"/>
      <c r="Y205" s="10">
        <f t="shared" si="88"/>
        <v>2.2199768486727334E-2</v>
      </c>
      <c r="Z205" s="10">
        <f t="shared" si="89"/>
        <v>-1.5988532362994066E-3</v>
      </c>
      <c r="AA205" s="10">
        <f t="shared" si="90"/>
        <v>-5.5555555555556347E-3</v>
      </c>
      <c r="AB205" s="5"/>
      <c r="AC205" s="10">
        <f t="shared" si="106"/>
        <v>-1.8064795793362006E-2</v>
      </c>
      <c r="AD205" s="10">
        <f t="shared" si="107"/>
        <v>3.0970680330202158E-2</v>
      </c>
      <c r="AE205" s="10">
        <f t="shared" si="108"/>
        <v>4.5255474452554664E-2</v>
      </c>
      <c r="AF205" s="10"/>
      <c r="AG205" s="10">
        <f t="shared" si="109"/>
        <v>6.3320270245916674E-2</v>
      </c>
      <c r="AH205" s="10">
        <f t="shared" si="110"/>
        <v>1.4284794122352507E-2</v>
      </c>
      <c r="AI205" s="10">
        <f t="shared" si="96"/>
        <v>4.9035476123564167E-2</v>
      </c>
      <c r="AJ205" s="7"/>
      <c r="AK205" s="7"/>
      <c r="AL205" s="7">
        <v>196</v>
      </c>
      <c r="AM205" s="7">
        <v>21</v>
      </c>
      <c r="AN205" s="7">
        <v>162.25</v>
      </c>
      <c r="AO205" s="4"/>
      <c r="AP205" s="10">
        <f t="shared" si="97"/>
        <v>-9.6008084891359563E-3</v>
      </c>
      <c r="AQ205" s="10">
        <f t="shared" si="98"/>
        <v>-1.8691588785046665E-2</v>
      </c>
      <c r="AR205" s="10">
        <f t="shared" si="99"/>
        <v>4.4079794079794045E-2</v>
      </c>
      <c r="AT205" s="10">
        <f>(AL205-$AL$201)/$AL$201</f>
        <v>3.1036296685954791E-2</v>
      </c>
      <c r="AU205" s="10">
        <f>(AM205-$AM$201)/$AM$201</f>
        <v>5.263157894736846E-2</v>
      </c>
      <c r="AV205" s="10">
        <f>(AN205-$AN$201)/$AN$201</f>
        <v>0.11627106983144139</v>
      </c>
      <c r="AW205" s="4" t="s">
        <v>3</v>
      </c>
      <c r="AX205" s="9">
        <f t="shared" si="111"/>
        <v>8.5234773145486609E-2</v>
      </c>
      <c r="AY205" s="9">
        <f t="shared" si="112"/>
        <v>6.3639490884072933E-2</v>
      </c>
      <c r="AZ205" s="8">
        <f t="shared" si="105"/>
        <v>2.1595282261413676E-2</v>
      </c>
      <c r="BA205" s="4" t="s">
        <v>5</v>
      </c>
      <c r="BC205" s="4"/>
      <c r="BD205" s="4"/>
      <c r="BE205" s="4"/>
      <c r="BF205" s="4"/>
      <c r="BG205" s="4"/>
      <c r="BH205" s="4"/>
      <c r="BI205" s="4"/>
      <c r="BJ205" s="4"/>
      <c r="BK205" s="4"/>
      <c r="BN205" s="4"/>
    </row>
    <row r="206" spans="1:66" s="1" customFormat="1">
      <c r="A206" s="12">
        <v>41635</v>
      </c>
      <c r="B206" s="7">
        <v>21193.58</v>
      </c>
      <c r="C206" s="7">
        <v>138.5</v>
      </c>
      <c r="D206" s="7">
        <v>394.45</v>
      </c>
      <c r="E206" s="7">
        <v>1530.4</v>
      </c>
      <c r="F206" s="7"/>
      <c r="G206" s="6"/>
      <c r="H206" s="10">
        <f t="shared" si="79"/>
        <v>-8.5898353614888238E-3</v>
      </c>
      <c r="I206" s="10">
        <f t="shared" si="80"/>
        <v>6.8535825545171375E-2</v>
      </c>
      <c r="J206" s="10">
        <f t="shared" si="81"/>
        <v>8.1354369091928037E-3</v>
      </c>
      <c r="L206" s="10">
        <f t="shared" si="82"/>
        <v>1.2177742193755003</v>
      </c>
      <c r="M206" s="10">
        <f t="shared" si="83"/>
        <v>0.98965952080706177</v>
      </c>
      <c r="N206" s="10">
        <f t="shared" si="84"/>
        <v>3.6786125601246653E-2</v>
      </c>
      <c r="O206" s="10" t="s">
        <v>1</v>
      </c>
      <c r="P206" s="10">
        <f t="shared" si="85"/>
        <v>0.22811469856843858</v>
      </c>
      <c r="Q206" s="10">
        <f t="shared" si="86"/>
        <v>1.1809880937742536</v>
      </c>
      <c r="R206" s="11">
        <f t="shared" si="87"/>
        <v>-0.95287339520581504</v>
      </c>
      <c r="S206" s="7" t="s">
        <v>5</v>
      </c>
      <c r="T206" s="7"/>
      <c r="U206" s="7">
        <v>5143.1499999999996</v>
      </c>
      <c r="V206" s="7">
        <v>915.2</v>
      </c>
      <c r="W206" s="7">
        <v>36.1</v>
      </c>
      <c r="X206" s="7"/>
      <c r="Y206" s="10">
        <f t="shared" si="88"/>
        <v>-1.2840567748870076E-2</v>
      </c>
      <c r="Z206" s="10">
        <f t="shared" si="89"/>
        <v>1.0768126346015794E-2</v>
      </c>
      <c r="AA206" s="10">
        <f t="shared" si="90"/>
        <v>8.3798882681565441E-3</v>
      </c>
      <c r="AB206" s="5"/>
      <c r="AC206" s="10">
        <f t="shared" si="106"/>
        <v>-3.0673401307977913E-2</v>
      </c>
      <c r="AD206" s="10">
        <f t="shared" si="107"/>
        <v>4.2072302875035633E-2</v>
      </c>
      <c r="AE206" s="10">
        <f t="shared" si="108"/>
        <v>5.4014598540146029E-2</v>
      </c>
      <c r="AF206" s="10"/>
      <c r="AG206" s="10">
        <f t="shared" si="109"/>
        <v>8.4687999848123946E-2</v>
      </c>
      <c r="AH206" s="10">
        <f t="shared" si="110"/>
        <v>1.1942295665110396E-2</v>
      </c>
      <c r="AI206" s="10">
        <f t="shared" si="96"/>
        <v>7.2745704183013543E-2</v>
      </c>
      <c r="AJ206" s="7"/>
      <c r="AK206" s="7"/>
      <c r="AL206" s="7">
        <v>191.3</v>
      </c>
      <c r="AM206" s="7">
        <v>20.6</v>
      </c>
      <c r="AN206" s="7">
        <v>168.9</v>
      </c>
      <c r="AO206" s="4"/>
      <c r="AP206" s="10">
        <f t="shared" si="97"/>
        <v>-2.3979591836734634E-2</v>
      </c>
      <c r="AQ206" s="10">
        <f t="shared" si="98"/>
        <v>-1.904761904761898E-2</v>
      </c>
      <c r="AR206" s="10">
        <f t="shared" si="99"/>
        <v>4.0986132511556278E-2</v>
      </c>
      <c r="AS206" s="4"/>
      <c r="AT206" s="10">
        <f t="shared" ref="AT206:AT221" si="113">(AL206-$AL$205)/$AL$205</f>
        <v>-2.3979591836734634E-2</v>
      </c>
      <c r="AU206" s="10">
        <f t="shared" ref="AU206:AU221" si="114">(AM206-$AM$205)/$AM$205</f>
        <v>-1.904761904761898E-2</v>
      </c>
      <c r="AV206" s="10">
        <f t="shared" ref="AV206:AV221" si="115">(AN206-$AN$205)/$AN$205</f>
        <v>4.0986132511556278E-2</v>
      </c>
      <c r="AW206" s="7" t="s">
        <v>0</v>
      </c>
      <c r="AX206" s="9">
        <f t="shared" si="111"/>
        <v>6.4965724348290912E-2</v>
      </c>
      <c r="AY206" s="9">
        <f t="shared" si="112"/>
        <v>6.0033751559175258E-2</v>
      </c>
      <c r="AZ206" s="8">
        <f t="shared" si="105"/>
        <v>4.9319727891156545E-3</v>
      </c>
      <c r="BA206" s="4" t="s">
        <v>3</v>
      </c>
      <c r="BC206" s="4"/>
      <c r="BD206" s="4"/>
      <c r="BE206" s="4"/>
      <c r="BF206" s="4"/>
      <c r="BG206" s="4"/>
      <c r="BH206" s="4"/>
      <c r="BI206" s="4"/>
      <c r="BJ206" s="4">
        <v>35</v>
      </c>
      <c r="BK206" s="4"/>
      <c r="BN206" s="4"/>
    </row>
    <row r="207" spans="1:66" s="1" customFormat="1">
      <c r="A207" s="12">
        <v>41638</v>
      </c>
      <c r="B207" s="7">
        <v>21143.01</v>
      </c>
      <c r="C207" s="7">
        <v>137.15</v>
      </c>
      <c r="D207" s="7">
        <v>414.15</v>
      </c>
      <c r="E207" s="7">
        <v>1551</v>
      </c>
      <c r="F207" s="7"/>
      <c r="G207" s="6"/>
      <c r="H207" s="10">
        <f t="shared" si="79"/>
        <v>-9.7472924187725213E-3</v>
      </c>
      <c r="I207" s="10">
        <f t="shared" si="80"/>
        <v>4.9942958549879554E-2</v>
      </c>
      <c r="J207" s="10">
        <f t="shared" si="81"/>
        <v>1.3460533193936166E-2</v>
      </c>
      <c r="K207" s="1" t="s">
        <v>15</v>
      </c>
      <c r="L207" s="10">
        <f t="shared" si="82"/>
        <v>1.1961569255404323</v>
      </c>
      <c r="M207" s="10">
        <f t="shared" si="83"/>
        <v>1.0890290037831021</v>
      </c>
      <c r="N207" s="10">
        <f t="shared" si="84"/>
        <v>5.0741819659914707E-2</v>
      </c>
      <c r="O207" s="7" t="s">
        <v>2</v>
      </c>
      <c r="P207" s="10">
        <f t="shared" si="85"/>
        <v>0.10712792175733021</v>
      </c>
      <c r="Q207" s="10">
        <f t="shared" si="86"/>
        <v>1.1454151058805175</v>
      </c>
      <c r="R207" s="11">
        <f t="shared" si="87"/>
        <v>-1.0382871841231873</v>
      </c>
      <c r="S207" s="7" t="s">
        <v>2</v>
      </c>
      <c r="T207" s="7"/>
      <c r="U207" s="7">
        <v>5157.6499999999996</v>
      </c>
      <c r="V207" s="7">
        <v>920.4</v>
      </c>
      <c r="W207" s="7">
        <v>36</v>
      </c>
      <c r="X207" s="7"/>
      <c r="Y207" s="10">
        <f t="shared" si="88"/>
        <v>2.8192839018889204E-3</v>
      </c>
      <c r="Z207" s="10">
        <f t="shared" si="89"/>
        <v>5.6818181818181074E-3</v>
      </c>
      <c r="AA207" s="10">
        <f t="shared" si="90"/>
        <v>-2.7700831024931143E-3</v>
      </c>
      <c r="AB207" s="5"/>
      <c r="AC207" s="10">
        <f t="shared" si="106"/>
        <v>-2.7940594432612754E-2</v>
      </c>
      <c r="AD207" s="10">
        <f t="shared" si="107"/>
        <v>4.799316823228008E-2</v>
      </c>
      <c r="AE207" s="10">
        <f t="shared" si="108"/>
        <v>5.1094890510948905E-2</v>
      </c>
      <c r="AF207" s="10"/>
      <c r="AG207" s="10">
        <f t="shared" si="109"/>
        <v>7.9035484943561662E-2</v>
      </c>
      <c r="AH207" s="10">
        <f t="shared" si="110"/>
        <v>3.1017222786688253E-3</v>
      </c>
      <c r="AI207" s="10">
        <f t="shared" si="96"/>
        <v>7.5933762664892837E-2</v>
      </c>
      <c r="AJ207" s="7"/>
      <c r="AK207" s="7"/>
      <c r="AL207" s="7">
        <v>199.5</v>
      </c>
      <c r="AM207" s="7">
        <v>20.5</v>
      </c>
      <c r="AN207" s="7">
        <v>164.95</v>
      </c>
      <c r="AO207" s="4"/>
      <c r="AP207" s="10">
        <f t="shared" si="97"/>
        <v>4.2864610559330829E-2</v>
      </c>
      <c r="AQ207" s="10">
        <f t="shared" si="98"/>
        <v>-4.8543689320389039E-3</v>
      </c>
      <c r="AR207" s="10">
        <f t="shared" si="99"/>
        <v>-2.3386619301361853E-2</v>
      </c>
      <c r="AS207" s="4"/>
      <c r="AT207" s="10">
        <f t="shared" si="113"/>
        <v>1.7857142857142856E-2</v>
      </c>
      <c r="AU207" s="10">
        <f t="shared" si="114"/>
        <v>-2.3809523809523808E-2</v>
      </c>
      <c r="AV207" s="10">
        <f t="shared" si="115"/>
        <v>1.6640986132511488E-2</v>
      </c>
      <c r="AW207" s="4"/>
      <c r="AX207" s="9">
        <f t="shared" si="111"/>
        <v>-1.2161567246313683E-3</v>
      </c>
      <c r="AY207" s="9">
        <f t="shared" si="112"/>
        <v>4.0450509942035293E-2</v>
      </c>
      <c r="AZ207" s="8">
        <f t="shared" si="105"/>
        <v>-4.1666666666666657E-2</v>
      </c>
      <c r="BA207" s="4"/>
      <c r="BC207" s="4"/>
      <c r="BD207" s="4"/>
      <c r="BE207" s="4"/>
      <c r="BF207" s="4"/>
      <c r="BG207" s="4"/>
      <c r="BH207" s="4"/>
      <c r="BI207" s="4"/>
      <c r="BJ207" s="4"/>
      <c r="BK207" s="4"/>
      <c r="BN207" s="4"/>
    </row>
    <row r="208" spans="1:66" s="1" customFormat="1">
      <c r="A208" s="12">
        <v>41639</v>
      </c>
      <c r="B208" s="7">
        <v>21170.68</v>
      </c>
      <c r="C208" s="7">
        <v>137.69999999999999</v>
      </c>
      <c r="D208" s="7">
        <v>415.65</v>
      </c>
      <c r="E208" s="7">
        <v>1574.25</v>
      </c>
      <c r="F208" s="7"/>
      <c r="G208" s="7"/>
      <c r="H208" s="10">
        <f t="shared" si="79"/>
        <v>4.0102078016768716E-3</v>
      </c>
      <c r="I208" s="10">
        <f t="shared" si="80"/>
        <v>3.6218761318362915E-3</v>
      </c>
      <c r="J208" s="10">
        <f t="shared" si="81"/>
        <v>1.4990328820116054E-2</v>
      </c>
      <c r="K208" s="7" t="s">
        <v>2</v>
      </c>
      <c r="L208" s="10">
        <f t="shared" si="82"/>
        <v>1.2049639711769413</v>
      </c>
      <c r="M208" s="10">
        <f t="shared" si="83"/>
        <v>1.0965952080706178</v>
      </c>
      <c r="N208" s="10">
        <f t="shared" si="84"/>
        <v>6.6492785041663907E-2</v>
      </c>
      <c r="O208" s="7"/>
      <c r="P208" s="10">
        <f t="shared" si="85"/>
        <v>0.10836876310632348</v>
      </c>
      <c r="Q208" s="10">
        <f t="shared" si="86"/>
        <v>1.1384711861352774</v>
      </c>
      <c r="R208" s="11">
        <f t="shared" si="87"/>
        <v>-1.0301024230289539</v>
      </c>
      <c r="S208" s="4"/>
      <c r="T208" s="7"/>
      <c r="U208" s="7">
        <v>5163.8500000000004</v>
      </c>
      <c r="V208" s="7">
        <v>920.4</v>
      </c>
      <c r="W208" s="7">
        <v>35.75</v>
      </c>
      <c r="X208" s="7"/>
      <c r="Y208" s="10">
        <f t="shared" si="88"/>
        <v>1.202097854643244E-3</v>
      </c>
      <c r="Z208" s="10">
        <f t="shared" si="89"/>
        <v>0</v>
      </c>
      <c r="AA208" s="10">
        <f t="shared" si="90"/>
        <v>-6.9444444444444441E-3</v>
      </c>
      <c r="AB208" s="5"/>
      <c r="AC208" s="10">
        <f t="shared" si="106"/>
        <v>-2.6772083906594409E-2</v>
      </c>
      <c r="AD208" s="10">
        <f t="shared" si="107"/>
        <v>4.799316823228008E-2</v>
      </c>
      <c r="AE208" s="10">
        <f t="shared" si="108"/>
        <v>4.3795620437956206E-2</v>
      </c>
      <c r="AF208" s="10"/>
      <c r="AG208" s="10">
        <f t="shared" si="109"/>
        <v>7.0567704344550619E-2</v>
      </c>
      <c r="AH208" s="10">
        <f t="shared" si="110"/>
        <v>-4.1975477943238734E-3</v>
      </c>
      <c r="AI208" s="10">
        <f t="shared" si="96"/>
        <v>7.4765252138874499E-2</v>
      </c>
      <c r="AJ208" s="7"/>
      <c r="AK208" s="7"/>
      <c r="AL208" s="7">
        <v>198.6</v>
      </c>
      <c r="AM208" s="7">
        <v>20.7</v>
      </c>
      <c r="AN208" s="7">
        <v>167.15</v>
      </c>
      <c r="AO208" s="4"/>
      <c r="AP208" s="10">
        <f t="shared" si="97"/>
        <v>-4.5112781954887507E-3</v>
      </c>
      <c r="AQ208" s="10">
        <f t="shared" si="98"/>
        <v>9.7560975609755751E-3</v>
      </c>
      <c r="AR208" s="10">
        <f t="shared" si="99"/>
        <v>1.3337374962109835E-2</v>
      </c>
      <c r="AS208" s="4"/>
      <c r="AT208" s="10">
        <f t="shared" si="113"/>
        <v>1.3265306122448951E-2</v>
      </c>
      <c r="AU208" s="10">
        <f t="shared" si="114"/>
        <v>-1.428571428571432E-2</v>
      </c>
      <c r="AV208" s="10">
        <f t="shared" si="115"/>
        <v>3.0200308166409895E-2</v>
      </c>
      <c r="AW208" s="4"/>
      <c r="AX208" s="9">
        <f t="shared" si="111"/>
        <v>1.6935002043960944E-2</v>
      </c>
      <c r="AY208" s="9">
        <f t="shared" si="112"/>
        <v>4.4486022452124213E-2</v>
      </c>
      <c r="AZ208" s="8">
        <f t="shared" si="105"/>
        <v>-2.755102040816327E-2</v>
      </c>
      <c r="BA208" s="4"/>
      <c r="BC208" s="4"/>
      <c r="BD208" s="4"/>
      <c r="BE208" s="4"/>
      <c r="BF208" s="4"/>
      <c r="BG208" s="4"/>
      <c r="BH208" s="4"/>
      <c r="BI208" s="4"/>
      <c r="BJ208" s="4"/>
      <c r="BK208" s="4"/>
      <c r="BN208" s="4"/>
    </row>
    <row r="209" spans="1:66" s="1" customFormat="1">
      <c r="A209" s="12">
        <v>41640</v>
      </c>
      <c r="B209" s="7">
        <v>21140.48</v>
      </c>
      <c r="C209" s="7">
        <v>137</v>
      </c>
      <c r="D209" s="7">
        <v>418.55</v>
      </c>
      <c r="E209" s="7">
        <v>1575.4</v>
      </c>
      <c r="F209" s="7"/>
      <c r="G209" s="6"/>
      <c r="H209" s="10">
        <f t="shared" si="79"/>
        <v>-5.0835148874363743E-3</v>
      </c>
      <c r="I209" s="10">
        <f t="shared" si="80"/>
        <v>6.9770239384098019E-3</v>
      </c>
      <c r="J209" s="10">
        <f t="shared" si="81"/>
        <v>7.3050659043994977E-4</v>
      </c>
      <c r="K209" s="7"/>
      <c r="L209" s="10">
        <f t="shared" si="82"/>
        <v>1.1937550040032026</v>
      </c>
      <c r="M209" s="10">
        <f t="shared" si="83"/>
        <v>1.1112232030264817</v>
      </c>
      <c r="N209" s="10">
        <f t="shared" si="84"/>
        <v>6.7271865049793503E-2</v>
      </c>
      <c r="O209" s="7"/>
      <c r="P209" s="10">
        <f t="shared" si="85"/>
        <v>8.2531800976720859E-2</v>
      </c>
      <c r="Q209" s="10">
        <f t="shared" si="86"/>
        <v>1.1264831389534091</v>
      </c>
      <c r="R209" s="11">
        <f t="shared" si="87"/>
        <v>-1.0439513379766883</v>
      </c>
      <c r="S209" s="4"/>
      <c r="T209" s="7"/>
      <c r="U209" s="7">
        <v>5174.6000000000004</v>
      </c>
      <c r="V209" s="7">
        <v>918.25</v>
      </c>
      <c r="W209" s="7">
        <v>36.450000000000003</v>
      </c>
      <c r="X209" s="7"/>
      <c r="Y209" s="10">
        <f t="shared" si="88"/>
        <v>2.081780067197924E-3</v>
      </c>
      <c r="Z209" s="10">
        <f t="shared" si="89"/>
        <v>-2.3359408952629045E-3</v>
      </c>
      <c r="AA209" s="10">
        <f t="shared" si="90"/>
        <v>1.9580419580419658E-2</v>
      </c>
      <c r="AB209" s="5"/>
      <c r="AC209" s="10">
        <f t="shared" si="106"/>
        <v>-2.4746037430030586E-2</v>
      </c>
      <c r="AD209" s="10">
        <f t="shared" si="107"/>
        <v>4.5545118132650157E-2</v>
      </c>
      <c r="AE209" s="10">
        <f t="shared" si="108"/>
        <v>6.4233576642335852E-2</v>
      </c>
      <c r="AF209" s="10"/>
      <c r="AG209" s="10">
        <f t="shared" si="109"/>
        <v>8.8979614072366431E-2</v>
      </c>
      <c r="AH209" s="10">
        <f t="shared" si="110"/>
        <v>1.8688458509685694E-2</v>
      </c>
      <c r="AI209" s="10">
        <f t="shared" si="96"/>
        <v>7.0291155562680729E-2</v>
      </c>
      <c r="AJ209" s="7"/>
      <c r="AK209" s="7"/>
      <c r="AL209" s="7">
        <v>194.1</v>
      </c>
      <c r="AM209" s="7">
        <v>21.15</v>
      </c>
      <c r="AN209" s="7">
        <v>165.6</v>
      </c>
      <c r="AO209" s="4"/>
      <c r="AP209" s="10">
        <f t="shared" si="97"/>
        <v>-2.2658610271903325E-2</v>
      </c>
      <c r="AQ209" s="10">
        <f t="shared" si="98"/>
        <v>2.1739130434782573E-2</v>
      </c>
      <c r="AR209" s="10">
        <f t="shared" si="99"/>
        <v>-9.273107986838237E-3</v>
      </c>
      <c r="AS209" s="4"/>
      <c r="AT209" s="10">
        <f t="shared" si="113"/>
        <v>-9.6938775510204377E-3</v>
      </c>
      <c r="AU209" s="10">
        <f t="shared" si="114"/>
        <v>7.142857142857075E-3</v>
      </c>
      <c r="AV209" s="10">
        <f t="shared" si="115"/>
        <v>2.0647149460708749E-2</v>
      </c>
      <c r="AW209" s="4"/>
      <c r="AX209" s="9">
        <f t="shared" si="111"/>
        <v>3.0341027011729187E-2</v>
      </c>
      <c r="AY209" s="9">
        <f t="shared" si="112"/>
        <v>1.3504292317851673E-2</v>
      </c>
      <c r="AZ209" s="8">
        <f t="shared" si="105"/>
        <v>1.6836734693877514E-2</v>
      </c>
      <c r="BA209" s="4"/>
      <c r="BC209" s="4"/>
      <c r="BD209" s="4"/>
      <c r="BE209" s="4"/>
      <c r="BF209" s="4"/>
      <c r="BG209" s="4"/>
      <c r="BH209" s="4"/>
      <c r="BI209" s="4"/>
      <c r="BJ209" s="4"/>
      <c r="BK209" s="4"/>
      <c r="BN209" s="4"/>
    </row>
    <row r="210" spans="1:66" s="1" customFormat="1">
      <c r="A210" s="12">
        <v>41641</v>
      </c>
      <c r="B210" s="7">
        <v>20888.330000000002</v>
      </c>
      <c r="C210" s="7">
        <v>127.95</v>
      </c>
      <c r="D210" s="7">
        <v>389.35</v>
      </c>
      <c r="E210" s="7">
        <v>1578</v>
      </c>
      <c r="F210" s="7"/>
      <c r="G210" s="6"/>
      <c r="H210" s="10">
        <f t="shared" si="79"/>
        <v>-6.6058394160583928E-2</v>
      </c>
      <c r="I210" s="10">
        <f t="shared" si="80"/>
        <v>-6.9764663719985631E-2</v>
      </c>
      <c r="J210" s="10">
        <f t="shared" si="81"/>
        <v>1.6503745080613868E-3</v>
      </c>
      <c r="K210" s="7"/>
      <c r="L210" s="10">
        <f t="shared" si="82"/>
        <v>1.0488390712570055</v>
      </c>
      <c r="M210" s="10">
        <f t="shared" si="83"/>
        <v>0.96393442622950831</v>
      </c>
      <c r="N210" s="10">
        <f t="shared" si="84"/>
        <v>6.9033263329042818E-2</v>
      </c>
      <c r="O210" s="7"/>
      <c r="P210" s="10">
        <f t="shared" si="85"/>
        <v>8.4904645027497172E-2</v>
      </c>
      <c r="Q210" s="10">
        <f t="shared" si="86"/>
        <v>0.97980580792796268</v>
      </c>
      <c r="R210" s="11">
        <f t="shared" si="87"/>
        <v>-0.89490116290046551</v>
      </c>
      <c r="S210" s="7"/>
      <c r="T210" s="7"/>
      <c r="U210" s="7">
        <v>5151.95</v>
      </c>
      <c r="V210" s="7">
        <v>907.1</v>
      </c>
      <c r="W210" s="7">
        <v>36</v>
      </c>
      <c r="X210" s="7"/>
      <c r="Y210" s="10">
        <f t="shared" si="88"/>
        <v>-4.3771499246319607E-3</v>
      </c>
      <c r="Z210" s="10">
        <f t="shared" si="89"/>
        <v>-1.214266267356382E-2</v>
      </c>
      <c r="AA210" s="10">
        <f t="shared" si="90"/>
        <v>-1.2345679012345756E-2</v>
      </c>
      <c r="AB210" s="5"/>
      <c r="AC210" s="10">
        <f t="shared" si="106"/>
        <v>-2.9014870238790749E-2</v>
      </c>
      <c r="AD210" s="10">
        <f t="shared" si="107"/>
        <v>3.2849416453173949E-2</v>
      </c>
      <c r="AE210" s="10">
        <f t="shared" si="108"/>
        <v>5.1094890510948905E-2</v>
      </c>
      <c r="AF210" s="10"/>
      <c r="AG210" s="10">
        <f t="shared" si="109"/>
        <v>8.0109760749739661E-2</v>
      </c>
      <c r="AH210" s="10">
        <f t="shared" si="110"/>
        <v>1.8245474057774956E-2</v>
      </c>
      <c r="AI210" s="10">
        <f t="shared" si="96"/>
        <v>6.1864286691964705E-2</v>
      </c>
      <c r="AJ210" s="7"/>
      <c r="AK210" s="7"/>
      <c r="AL210" s="7">
        <v>194</v>
      </c>
      <c r="AM210" s="7">
        <v>20.25</v>
      </c>
      <c r="AN210" s="7">
        <v>163.44999999999999</v>
      </c>
      <c r="AO210" s="4"/>
      <c r="AP210" s="10">
        <f t="shared" si="97"/>
        <v>-5.1519835136524638E-4</v>
      </c>
      <c r="AQ210" s="10">
        <f t="shared" si="98"/>
        <v>-4.2553191489361639E-2</v>
      </c>
      <c r="AR210" s="10">
        <f t="shared" si="99"/>
        <v>-1.2983091787439649E-2</v>
      </c>
      <c r="AS210" s="4"/>
      <c r="AT210" s="10">
        <f t="shared" si="113"/>
        <v>-1.020408163265306E-2</v>
      </c>
      <c r="AU210" s="10">
        <f t="shared" si="114"/>
        <v>-3.5714285714285712E-2</v>
      </c>
      <c r="AV210" s="10">
        <f t="shared" si="115"/>
        <v>7.3959938366717328E-3</v>
      </c>
      <c r="AW210" s="4"/>
      <c r="AX210" s="9">
        <f t="shared" si="111"/>
        <v>1.7600075469324794E-2</v>
      </c>
      <c r="AY210" s="9">
        <f t="shared" si="112"/>
        <v>4.3110279550957448E-2</v>
      </c>
      <c r="AZ210" s="8">
        <f t="shared" si="105"/>
        <v>-2.5510204081632654E-2</v>
      </c>
      <c r="BA210" s="4"/>
      <c r="BC210" s="4"/>
      <c r="BD210" s="4"/>
      <c r="BE210" s="4"/>
      <c r="BF210" s="4"/>
      <c r="BG210" s="4"/>
      <c r="BH210" s="4"/>
      <c r="BI210" s="4"/>
      <c r="BJ210" s="4"/>
      <c r="BK210" s="4"/>
      <c r="BN210" s="4"/>
    </row>
    <row r="211" spans="1:66" s="1" customFormat="1">
      <c r="A211" s="12">
        <v>41642</v>
      </c>
      <c r="B211" s="7">
        <v>20851.330000000002</v>
      </c>
      <c r="C211" s="7">
        <v>124.7</v>
      </c>
      <c r="D211" s="7">
        <v>411.75</v>
      </c>
      <c r="E211" s="7">
        <v>1568.9</v>
      </c>
      <c r="F211" s="7"/>
      <c r="G211" s="6"/>
      <c r="H211" s="10">
        <f t="shared" si="79"/>
        <v>-2.5400547088706524E-2</v>
      </c>
      <c r="I211" s="10">
        <f t="shared" si="80"/>
        <v>5.7531783742134267E-2</v>
      </c>
      <c r="J211" s="10">
        <f t="shared" si="81"/>
        <v>-5.7667934093789033E-3</v>
      </c>
      <c r="K211" s="7"/>
      <c r="L211" s="10">
        <f t="shared" si="82"/>
        <v>0.99679743795036024</v>
      </c>
      <c r="M211" s="10">
        <f t="shared" si="83"/>
        <v>1.0769230769230769</v>
      </c>
      <c r="N211" s="10">
        <f t="shared" si="84"/>
        <v>6.2868369351670061E-2</v>
      </c>
      <c r="O211" s="7"/>
      <c r="P211" s="10">
        <f t="shared" si="85"/>
        <v>-8.0125638972716628E-2</v>
      </c>
      <c r="Q211" s="10">
        <f t="shared" si="86"/>
        <v>0.93392906859869018</v>
      </c>
      <c r="R211" s="11">
        <f t="shared" si="87"/>
        <v>-1.0140547075714068</v>
      </c>
      <c r="S211" s="7"/>
      <c r="T211" s="7"/>
      <c r="U211" s="7">
        <v>5166.05</v>
      </c>
      <c r="V211" s="7">
        <v>918.9</v>
      </c>
      <c r="W211" s="7">
        <v>35.799999999999997</v>
      </c>
      <c r="X211" s="7"/>
      <c r="Y211" s="10">
        <f t="shared" si="88"/>
        <v>2.7368278030649295E-3</v>
      </c>
      <c r="Z211" s="10">
        <f t="shared" si="89"/>
        <v>1.3008488590012076E-2</v>
      </c>
      <c r="AA211" s="10">
        <f t="shared" si="90"/>
        <v>-5.5555555555556347E-3</v>
      </c>
      <c r="AB211" s="5"/>
      <c r="AC211" s="10">
        <f t="shared" si="106"/>
        <v>-2.6357451139297661E-2</v>
      </c>
      <c r="AD211" s="10">
        <f t="shared" si="107"/>
        <v>4.6285226302305693E-2</v>
      </c>
      <c r="AE211" s="10">
        <f t="shared" si="108"/>
        <v>4.5255474452554664E-2</v>
      </c>
      <c r="AF211" s="10"/>
      <c r="AG211" s="10">
        <f t="shared" si="109"/>
        <v>7.1612925591852325E-2</v>
      </c>
      <c r="AH211" s="10">
        <f t="shared" si="110"/>
        <v>-1.0297518497510288E-3</v>
      </c>
      <c r="AI211" s="10">
        <f t="shared" si="96"/>
        <v>7.2642677441603354E-2</v>
      </c>
      <c r="AJ211" s="7"/>
      <c r="AK211" s="7"/>
      <c r="AL211" s="7">
        <v>193</v>
      </c>
      <c r="AM211" s="7">
        <v>20.05</v>
      </c>
      <c r="AN211" s="7">
        <v>165</v>
      </c>
      <c r="AO211" s="4"/>
      <c r="AP211" s="10">
        <f t="shared" si="97"/>
        <v>-5.1546391752577319E-3</v>
      </c>
      <c r="AQ211" s="10">
        <f t="shared" si="98"/>
        <v>-9.8765432098765083E-3</v>
      </c>
      <c r="AR211" s="10">
        <f t="shared" si="99"/>
        <v>9.4830223309881403E-3</v>
      </c>
      <c r="AS211" s="4"/>
      <c r="AT211" s="10">
        <f t="shared" si="113"/>
        <v>-1.5306122448979591E-2</v>
      </c>
      <c r="AU211" s="10">
        <f t="shared" si="114"/>
        <v>-4.5238095238095202E-2</v>
      </c>
      <c r="AV211" s="10">
        <f t="shared" si="115"/>
        <v>1.6949152542372881E-2</v>
      </c>
      <c r="AW211" s="4"/>
      <c r="AX211" s="9">
        <f t="shared" si="111"/>
        <v>3.2255274991352473E-2</v>
      </c>
      <c r="AY211" s="9">
        <f t="shared" si="112"/>
        <v>6.218724778046808E-2</v>
      </c>
      <c r="AZ211" s="8">
        <f t="shared" si="105"/>
        <v>-2.9931972789115607E-2</v>
      </c>
      <c r="BA211" s="4"/>
      <c r="BC211" s="4"/>
      <c r="BD211" s="4"/>
      <c r="BE211" s="4"/>
      <c r="BF211" s="4"/>
      <c r="BG211" s="4"/>
      <c r="BH211" s="4"/>
      <c r="BI211" s="4"/>
      <c r="BJ211" s="4"/>
      <c r="BK211" s="4"/>
      <c r="BN211" s="4"/>
    </row>
    <row r="212" spans="1:66" s="1" customFormat="1">
      <c r="A212" s="12">
        <v>41645</v>
      </c>
      <c r="B212" s="7">
        <v>20787.3</v>
      </c>
      <c r="C212" s="7">
        <v>124.45</v>
      </c>
      <c r="D212" s="7">
        <v>413.65</v>
      </c>
      <c r="E212" s="7">
        <v>1552.25</v>
      </c>
      <c r="F212" s="7"/>
      <c r="G212" s="6"/>
      <c r="H212" s="10">
        <f t="shared" si="79"/>
        <v>-2.0048115477145148E-3</v>
      </c>
      <c r="I212" s="10">
        <f t="shared" si="80"/>
        <v>4.6144505160898054E-3</v>
      </c>
      <c r="J212" s="10">
        <f t="shared" si="81"/>
        <v>-1.0612531072726172E-2</v>
      </c>
      <c r="K212" s="7"/>
      <c r="L212" s="10">
        <f t="shared" si="82"/>
        <v>0.99279423538831058</v>
      </c>
      <c r="M212" s="10">
        <f t="shared" si="83"/>
        <v>1.0865069356872634</v>
      </c>
      <c r="N212" s="10">
        <f t="shared" si="84"/>
        <v>5.1588645755707672E-2</v>
      </c>
      <c r="O212" s="7"/>
      <c r="P212" s="10">
        <f t="shared" si="85"/>
        <v>-9.3712700298952845E-2</v>
      </c>
      <c r="Q212" s="10">
        <f t="shared" si="86"/>
        <v>0.94120558963260292</v>
      </c>
      <c r="R212" s="11">
        <f t="shared" si="87"/>
        <v>-1.0349182899315559</v>
      </c>
      <c r="S212" s="7"/>
      <c r="T212" s="7"/>
      <c r="U212" s="7">
        <v>5157.7</v>
      </c>
      <c r="V212" s="7">
        <v>908.8</v>
      </c>
      <c r="W212" s="7">
        <v>36.549999999999997</v>
      </c>
      <c r="X212" s="7"/>
      <c r="Y212" s="10">
        <f t="shared" si="88"/>
        <v>-1.6163219481035538E-3</v>
      </c>
      <c r="Z212" s="10">
        <f t="shared" si="89"/>
        <v>-1.0991402764174582E-2</v>
      </c>
      <c r="AA212" s="10">
        <f t="shared" si="90"/>
        <v>2.0949720670391064E-2</v>
      </c>
      <c r="AB212" s="5"/>
      <c r="AC212" s="10">
        <f t="shared" si="106"/>
        <v>-2.7931170960628703E-2</v>
      </c>
      <c r="AD212" s="10">
        <f t="shared" si="107"/>
        <v>3.4785083973811505E-2</v>
      </c>
      <c r="AE212" s="10">
        <f t="shared" si="108"/>
        <v>6.7153284671532767E-2</v>
      </c>
      <c r="AF212" s="10"/>
      <c r="AG212" s="10">
        <f t="shared" si="109"/>
        <v>9.5084455632161474E-2</v>
      </c>
      <c r="AH212" s="10">
        <f t="shared" si="110"/>
        <v>3.2368200697721262E-2</v>
      </c>
      <c r="AI212" s="10">
        <f t="shared" si="96"/>
        <v>6.2716254934440219E-2</v>
      </c>
      <c r="AJ212" s="7"/>
      <c r="AK212" s="7"/>
      <c r="AL212" s="7">
        <v>201.15</v>
      </c>
      <c r="AM212" s="7">
        <v>19.95</v>
      </c>
      <c r="AN212" s="7">
        <v>172.3</v>
      </c>
      <c r="AO212" s="4"/>
      <c r="AP212" s="10">
        <f t="shared" si="97"/>
        <v>4.222797927461143E-2</v>
      </c>
      <c r="AQ212" s="10">
        <f t="shared" si="98"/>
        <v>-4.9875311720698964E-3</v>
      </c>
      <c r="AR212" s="10">
        <f t="shared" si="99"/>
        <v>4.4242424242424312E-2</v>
      </c>
      <c r="AS212" s="4"/>
      <c r="AT212" s="10">
        <f t="shared" si="113"/>
        <v>2.6275510204081663E-2</v>
      </c>
      <c r="AU212" s="10">
        <f t="shared" si="114"/>
        <v>-5.0000000000000031E-2</v>
      </c>
      <c r="AV212" s="10">
        <f t="shared" si="115"/>
        <v>6.1941448382126417E-2</v>
      </c>
      <c r="AW212" s="4"/>
      <c r="AX212" s="9">
        <f t="shared" si="111"/>
        <v>3.5665938178044754E-2</v>
      </c>
      <c r="AY212" s="9">
        <f t="shared" si="112"/>
        <v>0.11194144838212644</v>
      </c>
      <c r="AZ212" s="8">
        <f t="shared" si="105"/>
        <v>-7.6275510204081687E-2</v>
      </c>
      <c r="BA212" s="4"/>
      <c r="BC212" s="4"/>
      <c r="BD212" s="4"/>
      <c r="BE212" s="4"/>
      <c r="BF212" s="4"/>
      <c r="BG212" s="4"/>
      <c r="BH212" s="4"/>
      <c r="BI212" s="4"/>
      <c r="BJ212" s="4"/>
      <c r="BK212" s="4"/>
      <c r="BN212" s="4"/>
    </row>
    <row r="213" spans="1:66" s="1" customFormat="1">
      <c r="A213" s="12">
        <v>41646</v>
      </c>
      <c r="B213" s="7">
        <v>20693.240000000002</v>
      </c>
      <c r="C213" s="7">
        <v>121.95</v>
      </c>
      <c r="D213" s="7">
        <v>396.5</v>
      </c>
      <c r="E213" s="7">
        <v>1555.05</v>
      </c>
      <c r="F213" s="7"/>
      <c r="G213" s="6"/>
      <c r="H213" s="10">
        <f t="shared" si="79"/>
        <v>-2.0088388911209322E-2</v>
      </c>
      <c r="I213" s="10">
        <f t="shared" si="80"/>
        <v>-4.1460171642693049E-2</v>
      </c>
      <c r="J213" s="10">
        <f t="shared" si="81"/>
        <v>1.803833145434018E-3</v>
      </c>
      <c r="K213" s="7"/>
      <c r="L213" s="10">
        <f t="shared" si="82"/>
        <v>0.95276220976781423</v>
      </c>
      <c r="M213" s="10">
        <f t="shared" si="83"/>
        <v>1</v>
      </c>
      <c r="N213" s="10">
        <f t="shared" si="84"/>
        <v>5.3485536210283888E-2</v>
      </c>
      <c r="O213" s="7"/>
      <c r="P213" s="10">
        <f t="shared" si="85"/>
        <v>-4.7237790232185772E-2</v>
      </c>
      <c r="Q213" s="10">
        <f t="shared" si="86"/>
        <v>0.89927667355753038</v>
      </c>
      <c r="R213" s="11">
        <f t="shared" si="87"/>
        <v>-0.94651446378971615</v>
      </c>
      <c r="S213" s="7"/>
      <c r="T213" s="7"/>
      <c r="U213" s="7">
        <v>5154.1000000000004</v>
      </c>
      <c r="V213" s="7">
        <v>901.5</v>
      </c>
      <c r="W213" s="7">
        <v>36</v>
      </c>
      <c r="X213" s="7"/>
      <c r="Y213" s="10">
        <f t="shared" si="88"/>
        <v>-6.9798553618850541E-4</v>
      </c>
      <c r="Z213" s="10">
        <f t="shared" si="89"/>
        <v>-8.0325704225351624E-3</v>
      </c>
      <c r="AA213" s="10">
        <f t="shared" si="90"/>
        <v>-1.5047879616962988E-2</v>
      </c>
      <c r="AB213" s="5"/>
      <c r="AC213" s="10">
        <f t="shared" si="106"/>
        <v>-2.8609660943477881E-2</v>
      </c>
      <c r="AD213" s="10">
        <f t="shared" si="107"/>
        <v>2.6473099914602904E-2</v>
      </c>
      <c r="AE213" s="10">
        <f t="shared" si="108"/>
        <v>5.1094890510948905E-2</v>
      </c>
      <c r="AF213" s="10"/>
      <c r="AG213" s="10">
        <f t="shared" si="109"/>
        <v>7.9704551454426786E-2</v>
      </c>
      <c r="AH213" s="10">
        <f t="shared" si="110"/>
        <v>2.4621790596346001E-2</v>
      </c>
      <c r="AI213" s="10">
        <f t="shared" si="96"/>
        <v>5.5082760858080781E-2</v>
      </c>
      <c r="AJ213" s="7"/>
      <c r="AK213" s="7"/>
      <c r="AL213" s="7">
        <v>200</v>
      </c>
      <c r="AM213" s="7">
        <v>20.2</v>
      </c>
      <c r="AN213" s="7">
        <v>170.5</v>
      </c>
      <c r="AO213" s="4"/>
      <c r="AP213" s="10">
        <f t="shared" si="97"/>
        <v>-5.7171265224956781E-3</v>
      </c>
      <c r="AQ213" s="10">
        <f t="shared" si="98"/>
        <v>1.2531328320802006E-2</v>
      </c>
      <c r="AR213" s="10">
        <f t="shared" si="99"/>
        <v>-1.0446894950667506E-2</v>
      </c>
      <c r="AS213" s="4"/>
      <c r="AT213" s="10">
        <f t="shared" si="113"/>
        <v>2.0408163265306121E-2</v>
      </c>
      <c r="AU213" s="10">
        <f t="shared" si="114"/>
        <v>-3.8095238095238126E-2</v>
      </c>
      <c r="AV213" s="10">
        <f t="shared" si="115"/>
        <v>5.0847457627118647E-2</v>
      </c>
      <c r="AW213" s="4"/>
      <c r="AX213" s="9">
        <f t="shared" si="111"/>
        <v>3.0439294361812527E-2</v>
      </c>
      <c r="AY213" s="9">
        <f t="shared" si="112"/>
        <v>8.8942695722356774E-2</v>
      </c>
      <c r="AZ213" s="8">
        <f t="shared" si="105"/>
        <v>-5.8503401360544244E-2</v>
      </c>
      <c r="BA213" s="4"/>
      <c r="BC213" s="4"/>
      <c r="BD213" s="4"/>
      <c r="BE213" s="4"/>
      <c r="BF213" s="4"/>
      <c r="BG213" s="4"/>
      <c r="BH213" s="4"/>
      <c r="BI213" s="4"/>
      <c r="BJ213" s="4"/>
      <c r="BK213" s="4"/>
      <c r="BN213" s="4"/>
    </row>
    <row r="214" spans="1:66" s="1" customFormat="1">
      <c r="A214" s="12">
        <v>41647</v>
      </c>
      <c r="B214" s="7">
        <v>20729.38</v>
      </c>
      <c r="C214" s="7">
        <v>121.95</v>
      </c>
      <c r="D214" s="7">
        <v>394.15</v>
      </c>
      <c r="E214" s="7">
        <v>1554.5</v>
      </c>
      <c r="F214" s="7"/>
      <c r="G214" s="6"/>
      <c r="H214" s="10">
        <f t="shared" si="79"/>
        <v>0</v>
      </c>
      <c r="I214" s="10">
        <f t="shared" si="80"/>
        <v>-5.9268600252207386E-3</v>
      </c>
      <c r="J214" s="10">
        <f t="shared" si="81"/>
        <v>-3.5368637664380856E-4</v>
      </c>
      <c r="K214" s="7"/>
      <c r="L214" s="10">
        <f t="shared" si="82"/>
        <v>0.95276220976781423</v>
      </c>
      <c r="M214" s="10">
        <f t="shared" si="83"/>
        <v>0.9881462799495585</v>
      </c>
      <c r="N214" s="10">
        <f t="shared" si="84"/>
        <v>5.3112932728135012E-2</v>
      </c>
      <c r="O214" s="7"/>
      <c r="P214" s="10">
        <f t="shared" si="85"/>
        <v>-3.5384070181744276E-2</v>
      </c>
      <c r="Q214" s="10">
        <f t="shared" si="86"/>
        <v>0.89964927703967923</v>
      </c>
      <c r="R214" s="11">
        <f t="shared" si="87"/>
        <v>-0.93503334722142351</v>
      </c>
      <c r="S214" s="4"/>
      <c r="T214" s="7"/>
      <c r="U214" s="7">
        <v>5371.3</v>
      </c>
      <c r="V214" s="7">
        <v>905.15</v>
      </c>
      <c r="W214" s="7">
        <v>35.799999999999997</v>
      </c>
      <c r="X214" s="7"/>
      <c r="Y214" s="10">
        <f t="shared" si="88"/>
        <v>4.2141207970353659E-2</v>
      </c>
      <c r="Z214" s="10">
        <f t="shared" si="89"/>
        <v>4.0488075429838902E-3</v>
      </c>
      <c r="AA214" s="10">
        <f t="shared" si="90"/>
        <v>-5.5555555555556347E-3</v>
      </c>
      <c r="AB214" s="5"/>
      <c r="AC214" s="10">
        <f t="shared" si="106"/>
        <v>1.2325901355095375E-2</v>
      </c>
      <c r="AD214" s="10">
        <f t="shared" si="107"/>
        <v>3.0629091944207206E-2</v>
      </c>
      <c r="AE214" s="10">
        <f t="shared" si="108"/>
        <v>4.5255474452554664E-2</v>
      </c>
      <c r="AF214" s="10"/>
      <c r="AG214" s="10">
        <f t="shared" si="109"/>
        <v>3.2929573097459287E-2</v>
      </c>
      <c r="AH214" s="10">
        <f t="shared" si="110"/>
        <v>1.4626382508347458E-2</v>
      </c>
      <c r="AI214" s="10">
        <f t="shared" si="96"/>
        <v>1.8303190589111829E-2</v>
      </c>
      <c r="AJ214" s="7"/>
      <c r="AK214" s="7"/>
      <c r="AL214" s="7">
        <v>198</v>
      </c>
      <c r="AM214" s="7">
        <v>21.05</v>
      </c>
      <c r="AN214" s="7">
        <v>177.55</v>
      </c>
      <c r="AO214" s="4"/>
      <c r="AP214" s="10">
        <f t="shared" si="97"/>
        <v>-0.01</v>
      </c>
      <c r="AQ214" s="10">
        <f t="shared" si="98"/>
        <v>4.2079207920792151E-2</v>
      </c>
      <c r="AR214" s="10">
        <f t="shared" si="99"/>
        <v>4.1348973607038188E-2</v>
      </c>
      <c r="AS214" s="4"/>
      <c r="AT214" s="10">
        <f t="shared" si="113"/>
        <v>1.020408163265306E-2</v>
      </c>
      <c r="AU214" s="10">
        <f t="shared" si="114"/>
        <v>2.380952380952415E-3</v>
      </c>
      <c r="AV214" s="10">
        <f t="shared" si="115"/>
        <v>9.4298921417565559E-2</v>
      </c>
      <c r="AW214" s="4"/>
      <c r="AX214" s="9">
        <f t="shared" si="111"/>
        <v>8.4094839784912501E-2</v>
      </c>
      <c r="AY214" s="9">
        <f t="shared" si="112"/>
        <v>9.1917969036613145E-2</v>
      </c>
      <c r="AZ214" s="8">
        <f t="shared" si="105"/>
        <v>-7.8231292517006445E-3</v>
      </c>
      <c r="BA214" s="4"/>
      <c r="BC214" s="4"/>
      <c r="BD214" s="4"/>
      <c r="BE214" s="4"/>
      <c r="BF214" s="4"/>
      <c r="BG214" s="4"/>
      <c r="BH214" s="4"/>
      <c r="BI214" s="4"/>
      <c r="BJ214" s="4"/>
      <c r="BK214" s="4"/>
      <c r="BN214" s="4"/>
    </row>
    <row r="215" spans="1:66" s="1" customFormat="1">
      <c r="A215" s="12">
        <v>41648</v>
      </c>
      <c r="B215" s="7">
        <v>20713.37</v>
      </c>
      <c r="C215" s="7">
        <v>119.45</v>
      </c>
      <c r="D215" s="7">
        <v>393.3</v>
      </c>
      <c r="E215" s="7">
        <v>1547.4</v>
      </c>
      <c r="F215" s="7"/>
      <c r="G215" s="6"/>
      <c r="H215" s="10">
        <f t="shared" si="79"/>
        <v>-2.050020500205002E-2</v>
      </c>
      <c r="I215" s="10">
        <f t="shared" si="80"/>
        <v>-2.1565393885575692E-3</v>
      </c>
      <c r="J215" s="10">
        <f t="shared" si="81"/>
        <v>-4.567385011257581E-3</v>
      </c>
      <c r="K215" s="7"/>
      <c r="L215" s="10">
        <f t="shared" si="82"/>
        <v>0.91273018414731777</v>
      </c>
      <c r="M215" s="10">
        <f t="shared" si="83"/>
        <v>0.98385876418663309</v>
      </c>
      <c r="N215" s="10">
        <f t="shared" si="84"/>
        <v>4.8302960504031017E-2</v>
      </c>
      <c r="O215" s="10" t="s">
        <v>1</v>
      </c>
      <c r="P215" s="10">
        <f t="shared" si="85"/>
        <v>-7.1128580039315326E-2</v>
      </c>
      <c r="Q215" s="10">
        <f t="shared" si="86"/>
        <v>0.86442722364328672</v>
      </c>
      <c r="R215" s="11">
        <f t="shared" si="87"/>
        <v>-0.93555580368260205</v>
      </c>
      <c r="S215" s="7" t="s">
        <v>10</v>
      </c>
      <c r="T215" s="7"/>
      <c r="U215" s="7">
        <v>5409.65</v>
      </c>
      <c r="V215" s="7">
        <v>896.35</v>
      </c>
      <c r="W215" s="7">
        <v>36.5</v>
      </c>
      <c r="X215" s="7"/>
      <c r="Y215" s="10">
        <f t="shared" si="88"/>
        <v>7.1397985590079599E-3</v>
      </c>
      <c r="Z215" s="10">
        <f t="shared" si="89"/>
        <v>-9.7221455007456825E-3</v>
      </c>
      <c r="AA215" s="10">
        <f t="shared" si="90"/>
        <v>1.9553072625698404E-2</v>
      </c>
      <c r="AB215" s="5"/>
      <c r="AC215" s="10">
        <f t="shared" si="106"/>
        <v>1.955370436683692E-2</v>
      </c>
      <c r="AD215" s="10">
        <f t="shared" si="107"/>
        <v>2.0609165955024222E-2</v>
      </c>
      <c r="AE215" s="10">
        <f t="shared" si="108"/>
        <v>6.569343065693431E-2</v>
      </c>
      <c r="AF215" s="10"/>
      <c r="AG215" s="10">
        <f t="shared" si="109"/>
        <v>4.613972629009739E-2</v>
      </c>
      <c r="AH215" s="10">
        <f t="shared" si="110"/>
        <v>4.5084264701910085E-2</v>
      </c>
      <c r="AI215" s="10">
        <f t="shared" si="96"/>
        <v>1.055461588187305E-3</v>
      </c>
      <c r="AJ215" s="7"/>
      <c r="AK215" s="7"/>
      <c r="AL215" s="7">
        <v>194</v>
      </c>
      <c r="AM215" s="7">
        <v>20.75</v>
      </c>
      <c r="AN215" s="7">
        <v>174.95</v>
      </c>
      <c r="AO215" s="4"/>
      <c r="AP215" s="10">
        <f t="shared" si="97"/>
        <v>-2.0202020202020204E-2</v>
      </c>
      <c r="AQ215" s="10">
        <f t="shared" si="98"/>
        <v>-1.4251781472684119E-2</v>
      </c>
      <c r="AR215" s="10">
        <f t="shared" si="99"/>
        <v>-1.4643762320473232E-2</v>
      </c>
      <c r="AS215" s="4"/>
      <c r="AT215" s="10">
        <f t="shared" si="113"/>
        <v>-1.020408163265306E-2</v>
      </c>
      <c r="AU215" s="10">
        <f t="shared" si="114"/>
        <v>-1.1904761904761904E-2</v>
      </c>
      <c r="AV215" s="10">
        <f t="shared" si="115"/>
        <v>7.8274268104776515E-2</v>
      </c>
      <c r="AW215" s="4"/>
      <c r="AX215" s="9">
        <f t="shared" si="111"/>
        <v>8.8478349737429574E-2</v>
      </c>
      <c r="AY215" s="9">
        <f t="shared" si="112"/>
        <v>9.0179030009538419E-2</v>
      </c>
      <c r="AZ215" s="8">
        <f t="shared" si="105"/>
        <v>-1.7006802721088454E-3</v>
      </c>
      <c r="BA215" s="4"/>
      <c r="BC215" s="4"/>
      <c r="BD215" s="4"/>
      <c r="BE215" s="4"/>
      <c r="BF215" s="4"/>
      <c r="BG215" s="4"/>
      <c r="BH215" s="4"/>
      <c r="BI215" s="4"/>
      <c r="BJ215" s="4"/>
      <c r="BK215" s="4"/>
      <c r="BN215" s="4"/>
    </row>
    <row r="216" spans="1:66" s="1" customFormat="1">
      <c r="A216" s="12">
        <v>41649</v>
      </c>
      <c r="B216" s="7">
        <v>20758.490000000002</v>
      </c>
      <c r="C216" s="7">
        <v>119.5</v>
      </c>
      <c r="D216" s="7">
        <v>393.85</v>
      </c>
      <c r="E216" s="7">
        <v>1560.85</v>
      </c>
      <c r="F216" s="7"/>
      <c r="G216" s="7"/>
      <c r="H216" s="10">
        <f t="shared" si="79"/>
        <v>4.1858518208453041E-4</v>
      </c>
      <c r="I216" s="10">
        <f t="shared" si="80"/>
        <v>1.3984235952199627E-3</v>
      </c>
      <c r="J216" s="10">
        <f t="shared" si="81"/>
        <v>8.6919994830036307E-3</v>
      </c>
      <c r="K216" s="7"/>
      <c r="L216" s="10">
        <f t="shared" si="82"/>
        <v>0.91353082465972768</v>
      </c>
      <c r="M216" s="10">
        <f t="shared" si="83"/>
        <v>0.98663303909205557</v>
      </c>
      <c r="N216" s="10">
        <f t="shared" si="84"/>
        <v>5.7414809294763232E-2</v>
      </c>
      <c r="O216" s="7" t="s">
        <v>0</v>
      </c>
      <c r="P216" s="10">
        <f t="shared" si="85"/>
        <v>-7.3102214432327894E-2</v>
      </c>
      <c r="Q216" s="10">
        <f t="shared" si="86"/>
        <v>0.8561160153649644</v>
      </c>
      <c r="R216" s="11">
        <f t="shared" si="87"/>
        <v>-0.92921822979729229</v>
      </c>
      <c r="S216" s="7" t="s">
        <v>45</v>
      </c>
      <c r="T216" s="7"/>
      <c r="U216" s="7">
        <v>5491.1</v>
      </c>
      <c r="V216" s="7">
        <v>898.05</v>
      </c>
      <c r="W216" s="7">
        <v>35.799999999999997</v>
      </c>
      <c r="X216" s="7"/>
      <c r="Y216" s="10">
        <f t="shared" si="88"/>
        <v>1.5056426940744915E-2</v>
      </c>
      <c r="Z216" s="10">
        <f t="shared" si="89"/>
        <v>1.8965805767835464E-3</v>
      </c>
      <c r="AA216" s="10">
        <f t="shared" si="90"/>
        <v>-1.9178082191780899E-2</v>
      </c>
      <c r="AB216" s="5"/>
      <c r="AC216" s="10">
        <f t="shared" si="106"/>
        <v>3.4904540228802038E-2</v>
      </c>
      <c r="AD216" s="10">
        <f t="shared" si="107"/>
        <v>2.2544833475661774E-2</v>
      </c>
      <c r="AE216" s="10">
        <f t="shared" si="108"/>
        <v>4.5255474452554664E-2</v>
      </c>
      <c r="AF216" s="10"/>
      <c r="AG216" s="10">
        <f t="shared" si="109"/>
        <v>1.0350934223752627E-2</v>
      </c>
      <c r="AH216" s="10">
        <f t="shared" si="110"/>
        <v>2.271064097689289E-2</v>
      </c>
      <c r="AI216" s="10">
        <f t="shared" si="96"/>
        <v>-1.2359706753140264E-2</v>
      </c>
      <c r="AJ216" s="7"/>
      <c r="AK216" s="7"/>
      <c r="AL216" s="7">
        <v>190.3</v>
      </c>
      <c r="AM216" s="7">
        <v>20.65</v>
      </c>
      <c r="AN216" s="7">
        <v>173.2</v>
      </c>
      <c r="AO216" s="4"/>
      <c r="AP216" s="10">
        <f t="shared" si="97"/>
        <v>-1.9072164948453551E-2</v>
      </c>
      <c r="AQ216" s="10">
        <f t="shared" si="98"/>
        <v>-4.819277108433803E-3</v>
      </c>
      <c r="AR216" s="10">
        <f t="shared" si="99"/>
        <v>-1.0002857959416977E-2</v>
      </c>
      <c r="AS216" s="4"/>
      <c r="AT216" s="10">
        <f t="shared" si="113"/>
        <v>-2.9081632653061167E-2</v>
      </c>
      <c r="AU216" s="10">
        <f t="shared" si="114"/>
        <v>-1.6666666666666736E-2</v>
      </c>
      <c r="AV216" s="10">
        <f t="shared" si="115"/>
        <v>6.7488443759630132E-2</v>
      </c>
      <c r="AW216" s="4"/>
      <c r="AX216" s="9">
        <f t="shared" si="111"/>
        <v>9.6570076412691302E-2</v>
      </c>
      <c r="AY216" s="9">
        <f t="shared" si="112"/>
        <v>8.4155110426296864E-2</v>
      </c>
      <c r="AZ216" s="8">
        <f t="shared" si="105"/>
        <v>1.2414965986394438E-2</v>
      </c>
      <c r="BA216" s="4"/>
      <c r="BC216" s="4"/>
      <c r="BD216" s="4"/>
      <c r="BE216" s="4"/>
      <c r="BF216" s="4"/>
      <c r="BG216" s="4"/>
      <c r="BH216" s="4"/>
      <c r="BI216" s="4"/>
      <c r="BJ216" s="4"/>
      <c r="BK216" s="4"/>
      <c r="BN216" s="4"/>
    </row>
    <row r="217" spans="1:66" s="1" customFormat="1">
      <c r="A217" s="12">
        <v>41652</v>
      </c>
      <c r="B217" s="7">
        <v>21134.21</v>
      </c>
      <c r="C217" s="7">
        <v>123.25</v>
      </c>
      <c r="D217" s="7">
        <v>395.4</v>
      </c>
      <c r="E217" s="7">
        <v>1567.05</v>
      </c>
      <c r="F217" s="7"/>
      <c r="G217" s="6"/>
      <c r="H217" s="10">
        <f t="shared" si="79"/>
        <v>3.1380753138075312E-2</v>
      </c>
      <c r="I217" s="10">
        <f t="shared" si="80"/>
        <v>3.9355084423002527E-3</v>
      </c>
      <c r="J217" s="10">
        <f t="shared" si="81"/>
        <v>3.9721946375372687E-3</v>
      </c>
      <c r="K217" s="7"/>
      <c r="L217" s="10">
        <f t="shared" si="82"/>
        <v>0.97357886309047226</v>
      </c>
      <c r="M217" s="10">
        <f t="shared" si="83"/>
        <v>0.99445145018915504</v>
      </c>
      <c r="N217" s="10">
        <f t="shared" si="84"/>
        <v>6.1615066729896383E-2</v>
      </c>
      <c r="O217" s="7"/>
      <c r="P217" s="10">
        <f t="shared" si="85"/>
        <v>-2.0872587098682782E-2</v>
      </c>
      <c r="Q217" s="10">
        <f t="shared" si="86"/>
        <v>0.9119637963605759</v>
      </c>
      <c r="R217" s="11">
        <f t="shared" si="87"/>
        <v>-0.93283638345925868</v>
      </c>
      <c r="S217" s="7"/>
      <c r="T217" s="7"/>
      <c r="U217" s="7">
        <v>5410.95</v>
      </c>
      <c r="V217" s="7">
        <v>899.55</v>
      </c>
      <c r="W217" s="7">
        <v>35.950000000000003</v>
      </c>
      <c r="X217" s="7"/>
      <c r="Y217" s="10">
        <f t="shared" si="88"/>
        <v>-1.4596346815756504E-2</v>
      </c>
      <c r="Z217" s="10">
        <f t="shared" si="89"/>
        <v>1.6702856188408218E-3</v>
      </c>
      <c r="AA217" s="10">
        <f t="shared" si="90"/>
        <v>4.1899441340783718E-3</v>
      </c>
      <c r="AB217" s="5"/>
      <c r="AC217" s="10">
        <f t="shared" si="106"/>
        <v>1.9798714638421415E-2</v>
      </c>
      <c r="AD217" s="10">
        <f t="shared" si="107"/>
        <v>2.4252775405636157E-2</v>
      </c>
      <c r="AE217" s="10">
        <f t="shared" si="108"/>
        <v>4.9635036496350447E-2</v>
      </c>
      <c r="AF217" s="10"/>
      <c r="AG217" s="10">
        <f t="shared" si="109"/>
        <v>2.9836321857929032E-2</v>
      </c>
      <c r="AH217" s="10">
        <f t="shared" si="110"/>
        <v>2.538226109071429E-2</v>
      </c>
      <c r="AI217" s="10">
        <f t="shared" si="96"/>
        <v>4.4540607672147424E-3</v>
      </c>
      <c r="AJ217" s="7"/>
      <c r="AK217" s="7"/>
      <c r="AL217" s="7">
        <v>199.75</v>
      </c>
      <c r="AM217" s="7">
        <v>20.399999999999999</v>
      </c>
      <c r="AN217" s="7">
        <v>174.65</v>
      </c>
      <c r="AO217" s="4"/>
      <c r="AP217" s="10">
        <f t="shared" si="97"/>
        <v>4.9658434051497571E-2</v>
      </c>
      <c r="AQ217" s="10">
        <f t="shared" si="98"/>
        <v>-1.2106537530266345E-2</v>
      </c>
      <c r="AR217" s="10">
        <f t="shared" si="99"/>
        <v>8.3718244803696138E-3</v>
      </c>
      <c r="AS217" s="4"/>
      <c r="AT217" s="10">
        <f t="shared" si="113"/>
        <v>1.913265306122449E-2</v>
      </c>
      <c r="AU217" s="10">
        <f t="shared" si="114"/>
        <v>-2.857142857142864E-2</v>
      </c>
      <c r="AV217" s="10">
        <f t="shared" si="115"/>
        <v>7.6425269645608668E-2</v>
      </c>
      <c r="AW217" s="4"/>
      <c r="AX217" s="9">
        <f t="shared" si="111"/>
        <v>5.7292616584384178E-2</v>
      </c>
      <c r="AY217" s="9">
        <f t="shared" si="112"/>
        <v>0.1049966982170373</v>
      </c>
      <c r="AZ217" s="8">
        <f t="shared" si="105"/>
        <v>-4.7704081632653127E-2</v>
      </c>
      <c r="BA217" s="4"/>
      <c r="BC217" s="4"/>
      <c r="BD217" s="4"/>
      <c r="BE217" s="4"/>
      <c r="BF217" s="4"/>
      <c r="BG217" s="4"/>
      <c r="BH217" s="4"/>
      <c r="BI217" s="4"/>
      <c r="BJ217" s="4"/>
      <c r="BK217" s="4"/>
      <c r="BN217" s="4"/>
    </row>
    <row r="218" spans="1:66" s="1" customFormat="1">
      <c r="A218" s="12">
        <v>41653</v>
      </c>
      <c r="B218" s="7">
        <v>21032.880000000001</v>
      </c>
      <c r="C218" s="7">
        <v>122.65</v>
      </c>
      <c r="D218" s="7">
        <v>385.25</v>
      </c>
      <c r="E218" s="7">
        <v>1547.35</v>
      </c>
      <c r="F218" s="7"/>
      <c r="G218" s="6"/>
      <c r="H218" s="10">
        <f t="shared" si="79"/>
        <v>-4.8681541582149641E-3</v>
      </c>
      <c r="I218" s="10">
        <f t="shared" si="80"/>
        <v>-2.5670207384926601E-2</v>
      </c>
      <c r="J218" s="10">
        <f t="shared" si="81"/>
        <v>-1.2571392106186813E-2</v>
      </c>
      <c r="K218" s="7"/>
      <c r="L218" s="10">
        <f t="shared" si="82"/>
        <v>0.96397117694155321</v>
      </c>
      <c r="M218" s="10">
        <f t="shared" si="83"/>
        <v>0.94325346784363173</v>
      </c>
      <c r="N218" s="10">
        <f t="shared" si="84"/>
        <v>4.826908746019918E-2</v>
      </c>
      <c r="O218" s="7"/>
      <c r="P218" s="10">
        <f t="shared" si="85"/>
        <v>2.0717709097921477E-2</v>
      </c>
      <c r="Q218" s="10">
        <f t="shared" si="86"/>
        <v>0.91570208948135401</v>
      </c>
      <c r="R218" s="11">
        <f t="shared" si="87"/>
        <v>-0.89498438038343253</v>
      </c>
      <c r="S218" s="7"/>
      <c r="T218" s="7"/>
      <c r="U218" s="7">
        <v>5364</v>
      </c>
      <c r="V218" s="7">
        <v>904.2</v>
      </c>
      <c r="W218" s="7">
        <v>35.700000000000003</v>
      </c>
      <c r="X218" s="7"/>
      <c r="Y218" s="10">
        <f t="shared" si="88"/>
        <v>-8.6768497213982419E-3</v>
      </c>
      <c r="Z218" s="10">
        <f t="shared" si="89"/>
        <v>5.1692512923129244E-3</v>
      </c>
      <c r="AA218" s="10">
        <f t="shared" si="90"/>
        <v>-6.9541029207232262E-3</v>
      </c>
      <c r="AB218" s="5"/>
      <c r="AC218" s="10">
        <f t="shared" si="106"/>
        <v>1.0950074445428743E-2</v>
      </c>
      <c r="AD218" s="10">
        <f t="shared" si="107"/>
        <v>2.954739538855684E-2</v>
      </c>
      <c r="AE218" s="10">
        <f t="shared" si="108"/>
        <v>4.2335766423357749E-2</v>
      </c>
      <c r="AF218" s="10"/>
      <c r="AG218" s="10">
        <f t="shared" si="109"/>
        <v>3.1385691977929009E-2</v>
      </c>
      <c r="AH218" s="10">
        <f t="shared" si="110"/>
        <v>1.2788371034800908E-2</v>
      </c>
      <c r="AI218" s="10">
        <f t="shared" si="96"/>
        <v>1.85973209431281E-2</v>
      </c>
      <c r="AJ218" s="7"/>
      <c r="AK218" s="7"/>
      <c r="AL218" s="7">
        <v>190</v>
      </c>
      <c r="AM218" s="7">
        <v>20.100000000000001</v>
      </c>
      <c r="AN218" s="7">
        <v>173.15</v>
      </c>
      <c r="AO218" s="4"/>
      <c r="AP218" s="10">
        <f t="shared" si="97"/>
        <v>-4.8811013767209012E-2</v>
      </c>
      <c r="AQ218" s="10">
        <f t="shared" si="98"/>
        <v>-1.4705882352941037E-2</v>
      </c>
      <c r="AR218" s="10">
        <f t="shared" si="99"/>
        <v>-8.5886057829945607E-3</v>
      </c>
      <c r="AS218" s="4"/>
      <c r="AT218" s="10">
        <f t="shared" si="113"/>
        <v>-3.0612244897959183E-2</v>
      </c>
      <c r="AU218" s="10">
        <f t="shared" si="114"/>
        <v>-4.2857142857142788E-2</v>
      </c>
      <c r="AV218" s="10">
        <f t="shared" si="115"/>
        <v>6.7180277349768905E-2</v>
      </c>
      <c r="AW218" s="4"/>
      <c r="AX218" s="9">
        <f t="shared" si="111"/>
        <v>9.7792522247728081E-2</v>
      </c>
      <c r="AY218" s="9">
        <f t="shared" si="112"/>
        <v>0.11003742020691169</v>
      </c>
      <c r="AZ218" s="8">
        <f t="shared" si="105"/>
        <v>-1.2244897959183612E-2</v>
      </c>
      <c r="BA218" s="4"/>
      <c r="BC218" s="4"/>
      <c r="BD218" s="4"/>
      <c r="BE218" s="4"/>
      <c r="BF218" s="4"/>
      <c r="BG218" s="4"/>
      <c r="BH218" s="4"/>
      <c r="BI218" s="4"/>
      <c r="BJ218" s="4"/>
      <c r="BK218" s="4"/>
      <c r="BN218" s="4"/>
    </row>
    <row r="219" spans="1:66" s="1" customFormat="1">
      <c r="A219" s="12">
        <v>41654</v>
      </c>
      <c r="B219" s="7">
        <v>21289.49</v>
      </c>
      <c r="C219" s="7">
        <v>121.65</v>
      </c>
      <c r="D219" s="7">
        <v>382.05</v>
      </c>
      <c r="E219" s="7">
        <v>1548.05</v>
      </c>
      <c r="F219" s="7"/>
      <c r="G219" s="6"/>
      <c r="H219" s="10">
        <f t="shared" si="79"/>
        <v>-8.1532816958825929E-3</v>
      </c>
      <c r="I219" s="10">
        <f t="shared" si="80"/>
        <v>-8.3062946138870563E-3</v>
      </c>
      <c r="J219" s="10">
        <f t="shared" si="81"/>
        <v>4.5238633793262388E-4</v>
      </c>
      <c r="K219" s="7"/>
      <c r="L219" s="10">
        <f t="shared" si="82"/>
        <v>0.94795836669335465</v>
      </c>
      <c r="M219" s="10">
        <f t="shared" si="83"/>
        <v>0.92711223203026483</v>
      </c>
      <c r="N219" s="10">
        <f t="shared" si="84"/>
        <v>4.874331007384327E-2</v>
      </c>
      <c r="O219" s="7"/>
      <c r="P219" s="10">
        <f t="shared" si="85"/>
        <v>2.0846134663089821E-2</v>
      </c>
      <c r="Q219" s="10">
        <f t="shared" si="86"/>
        <v>0.8992150566195114</v>
      </c>
      <c r="R219" s="11">
        <f t="shared" si="87"/>
        <v>-0.87836892195642158</v>
      </c>
      <c r="S219" s="7"/>
      <c r="T219" s="7"/>
      <c r="U219" s="7">
        <v>5334.9</v>
      </c>
      <c r="V219" s="7">
        <v>906.5</v>
      </c>
      <c r="W219" s="7">
        <v>36</v>
      </c>
      <c r="X219" s="7"/>
      <c r="Y219" s="10">
        <f t="shared" si="88"/>
        <v>-5.4250559284117006E-3</v>
      </c>
      <c r="Z219" s="10">
        <f t="shared" si="89"/>
        <v>2.5436850254367998E-3</v>
      </c>
      <c r="AA219" s="10">
        <f t="shared" si="90"/>
        <v>8.403361344537735E-3</v>
      </c>
      <c r="AB219" s="5"/>
      <c r="AC219" s="10">
        <f t="shared" si="106"/>
        <v>5.4656137507303193E-3</v>
      </c>
      <c r="AD219" s="10">
        <f t="shared" si="107"/>
        <v>3.2166239681184171E-2</v>
      </c>
      <c r="AE219" s="10">
        <f t="shared" si="108"/>
        <v>5.1094890510948905E-2</v>
      </c>
      <c r="AF219" s="10"/>
      <c r="AG219" s="10">
        <f t="shared" si="109"/>
        <v>4.5629276760218586E-2</v>
      </c>
      <c r="AH219" s="10">
        <f t="shared" si="110"/>
        <v>1.8928650829764734E-2</v>
      </c>
      <c r="AI219" s="10">
        <f t="shared" si="96"/>
        <v>2.6700625930453852E-2</v>
      </c>
      <c r="AJ219" s="7"/>
      <c r="AK219" s="7"/>
      <c r="AL219" s="7">
        <v>198.7</v>
      </c>
      <c r="AM219" s="7">
        <v>20.65</v>
      </c>
      <c r="AN219" s="7">
        <v>181.25</v>
      </c>
      <c r="AO219" s="4"/>
      <c r="AP219" s="10">
        <f t="shared" si="97"/>
        <v>4.5789473684210463E-2</v>
      </c>
      <c r="AQ219" s="10">
        <f t="shared" si="98"/>
        <v>2.7363184079601848E-2</v>
      </c>
      <c r="AR219" s="10">
        <f t="shared" si="99"/>
        <v>4.6780248339589915E-2</v>
      </c>
      <c r="AS219" s="4"/>
      <c r="AT219" s="10">
        <f t="shared" si="113"/>
        <v>1.3775510204081574E-2</v>
      </c>
      <c r="AU219" s="10">
        <f t="shared" si="114"/>
        <v>-1.6666666666666736E-2</v>
      </c>
      <c r="AV219" s="10">
        <f t="shared" si="115"/>
        <v>0.11710323574730354</v>
      </c>
      <c r="AW219" s="4"/>
      <c r="AX219" s="9">
        <f t="shared" si="111"/>
        <v>0.10332772554322196</v>
      </c>
      <c r="AY219" s="9">
        <f t="shared" si="112"/>
        <v>0.13376990241397027</v>
      </c>
      <c r="AZ219" s="8">
        <f t="shared" si="105"/>
        <v>-3.0442176870748308E-2</v>
      </c>
      <c r="BA219" s="4"/>
      <c r="BC219" s="4"/>
      <c r="BD219" s="4"/>
      <c r="BE219" s="4"/>
      <c r="BF219" s="4"/>
      <c r="BG219" s="4"/>
      <c r="BH219" s="4"/>
      <c r="BI219" s="4"/>
      <c r="BJ219" s="4"/>
      <c r="BK219" s="4"/>
      <c r="BN219" s="4"/>
    </row>
    <row r="220" spans="1:66" s="1" customFormat="1">
      <c r="A220" s="12">
        <v>41655</v>
      </c>
      <c r="B220" s="7">
        <v>21265.18</v>
      </c>
      <c r="C220" s="7">
        <v>119.85</v>
      </c>
      <c r="D220" s="7">
        <v>380.6</v>
      </c>
      <c r="E220" s="7">
        <v>1586.1</v>
      </c>
      <c r="F220" s="7"/>
      <c r="G220" s="6"/>
      <c r="H220" s="10">
        <f t="shared" si="79"/>
        <v>-1.4796547472256566E-2</v>
      </c>
      <c r="I220" s="10">
        <f t="shared" si="80"/>
        <v>-3.7953147493783239E-3</v>
      </c>
      <c r="J220" s="10">
        <f t="shared" si="81"/>
        <v>2.4579309453828982E-2</v>
      </c>
      <c r="K220" s="7"/>
      <c r="L220" s="10">
        <f t="shared" si="82"/>
        <v>0.91913530824659706</v>
      </c>
      <c r="M220" s="10">
        <f t="shared" si="83"/>
        <v>0.919798234552333</v>
      </c>
      <c r="N220" s="10">
        <f t="shared" si="84"/>
        <v>7.452069642978118E-2</v>
      </c>
      <c r="O220" s="7"/>
      <c r="P220" s="10">
        <f t="shared" si="85"/>
        <v>-6.6292630573594469E-4</v>
      </c>
      <c r="Q220" s="10">
        <f t="shared" si="86"/>
        <v>0.84461461181681585</v>
      </c>
      <c r="R220" s="11">
        <f t="shared" si="87"/>
        <v>-0.8452775381225518</v>
      </c>
      <c r="S220" s="7"/>
      <c r="T220" s="7"/>
      <c r="U220" s="7">
        <v>5300.85</v>
      </c>
      <c r="V220" s="7">
        <v>908.5</v>
      </c>
      <c r="W220" s="7">
        <v>35.35</v>
      </c>
      <c r="X220" s="7"/>
      <c r="Y220" s="10">
        <f t="shared" si="88"/>
        <v>-6.3825001405835675E-3</v>
      </c>
      <c r="Z220" s="10">
        <f t="shared" si="89"/>
        <v>2.206287920573635E-3</v>
      </c>
      <c r="AA220" s="10">
        <f t="shared" si="90"/>
        <v>-1.8055555555555516E-2</v>
      </c>
      <c r="AB220" s="5"/>
      <c r="AC220" s="10">
        <f t="shared" si="106"/>
        <v>-9.5177067038565986E-4</v>
      </c>
      <c r="AD220" s="10">
        <f t="shared" si="107"/>
        <v>3.4443495587816682E-2</v>
      </c>
      <c r="AE220" s="10">
        <f t="shared" si="108"/>
        <v>3.2116788321167926E-2</v>
      </c>
      <c r="AF220" s="10"/>
      <c r="AG220" s="10">
        <f t="shared" si="109"/>
        <v>3.3068558991553587E-2</v>
      </c>
      <c r="AH220" s="10">
        <f t="shared" si="110"/>
        <v>-2.3267072666487559E-3</v>
      </c>
      <c r="AI220" s="10">
        <f t="shared" si="96"/>
        <v>3.5395266258202343E-2</v>
      </c>
      <c r="AJ220" s="7"/>
      <c r="AK220" s="7"/>
      <c r="AL220" s="7">
        <v>189</v>
      </c>
      <c r="AM220" s="7">
        <v>20.9</v>
      </c>
      <c r="AN220" s="7">
        <v>184.55</v>
      </c>
      <c r="AO220" s="4"/>
      <c r="AP220" s="10">
        <f t="shared" si="97"/>
        <v>-4.8817312531454403E-2</v>
      </c>
      <c r="AQ220" s="10">
        <f t="shared" si="98"/>
        <v>1.2106537530266345E-2</v>
      </c>
      <c r="AR220" s="10">
        <f t="shared" si="99"/>
        <v>1.8206896551724201E-2</v>
      </c>
      <c r="AS220" s="4"/>
      <c r="AT220" s="10">
        <f t="shared" si="113"/>
        <v>-3.5714285714285712E-2</v>
      </c>
      <c r="AU220" s="10">
        <f t="shared" si="114"/>
        <v>-4.76190476190483E-3</v>
      </c>
      <c r="AV220" s="10">
        <f t="shared" si="115"/>
        <v>0.13744221879815108</v>
      </c>
      <c r="AW220" s="10" t="s">
        <v>1</v>
      </c>
      <c r="AX220" s="9">
        <f t="shared" si="111"/>
        <v>0.1731565045124368</v>
      </c>
      <c r="AY220" s="9">
        <f t="shared" si="112"/>
        <v>0.14220412356005591</v>
      </c>
      <c r="AZ220" s="8">
        <f t="shared" si="105"/>
        <v>3.0952380952380898E-2</v>
      </c>
      <c r="BA220" s="4"/>
      <c r="BC220" s="4"/>
      <c r="BD220" s="4"/>
      <c r="BE220" s="4"/>
      <c r="BF220" s="4"/>
      <c r="BG220" s="4"/>
      <c r="BH220" s="4"/>
      <c r="BI220" s="4"/>
      <c r="BJ220" s="4">
        <v>36</v>
      </c>
      <c r="BK220" s="4"/>
      <c r="BN220" s="4"/>
    </row>
    <row r="221" spans="1:66" s="1" customFormat="1">
      <c r="A221" s="12">
        <v>41656</v>
      </c>
      <c r="B221" s="7">
        <v>21063.62</v>
      </c>
      <c r="C221" s="7">
        <v>115.75</v>
      </c>
      <c r="D221" s="7">
        <v>362.6</v>
      </c>
      <c r="E221" s="7">
        <v>1574.25</v>
      </c>
      <c r="F221" s="7"/>
      <c r="G221" s="6"/>
      <c r="H221" s="10">
        <f t="shared" si="79"/>
        <v>-3.4209428452231912E-2</v>
      </c>
      <c r="I221" s="10">
        <f t="shared" si="80"/>
        <v>-4.7293746715712029E-2</v>
      </c>
      <c r="J221" s="10">
        <f t="shared" si="81"/>
        <v>-7.4711556648382254E-3</v>
      </c>
      <c r="K221" s="7"/>
      <c r="L221" s="10">
        <f t="shared" si="82"/>
        <v>0.8534827862289831</v>
      </c>
      <c r="M221" s="10">
        <f t="shared" si="83"/>
        <v>0.82900378310214384</v>
      </c>
      <c r="N221" s="10">
        <f t="shared" si="84"/>
        <v>6.6492785041663907E-2</v>
      </c>
      <c r="O221" s="7"/>
      <c r="P221" s="10">
        <f t="shared" si="85"/>
        <v>2.447900312683926E-2</v>
      </c>
      <c r="Q221" s="10">
        <f t="shared" si="86"/>
        <v>0.78699000118731921</v>
      </c>
      <c r="R221" s="11">
        <f t="shared" si="87"/>
        <v>-0.76251099806047995</v>
      </c>
      <c r="S221" s="7"/>
      <c r="T221" s="7"/>
      <c r="U221" s="7">
        <v>5440.8</v>
      </c>
      <c r="V221" s="7">
        <v>899.55</v>
      </c>
      <c r="W221" s="7">
        <v>34.950000000000003</v>
      </c>
      <c r="X221" s="7">
        <v>25</v>
      </c>
      <c r="Y221" s="10">
        <f t="shared" si="88"/>
        <v>2.6401426186366303E-2</v>
      </c>
      <c r="Z221" s="10">
        <f t="shared" si="89"/>
        <v>-9.8514034122179923E-3</v>
      </c>
      <c r="AA221" s="10">
        <f t="shared" si="90"/>
        <v>-1.1315417256011274E-2</v>
      </c>
      <c r="AB221" s="5"/>
      <c r="AC221" s="13">
        <f t="shared" si="106"/>
        <v>2.5424527412880107E-2</v>
      </c>
      <c r="AD221" s="13">
        <f t="shared" si="107"/>
        <v>2.4252775405636157E-2</v>
      </c>
      <c r="AE221" s="10">
        <f t="shared" si="108"/>
        <v>2.0437956204379645E-2</v>
      </c>
      <c r="AF221" s="10" t="s">
        <v>1</v>
      </c>
      <c r="AG221" s="10">
        <f t="shared" si="109"/>
        <v>-4.9865712085004621E-3</v>
      </c>
      <c r="AH221" s="10">
        <f t="shared" si="110"/>
        <v>-3.814819201256512E-3</v>
      </c>
      <c r="AI221" s="10">
        <f t="shared" si="96"/>
        <v>-1.1717520072439501E-3</v>
      </c>
      <c r="AJ221" s="10" t="s">
        <v>14</v>
      </c>
      <c r="AK221" s="7"/>
      <c r="AL221" s="7">
        <v>188.9</v>
      </c>
      <c r="AM221" s="7">
        <v>20.45</v>
      </c>
      <c r="AN221" s="7">
        <v>198.15</v>
      </c>
      <c r="AO221" s="4"/>
      <c r="AP221" s="10">
        <f t="shared" si="97"/>
        <v>-5.29100529100499E-4</v>
      </c>
      <c r="AQ221" s="10">
        <f t="shared" si="98"/>
        <v>-2.1531100478468866E-2</v>
      </c>
      <c r="AR221" s="10">
        <f t="shared" si="99"/>
        <v>7.3692766188024894E-2</v>
      </c>
      <c r="AS221" s="4"/>
      <c r="AT221" s="10">
        <f t="shared" si="113"/>
        <v>-3.6224489795918337E-2</v>
      </c>
      <c r="AU221" s="10">
        <f t="shared" si="114"/>
        <v>-2.6190476190476226E-2</v>
      </c>
      <c r="AV221" s="10">
        <f t="shared" si="115"/>
        <v>0.22126348228043147</v>
      </c>
      <c r="AW221" s="7" t="s">
        <v>0</v>
      </c>
      <c r="AX221" s="9">
        <f t="shared" si="111"/>
        <v>0.25748797207634982</v>
      </c>
      <c r="AY221" s="9">
        <f t="shared" si="112"/>
        <v>0.2474539584709077</v>
      </c>
      <c r="AZ221" s="8">
        <f t="shared" si="105"/>
        <v>1.0034013605442121E-2</v>
      </c>
      <c r="BA221" s="4"/>
      <c r="BC221" s="4"/>
      <c r="BD221" s="4"/>
      <c r="BE221" s="4"/>
      <c r="BF221" s="4"/>
      <c r="BG221" s="4"/>
      <c r="BH221" s="4"/>
      <c r="BI221" s="4"/>
      <c r="BJ221" s="4"/>
      <c r="BK221" s="4"/>
      <c r="BN221" s="4"/>
    </row>
    <row r="222" spans="1:66" s="1" customFormat="1">
      <c r="A222" s="12">
        <v>41659</v>
      </c>
      <c r="B222" s="7">
        <v>21205.05</v>
      </c>
      <c r="C222" s="7">
        <v>118.95</v>
      </c>
      <c r="D222" s="7">
        <v>379.4</v>
      </c>
      <c r="E222" s="7">
        <v>1567.1</v>
      </c>
      <c r="F222" s="7"/>
      <c r="G222" s="6"/>
      <c r="H222" s="10">
        <f t="shared" si="79"/>
        <v>2.7645788336933069E-2</v>
      </c>
      <c r="I222" s="10">
        <f t="shared" si="80"/>
        <v>4.6332046332046205E-2</v>
      </c>
      <c r="J222" s="10">
        <f t="shared" si="81"/>
        <v>-4.5418453231698208E-3</v>
      </c>
      <c r="K222" s="7"/>
      <c r="L222" s="10">
        <f t="shared" si="82"/>
        <v>0.90472377902321854</v>
      </c>
      <c r="M222" s="10">
        <f t="shared" si="83"/>
        <v>0.91374527112232018</v>
      </c>
      <c r="N222" s="10">
        <f t="shared" si="84"/>
        <v>6.1648939773728068E-2</v>
      </c>
      <c r="O222" s="7"/>
      <c r="P222" s="10">
        <f t="shared" si="85"/>
        <v>-9.0214920991016356E-3</v>
      </c>
      <c r="Q222" s="10">
        <f t="shared" si="86"/>
        <v>0.84307483924949045</v>
      </c>
      <c r="R222" s="11">
        <f t="shared" si="87"/>
        <v>-0.85209633134859208</v>
      </c>
      <c r="S222" s="7"/>
      <c r="T222" s="7"/>
      <c r="U222" s="7">
        <v>5407.6</v>
      </c>
      <c r="V222" s="7">
        <v>889.2</v>
      </c>
      <c r="W222" s="7">
        <v>35.950000000000003</v>
      </c>
      <c r="X222" s="7"/>
      <c r="Y222" s="10">
        <f t="shared" si="88"/>
        <v>-6.1020438170856887E-3</v>
      </c>
      <c r="Z222" s="10">
        <f t="shared" si="89"/>
        <v>-1.1505752876438119E-2</v>
      </c>
      <c r="AA222" s="10">
        <f t="shared" si="90"/>
        <v>2.8612303290414875E-2</v>
      </c>
      <c r="AB222" s="5"/>
      <c r="AC222" s="10">
        <f>(U222-$U$221)/$U$221</f>
        <v>-6.1020438170856887E-3</v>
      </c>
      <c r="AD222" s="10">
        <f>(V222-$V$221)/$V$221</f>
        <v>-1.1505752876438119E-2</v>
      </c>
      <c r="AE222" s="10">
        <f>(W222-$W$221)/$W$221</f>
        <v>2.8612303290414875E-2</v>
      </c>
      <c r="AF222" s="7" t="s">
        <v>2</v>
      </c>
      <c r="AG222" s="10">
        <f>AC222-AD222</f>
        <v>5.4037090593524306E-3</v>
      </c>
      <c r="AH222" s="10">
        <f>AC222-AE222</f>
        <v>-3.4714347107500564E-2</v>
      </c>
      <c r="AI222" s="10">
        <f t="shared" si="96"/>
        <v>4.0118056166852996E-2</v>
      </c>
      <c r="AJ222" s="10" t="s">
        <v>2</v>
      </c>
      <c r="AK222" s="7"/>
      <c r="AL222" s="7">
        <v>188.6</v>
      </c>
      <c r="AM222" s="7">
        <v>20.75</v>
      </c>
      <c r="AN222" s="7">
        <v>214.3</v>
      </c>
      <c r="AO222" s="4"/>
      <c r="AP222" s="10">
        <f t="shared" si="97"/>
        <v>-1.5881418740074714E-3</v>
      </c>
      <c r="AQ222" s="10">
        <f t="shared" si="98"/>
        <v>1.4669926650366783E-2</v>
      </c>
      <c r="AR222" s="10">
        <f t="shared" si="99"/>
        <v>8.1503911178400223E-2</v>
      </c>
      <c r="AS222" s="4" t="s">
        <v>6</v>
      </c>
      <c r="AT222" s="10">
        <f>(AL222-$AL$221)/$AL$221</f>
        <v>-1.5881418740074714E-3</v>
      </c>
      <c r="AU222" s="10">
        <f>(AM222-$AM$221)/$AM$221</f>
        <v>1.4669926650366783E-2</v>
      </c>
      <c r="AV222" s="10">
        <f>(AN222-$AN$221)/$AN$221</f>
        <v>8.1503911178400223E-2</v>
      </c>
      <c r="AW222" s="4" t="s">
        <v>3</v>
      </c>
      <c r="AX222" s="9">
        <f t="shared" si="111"/>
        <v>8.3092053052407688E-2</v>
      </c>
      <c r="AY222" s="9">
        <f t="shared" si="112"/>
        <v>6.6833984528033435E-2</v>
      </c>
      <c r="AZ222" s="8">
        <f t="shared" si="105"/>
        <v>1.6258068524374253E-2</v>
      </c>
      <c r="BA222" s="4" t="s">
        <v>5</v>
      </c>
      <c r="BC222" s="4"/>
      <c r="BD222" s="4"/>
      <c r="BE222" s="4"/>
      <c r="BF222" s="4"/>
      <c r="BG222" s="4"/>
      <c r="BH222" s="4"/>
      <c r="BI222" s="4"/>
      <c r="BJ222" s="4">
        <v>37</v>
      </c>
      <c r="BK222" s="4"/>
      <c r="BN222" s="4"/>
    </row>
    <row r="223" spans="1:66" s="1" customFormat="1">
      <c r="A223" s="12">
        <v>41660</v>
      </c>
      <c r="B223" s="7">
        <v>21251.119999999999</v>
      </c>
      <c r="C223" s="7">
        <v>122.1</v>
      </c>
      <c r="D223" s="7">
        <v>383.4</v>
      </c>
      <c r="E223" s="7">
        <v>1597.1</v>
      </c>
      <c r="F223" s="7"/>
      <c r="G223" s="6"/>
      <c r="H223" s="10">
        <f t="shared" si="79"/>
        <v>2.6481715006305098E-2</v>
      </c>
      <c r="I223" s="10">
        <f t="shared" si="80"/>
        <v>1.0542962572482868E-2</v>
      </c>
      <c r="J223" s="10">
        <f t="shared" si="81"/>
        <v>1.9143641120541129E-2</v>
      </c>
      <c r="K223" s="7"/>
      <c r="L223" s="10">
        <f t="shared" si="82"/>
        <v>0.95516413130504385</v>
      </c>
      <c r="M223" s="10">
        <f t="shared" si="83"/>
        <v>0.93392181588902889</v>
      </c>
      <c r="N223" s="10">
        <f t="shared" si="84"/>
        <v>8.1972766072759301E-2</v>
      </c>
      <c r="O223" s="7"/>
      <c r="P223" s="10">
        <f t="shared" si="85"/>
        <v>2.1242315416014956E-2</v>
      </c>
      <c r="Q223" s="10">
        <f t="shared" si="86"/>
        <v>0.87319136523228458</v>
      </c>
      <c r="R223" s="11">
        <f t="shared" si="87"/>
        <v>-0.85194904981626962</v>
      </c>
      <c r="S223" s="7"/>
      <c r="T223" s="7"/>
      <c r="U223" s="7">
        <v>5457.65</v>
      </c>
      <c r="V223" s="7">
        <v>880.7</v>
      </c>
      <c r="W223" s="7">
        <v>36.049999999999997</v>
      </c>
      <c r="X223" s="7"/>
      <c r="Y223" s="10">
        <f t="shared" si="88"/>
        <v>9.2554922701381884E-3</v>
      </c>
      <c r="Z223" s="10">
        <f t="shared" si="89"/>
        <v>-9.5591542959964013E-3</v>
      </c>
      <c r="AA223" s="10">
        <f t="shared" si="90"/>
        <v>2.7816411682891323E-3</v>
      </c>
      <c r="AB223" s="5"/>
      <c r="AC223" s="10">
        <f>(U223-$U$221)/$U$221</f>
        <v>3.0969710336714185E-3</v>
      </c>
      <c r="AD223" s="10">
        <f>(V223-$V$221)/$V$221</f>
        <v>-2.0954921905397043E-2</v>
      </c>
      <c r="AE223" s="10">
        <f>(W223-$W$221)/$W$221</f>
        <v>3.14735336194562E-2</v>
      </c>
      <c r="AF223" s="10" t="s">
        <v>47</v>
      </c>
      <c r="AG223" s="10">
        <f>AC223-AD223</f>
        <v>2.405189293906846E-2</v>
      </c>
      <c r="AH223" s="10">
        <f>AC223-AE223</f>
        <v>-2.8376562585784783E-2</v>
      </c>
      <c r="AI223" s="10">
        <f t="shared" si="96"/>
        <v>5.2428455524853243E-2</v>
      </c>
      <c r="AJ223" s="7"/>
      <c r="AK223" s="7"/>
      <c r="AL223" s="7">
        <v>193</v>
      </c>
      <c r="AM223" s="7">
        <v>20.95</v>
      </c>
      <c r="AN223" s="7">
        <v>207.1</v>
      </c>
      <c r="AO223" s="4"/>
      <c r="AP223" s="10">
        <f t="shared" si="97"/>
        <v>2.332979851537649E-2</v>
      </c>
      <c r="AQ223" s="10">
        <f t="shared" si="98"/>
        <v>9.638554216867436E-3</v>
      </c>
      <c r="AR223" s="10">
        <f t="shared" si="99"/>
        <v>-3.3597760149323454E-2</v>
      </c>
      <c r="AS223" s="4"/>
      <c r="AT223" s="10">
        <f>(AL223-$AL$221)/$AL$221</f>
        <v>2.1704605611434592E-2</v>
      </c>
      <c r="AU223" s="10">
        <f>(AM223-$AM$221)/$AM$221</f>
        <v>2.4449877750611249E-2</v>
      </c>
      <c r="AV223" s="10">
        <f>(AN223-$AN$221)/$AN$221</f>
        <v>4.5167802170073115E-2</v>
      </c>
      <c r="AW223" s="7" t="s">
        <v>0</v>
      </c>
      <c r="AX223" s="9">
        <f>AU223-AT223</f>
        <v>2.7452721391766563E-3</v>
      </c>
      <c r="AY223" s="9">
        <f>AU223-AV223</f>
        <v>-2.0717924419461867E-2</v>
      </c>
      <c r="AZ223" s="8">
        <f t="shared" si="105"/>
        <v>2.3463196558638523E-2</v>
      </c>
      <c r="BA223" s="4" t="s">
        <v>3</v>
      </c>
      <c r="BC223" s="4"/>
      <c r="BD223" s="4"/>
      <c r="BE223" s="4"/>
      <c r="BF223" s="4"/>
      <c r="BG223" s="4"/>
      <c r="BH223" s="4"/>
      <c r="BI223" s="4"/>
      <c r="BJ223" s="4"/>
      <c r="BK223" s="4"/>
      <c r="BN223" s="4"/>
    </row>
    <row r="224" spans="1:66" s="1" customFormat="1">
      <c r="A224" s="12">
        <v>41661</v>
      </c>
      <c r="B224" s="7">
        <v>21337.67</v>
      </c>
      <c r="C224" s="7">
        <v>125.4</v>
      </c>
      <c r="D224" s="7">
        <v>384.55</v>
      </c>
      <c r="E224" s="7">
        <v>1570.75</v>
      </c>
      <c r="F224" s="7"/>
      <c r="G224" s="6"/>
      <c r="H224" s="10">
        <f t="shared" si="79"/>
        <v>2.7027027027027122E-2</v>
      </c>
      <c r="I224" s="10">
        <f t="shared" si="80"/>
        <v>2.9994783515911168E-3</v>
      </c>
      <c r="J224" s="10">
        <f t="shared" si="81"/>
        <v>-1.6498653810030624E-2</v>
      </c>
      <c r="K224" s="7"/>
      <c r="L224" s="10">
        <f t="shared" si="82"/>
        <v>1.0080064051240993</v>
      </c>
      <c r="M224" s="10">
        <f t="shared" si="83"/>
        <v>0.93972257250945779</v>
      </c>
      <c r="N224" s="10">
        <f t="shared" si="84"/>
        <v>6.4121671973443595E-2</v>
      </c>
      <c r="O224" s="7"/>
      <c r="P224" s="10">
        <f t="shared" si="85"/>
        <v>6.8283832614641549E-2</v>
      </c>
      <c r="Q224" s="10">
        <f t="shared" si="86"/>
        <v>0.94388473315065569</v>
      </c>
      <c r="R224" s="11">
        <f t="shared" si="87"/>
        <v>-0.87560090053601414</v>
      </c>
      <c r="S224" s="7"/>
      <c r="T224" s="7"/>
      <c r="U224" s="7">
        <v>5550.2</v>
      </c>
      <c r="V224" s="7">
        <v>874.6</v>
      </c>
      <c r="W224" s="7">
        <v>35.950000000000003</v>
      </c>
      <c r="X224" s="7"/>
      <c r="Y224" s="10">
        <f t="shared" si="88"/>
        <v>1.6957848158090056E-2</v>
      </c>
      <c r="Z224" s="10">
        <f t="shared" si="89"/>
        <v>-6.926308618144683E-3</v>
      </c>
      <c r="AA224" s="10">
        <f t="shared" si="90"/>
        <v>-2.773925104022034E-3</v>
      </c>
      <c r="AB224" s="5"/>
      <c r="AC224" s="10">
        <f>(U224-$U$221)/$U$221</f>
        <v>2.0107337156300475E-2</v>
      </c>
      <c r="AD224" s="10">
        <f>(V224-$V$221)/$V$221</f>
        <v>-2.7736090267355826E-2</v>
      </c>
      <c r="AE224" s="10">
        <f>(W224-$W$221)/$W$221</f>
        <v>2.8612303290414875E-2</v>
      </c>
      <c r="AF224" s="10" t="s">
        <v>61</v>
      </c>
      <c r="AG224" s="10">
        <f>AC224-AD224</f>
        <v>4.7843427423656298E-2</v>
      </c>
      <c r="AH224" s="10">
        <f>AC224-AE224</f>
        <v>-8.5049661341143994E-3</v>
      </c>
      <c r="AI224" s="10">
        <f t="shared" si="96"/>
        <v>5.6348393557770701E-2</v>
      </c>
      <c r="AJ224" s="7"/>
      <c r="AK224" s="7"/>
      <c r="AL224" s="7">
        <v>184.05</v>
      </c>
      <c r="AM224" s="7">
        <v>21.05</v>
      </c>
      <c r="AN224" s="7">
        <v>182.05</v>
      </c>
      <c r="AO224" s="4"/>
      <c r="AP224" s="10">
        <f t="shared" si="97"/>
        <v>-4.6373056994818591E-2</v>
      </c>
      <c r="AQ224" s="10">
        <f t="shared" si="98"/>
        <v>4.773269689737538E-3</v>
      </c>
      <c r="AR224" s="10">
        <f t="shared" si="99"/>
        <v>-0.12095605987445671</v>
      </c>
      <c r="AS224" s="4"/>
      <c r="AT224" s="10">
        <f>(AL224-$AL$221)/$AL$221</f>
        <v>-2.5674960296453119E-2</v>
      </c>
      <c r="AU224" s="10">
        <f>(AM224-$AM$221)/$AM$221</f>
        <v>2.9339853300733566E-2</v>
      </c>
      <c r="AV224" s="10">
        <f>(AN224-$AN$221)/$AN$221</f>
        <v>-8.1251577088064561E-2</v>
      </c>
      <c r="AW224" s="10" t="s">
        <v>1</v>
      </c>
      <c r="AX224" s="9">
        <f>AU224-AT224</f>
        <v>5.5014813597186685E-2</v>
      </c>
      <c r="AY224" s="9">
        <f>AU224-AV224</f>
        <v>0.11059143038879812</v>
      </c>
      <c r="AZ224" s="8">
        <f t="shared" si="105"/>
        <v>-5.5576616791611438E-2</v>
      </c>
      <c r="BA224" s="4" t="s">
        <v>18</v>
      </c>
      <c r="BC224" s="4"/>
      <c r="BD224" s="4"/>
      <c r="BE224" s="4"/>
      <c r="BF224" s="4"/>
      <c r="BG224" s="4"/>
      <c r="BH224" s="4"/>
      <c r="BI224" s="4"/>
      <c r="BJ224" s="4">
        <v>38</v>
      </c>
      <c r="BK224" s="4"/>
      <c r="BN224" s="4"/>
    </row>
    <row r="225" spans="1:66" s="1" customFormat="1">
      <c r="A225" s="12">
        <v>41662</v>
      </c>
      <c r="B225" s="7">
        <v>21373.66</v>
      </c>
      <c r="C225" s="7">
        <v>125.2</v>
      </c>
      <c r="D225" s="7">
        <v>375.95</v>
      </c>
      <c r="E225" s="7">
        <v>1570.15</v>
      </c>
      <c r="F225" s="7"/>
      <c r="G225" s="6"/>
      <c r="H225" s="10">
        <f t="shared" si="79"/>
        <v>-1.5948963317384596E-3</v>
      </c>
      <c r="I225" s="10">
        <f t="shared" si="80"/>
        <v>-2.2363801846313931E-2</v>
      </c>
      <c r="J225" s="10">
        <f t="shared" si="81"/>
        <v>-3.8198312907840781E-4</v>
      </c>
      <c r="K225" s="7"/>
      <c r="L225" s="10">
        <f t="shared" si="82"/>
        <v>1.0048038430744595</v>
      </c>
      <c r="M225" s="10">
        <f t="shared" si="83"/>
        <v>0.89634300126103394</v>
      </c>
      <c r="N225" s="10">
        <f t="shared" si="84"/>
        <v>6.3715195447463041E-2</v>
      </c>
      <c r="O225" s="7"/>
      <c r="P225" s="10">
        <f t="shared" si="85"/>
        <v>0.10846084181342552</v>
      </c>
      <c r="Q225" s="10">
        <f t="shared" si="86"/>
        <v>0.9410886476269964</v>
      </c>
      <c r="R225" s="11">
        <f t="shared" si="87"/>
        <v>-0.83262780581357088</v>
      </c>
      <c r="S225" s="7"/>
      <c r="T225" s="7"/>
      <c r="U225" s="7">
        <v>5612.75</v>
      </c>
      <c r="V225" s="7">
        <v>874.45</v>
      </c>
      <c r="W225" s="7">
        <v>36.5</v>
      </c>
      <c r="X225" s="7"/>
      <c r="Y225" s="10">
        <f t="shared" si="88"/>
        <v>1.1269864149039707E-2</v>
      </c>
      <c r="Z225" s="10">
        <f t="shared" si="89"/>
        <v>-1.7150697461694177E-4</v>
      </c>
      <c r="AA225" s="10">
        <f t="shared" si="90"/>
        <v>1.5299026425591019E-2</v>
      </c>
      <c r="AB225" s="5"/>
      <c r="AC225" s="10">
        <f>(U225-$U$221)/$U$221</f>
        <v>3.1603808263490629E-2</v>
      </c>
      <c r="AD225" s="10">
        <f>(V225-$V$221)/$V$221</f>
        <v>-2.790284030904331E-2</v>
      </c>
      <c r="AE225" s="10">
        <f>(W225-$W$221)/$W$221</f>
        <v>4.4349070100142975E-2</v>
      </c>
      <c r="AF225" s="10"/>
      <c r="AG225" s="10">
        <f>AC225-AD225</f>
        <v>5.9506648572533939E-2</v>
      </c>
      <c r="AH225" s="10">
        <f>AC225-AE225</f>
        <v>-1.2745261836652345E-2</v>
      </c>
      <c r="AI225" s="10">
        <f t="shared" si="96"/>
        <v>7.2251910409186285E-2</v>
      </c>
      <c r="AJ225" s="7"/>
      <c r="AK225" s="7"/>
      <c r="AL225" s="7">
        <v>185</v>
      </c>
      <c r="AM225" s="7">
        <v>20.75</v>
      </c>
      <c r="AN225" s="7">
        <v>186.1</v>
      </c>
      <c r="AO225" s="4"/>
      <c r="AP225" s="10">
        <f t="shared" si="97"/>
        <v>5.161640858462312E-3</v>
      </c>
      <c r="AQ225" s="10">
        <f t="shared" si="98"/>
        <v>-1.4251781472684119E-2</v>
      </c>
      <c r="AR225" s="10">
        <f t="shared" si="99"/>
        <v>2.2246635539686803E-2</v>
      </c>
      <c r="AS225" s="4"/>
      <c r="AT225" s="10">
        <f t="shared" ref="AT225:AT233" si="116">(AL225-$AL$224)/$AL$224</f>
        <v>5.161640858462312E-3</v>
      </c>
      <c r="AU225" s="10">
        <f t="shared" ref="AU225:AU233" si="117">(AM225-$AM$224)/$AM$224</f>
        <v>-1.4251781472684119E-2</v>
      </c>
      <c r="AV225" s="10">
        <f t="shared" ref="AV225:AV233" si="118">(AN225-$AN$224)/$AN$224</f>
        <v>2.2246635539686803E-2</v>
      </c>
      <c r="AW225" s="4" t="s">
        <v>7</v>
      </c>
      <c r="AX225" s="9">
        <f>AU225-AT225</f>
        <v>-1.9413422331146429E-2</v>
      </c>
      <c r="AY225" s="9">
        <f>AU225-AV225</f>
        <v>-3.6498417012370922E-2</v>
      </c>
      <c r="AZ225" s="8">
        <f t="shared" si="105"/>
        <v>1.7084994681224493E-2</v>
      </c>
      <c r="BA225" s="4" t="s">
        <v>24</v>
      </c>
      <c r="BC225" s="4"/>
      <c r="BD225" s="4"/>
      <c r="BE225" s="4"/>
      <c r="BF225" s="4"/>
      <c r="BG225" s="4"/>
      <c r="BH225" s="4"/>
      <c r="BI225" s="4"/>
      <c r="BJ225" s="4"/>
      <c r="BK225" s="4"/>
      <c r="BN225" s="4"/>
    </row>
    <row r="226" spans="1:66" s="1" customFormat="1">
      <c r="A226" s="12">
        <v>41663</v>
      </c>
      <c r="B226" s="7">
        <v>21133.56</v>
      </c>
      <c r="C226" s="7">
        <v>119.7</v>
      </c>
      <c r="D226" s="7">
        <v>363.5</v>
      </c>
      <c r="E226" s="7">
        <v>1554</v>
      </c>
      <c r="F226" s="7"/>
      <c r="G226" s="6"/>
      <c r="H226" s="10">
        <f t="shared" si="79"/>
        <v>-4.3929712460063899E-2</v>
      </c>
      <c r="I226" s="10">
        <f t="shared" si="80"/>
        <v>-3.3116105865141611E-2</v>
      </c>
      <c r="J226" s="10">
        <f t="shared" si="81"/>
        <v>-1.0285641499219877E-2</v>
      </c>
      <c r="K226" s="7"/>
      <c r="L226" s="10">
        <f t="shared" si="82"/>
        <v>0.91673338670936744</v>
      </c>
      <c r="M226" s="10">
        <f t="shared" si="83"/>
        <v>0.83354350567465318</v>
      </c>
      <c r="N226" s="10">
        <f t="shared" si="84"/>
        <v>5.2774202289817829E-2</v>
      </c>
      <c r="O226" s="7"/>
      <c r="P226" s="10">
        <f t="shared" si="85"/>
        <v>8.3189881034714253E-2</v>
      </c>
      <c r="Q226" s="10">
        <f t="shared" si="86"/>
        <v>0.86395918441954955</v>
      </c>
      <c r="R226" s="11">
        <f t="shared" si="87"/>
        <v>-0.7807693033848353</v>
      </c>
      <c r="S226" s="7"/>
      <c r="T226" s="7"/>
      <c r="U226" s="7">
        <v>5847.85</v>
      </c>
      <c r="V226" s="7">
        <v>863.35</v>
      </c>
      <c r="W226" s="7">
        <v>36.4</v>
      </c>
      <c r="X226" s="7">
        <v>26</v>
      </c>
      <c r="Y226" s="10">
        <f t="shared" si="88"/>
        <v>4.1886775644737494E-2</v>
      </c>
      <c r="Z226" s="10">
        <f t="shared" si="89"/>
        <v>-1.2693693178569412E-2</v>
      </c>
      <c r="AA226" s="10">
        <f t="shared" si="90"/>
        <v>-2.7397260273972993E-3</v>
      </c>
      <c r="AB226" s="5"/>
      <c r="AC226" s="10">
        <f>(U226-$U$221)/$U$221</f>
        <v>7.4814365534480259E-2</v>
      </c>
      <c r="AD226" s="10">
        <f>(V226-$V$221)/$V$221</f>
        <v>-4.0242343393919106E-2</v>
      </c>
      <c r="AE226" s="10">
        <f>(W226-$W$221)/$W$221</f>
        <v>4.1487839771101445E-2</v>
      </c>
      <c r="AF226" s="10" t="s">
        <v>1</v>
      </c>
      <c r="AG226" s="10">
        <f>AC226-AD226</f>
        <v>0.11505670892839936</v>
      </c>
      <c r="AH226" s="10">
        <f>AC226-AE226</f>
        <v>3.3326525763378814E-2</v>
      </c>
      <c r="AI226" s="10">
        <f t="shared" si="96"/>
        <v>8.1730183165020551E-2</v>
      </c>
      <c r="AJ226" s="10" t="s">
        <v>84</v>
      </c>
      <c r="AK226" s="7"/>
      <c r="AL226" s="7">
        <v>194</v>
      </c>
      <c r="AM226" s="7">
        <v>20.399999999999999</v>
      </c>
      <c r="AN226" s="7">
        <v>178.1</v>
      </c>
      <c r="AO226" s="4"/>
      <c r="AP226" s="10">
        <f t="shared" si="97"/>
        <v>4.8648648648648651E-2</v>
      </c>
      <c r="AQ226" s="10">
        <f t="shared" si="98"/>
        <v>-1.6867469879518142E-2</v>
      </c>
      <c r="AR226" s="10">
        <f t="shared" si="99"/>
        <v>-4.2987641053197211E-2</v>
      </c>
      <c r="AS226" s="4"/>
      <c r="AT226" s="10">
        <f t="shared" si="116"/>
        <v>5.40613963596848E-2</v>
      </c>
      <c r="AU226" s="10">
        <f t="shared" si="117"/>
        <v>-3.0878859857482285E-2</v>
      </c>
      <c r="AV226" s="10">
        <f t="shared" si="118"/>
        <v>-2.169733589673176E-2</v>
      </c>
      <c r="AX226" s="9">
        <f t="shared" ref="AX226:AX233" si="119">AT226-AU226</f>
        <v>8.4940256217167082E-2</v>
      </c>
      <c r="AY226" s="9">
        <f t="shared" ref="AY226:AY233" si="120">AT226-AV226</f>
        <v>7.5758732256416564E-2</v>
      </c>
      <c r="AZ226" s="8">
        <f t="shared" si="105"/>
        <v>9.1815239607505178E-3</v>
      </c>
      <c r="BA226" s="4"/>
      <c r="BC226" s="4"/>
      <c r="BD226" s="4"/>
      <c r="BE226" s="4"/>
      <c r="BF226" s="4"/>
      <c r="BG226" s="4"/>
      <c r="BH226" s="4"/>
      <c r="BI226" s="4"/>
      <c r="BJ226" s="4"/>
      <c r="BK226" s="4"/>
      <c r="BN226" s="4"/>
    </row>
    <row r="227" spans="1:66" s="1" customFormat="1">
      <c r="A227" s="12">
        <v>41666</v>
      </c>
      <c r="B227" s="7">
        <v>20707.45</v>
      </c>
      <c r="C227" s="7">
        <v>119.25</v>
      </c>
      <c r="D227" s="7">
        <v>379.05</v>
      </c>
      <c r="E227" s="7">
        <v>1489.6</v>
      </c>
      <c r="F227" s="7"/>
      <c r="G227" s="6"/>
      <c r="H227" s="10">
        <f t="shared" si="79"/>
        <v>-3.7593984962406251E-3</v>
      </c>
      <c r="I227" s="10">
        <f t="shared" si="80"/>
        <v>4.2778541953232496E-2</v>
      </c>
      <c r="J227" s="10">
        <f t="shared" si="81"/>
        <v>-4.1441441441441497E-2</v>
      </c>
      <c r="K227" s="7"/>
      <c r="L227" s="10">
        <f t="shared" si="82"/>
        <v>0.90952762209767801</v>
      </c>
      <c r="M227" s="10">
        <f t="shared" si="83"/>
        <v>0.91197982345523332</v>
      </c>
      <c r="N227" s="10">
        <f t="shared" si="84"/>
        <v>9.145721834564054E-3</v>
      </c>
      <c r="O227" s="7"/>
      <c r="P227" s="10">
        <f t="shared" si="85"/>
        <v>-2.4522013575553059E-3</v>
      </c>
      <c r="Q227" s="10">
        <f t="shared" si="86"/>
        <v>0.90038190026311393</v>
      </c>
      <c r="R227" s="11">
        <f t="shared" si="87"/>
        <v>-0.90283410162066924</v>
      </c>
      <c r="S227" s="7"/>
      <c r="T227" s="7"/>
      <c r="U227" s="7">
        <v>5597.55</v>
      </c>
      <c r="V227" s="7">
        <v>848.7</v>
      </c>
      <c r="W227" s="7">
        <v>36.1</v>
      </c>
      <c r="X227" s="7"/>
      <c r="Y227" s="10">
        <f t="shared" si="88"/>
        <v>-4.2802055456278833E-2</v>
      </c>
      <c r="Z227" s="10">
        <f t="shared" si="89"/>
        <v>-1.6968784386401779E-2</v>
      </c>
      <c r="AA227" s="10">
        <f t="shared" si="90"/>
        <v>-8.2417582417581639E-3</v>
      </c>
      <c r="AB227" s="5"/>
      <c r="AC227" s="10">
        <f t="shared" ref="AC227:AC247" si="121">(U227-$U$226)/$U$226</f>
        <v>-4.2802055456278833E-2</v>
      </c>
      <c r="AD227" s="10">
        <f t="shared" ref="AD227:AD247" si="122">(V227-$V$226)/$V$226</f>
        <v>-1.6968784386401779E-2</v>
      </c>
      <c r="AE227" s="10">
        <f t="shared" ref="AE227:AE247" si="123">(W227-$W$226)/$W$226</f>
        <v>-8.2417582417581639E-3</v>
      </c>
      <c r="AF227" s="7" t="s">
        <v>7</v>
      </c>
      <c r="AG227" s="10">
        <f t="shared" ref="AG227:AG247" si="124">AE227-AC227</f>
        <v>3.4560297214520669E-2</v>
      </c>
      <c r="AH227" s="10">
        <f t="shared" ref="AH227:AH247" si="125">AE227-AD227</f>
        <v>8.7270261446436154E-3</v>
      </c>
      <c r="AI227" s="10">
        <f t="shared" si="96"/>
        <v>2.5833271069877053E-2</v>
      </c>
      <c r="AK227" s="7"/>
      <c r="AL227" s="7">
        <v>192.5</v>
      </c>
      <c r="AM227" s="7">
        <v>20</v>
      </c>
      <c r="AN227" s="7">
        <v>171.15</v>
      </c>
      <c r="AO227" s="4"/>
      <c r="AP227" s="10">
        <f t="shared" si="97"/>
        <v>-7.7319587628865982E-3</v>
      </c>
      <c r="AQ227" s="10">
        <f t="shared" si="98"/>
        <v>-1.9607843137254832E-2</v>
      </c>
      <c r="AR227" s="10">
        <f t="shared" si="99"/>
        <v>-3.9023020774845527E-2</v>
      </c>
      <c r="AS227" s="4"/>
      <c r="AT227" s="10">
        <f t="shared" si="116"/>
        <v>4.5911437109481056E-2</v>
      </c>
      <c r="AU227" s="10">
        <f t="shared" si="117"/>
        <v>-4.9881235154394334E-2</v>
      </c>
      <c r="AV227" s="10">
        <f t="shared" si="118"/>
        <v>-5.9873661082120326E-2</v>
      </c>
      <c r="AW227" s="4"/>
      <c r="AX227" s="9">
        <f t="shared" si="119"/>
        <v>9.5792672263875389E-2</v>
      </c>
      <c r="AY227" s="9">
        <f t="shared" si="120"/>
        <v>0.10578509819160138</v>
      </c>
      <c r="AZ227" s="8">
        <f t="shared" si="105"/>
        <v>-9.9924259277259925E-3</v>
      </c>
      <c r="BA227" s="4"/>
      <c r="BC227" s="4"/>
      <c r="BD227" s="4"/>
      <c r="BE227" s="4"/>
      <c r="BF227" s="4"/>
      <c r="BG227" s="4"/>
      <c r="BH227" s="4"/>
      <c r="BI227" s="4"/>
      <c r="BJ227" s="4"/>
      <c r="BK227" s="4"/>
      <c r="BN227" s="4"/>
    </row>
    <row r="228" spans="1:66" s="1" customFormat="1">
      <c r="A228" s="12">
        <v>41667</v>
      </c>
      <c r="B228" s="7">
        <v>20683.509999999998</v>
      </c>
      <c r="C228" s="7">
        <v>122.65</v>
      </c>
      <c r="D228" s="7">
        <v>393.8</v>
      </c>
      <c r="E228" s="7">
        <v>1541.75</v>
      </c>
      <c r="F228" s="7"/>
      <c r="G228" s="6"/>
      <c r="H228" s="10">
        <f t="shared" si="79"/>
        <v>2.8511530398322899E-2</v>
      </c>
      <c r="I228" s="10">
        <f t="shared" si="80"/>
        <v>3.8913072154069382E-2</v>
      </c>
      <c r="J228" s="10">
        <f t="shared" si="81"/>
        <v>3.5009398496240664E-2</v>
      </c>
      <c r="K228" s="7"/>
      <c r="L228" s="10">
        <f t="shared" si="82"/>
        <v>0.96397117694155321</v>
      </c>
      <c r="M228" s="10">
        <f t="shared" si="83"/>
        <v>0.98638083228247164</v>
      </c>
      <c r="N228" s="10">
        <f t="shared" si="84"/>
        <v>4.4475306551046742E-2</v>
      </c>
      <c r="O228" s="7"/>
      <c r="P228" s="10">
        <f t="shared" si="85"/>
        <v>-2.2409655340918433E-2</v>
      </c>
      <c r="Q228" s="10">
        <f t="shared" si="86"/>
        <v>0.91949587039050651</v>
      </c>
      <c r="R228" s="11">
        <f t="shared" si="87"/>
        <v>-0.94190552573142494</v>
      </c>
      <c r="S228" s="7"/>
      <c r="T228" s="7"/>
      <c r="U228" s="7">
        <v>5626.15</v>
      </c>
      <c r="V228" s="7">
        <v>864.55</v>
      </c>
      <c r="W228" s="7">
        <v>36</v>
      </c>
      <c r="X228" s="7"/>
      <c r="Y228" s="10">
        <f t="shared" si="88"/>
        <v>5.1093782101096826E-3</v>
      </c>
      <c r="Z228" s="10">
        <f t="shared" si="89"/>
        <v>1.8675621538823975E-2</v>
      </c>
      <c r="AA228" s="10">
        <f t="shared" si="90"/>
        <v>-2.7700831024931143E-3</v>
      </c>
      <c r="AB228" s="5"/>
      <c r="AC228" s="10">
        <f t="shared" si="121"/>
        <v>-3.7911369135665368E-2</v>
      </c>
      <c r="AD228" s="10">
        <f t="shared" si="122"/>
        <v>1.3899345572478505E-3</v>
      </c>
      <c r="AE228" s="10">
        <f t="shared" si="123"/>
        <v>-1.098901098901095E-2</v>
      </c>
      <c r="AF228" s="10"/>
      <c r="AG228" s="10">
        <f t="shared" si="124"/>
        <v>2.6922358146654418E-2</v>
      </c>
      <c r="AH228" s="10">
        <f t="shared" si="125"/>
        <v>-1.2378945546258801E-2</v>
      </c>
      <c r="AI228" s="10">
        <f t="shared" si="96"/>
        <v>3.9301303692913223E-2</v>
      </c>
      <c r="AJ228" s="7"/>
      <c r="AK228" s="7"/>
      <c r="AL228" s="7">
        <v>185</v>
      </c>
      <c r="AM228" s="7">
        <v>20.100000000000001</v>
      </c>
      <c r="AN228" s="7">
        <v>167.5</v>
      </c>
      <c r="AO228" s="4"/>
      <c r="AP228" s="10">
        <f t="shared" si="97"/>
        <v>-3.896103896103896E-2</v>
      </c>
      <c r="AQ228" s="10">
        <f t="shared" si="98"/>
        <v>5.0000000000000712E-3</v>
      </c>
      <c r="AR228" s="10">
        <f t="shared" si="99"/>
        <v>-2.1326321939818906E-2</v>
      </c>
      <c r="AS228" s="4"/>
      <c r="AT228" s="10">
        <f t="shared" si="116"/>
        <v>5.161640858462312E-3</v>
      </c>
      <c r="AU228" s="10">
        <f t="shared" si="117"/>
        <v>-4.5130641330166234E-2</v>
      </c>
      <c r="AV228" s="10">
        <f t="shared" si="118"/>
        <v>-7.9923098049986319E-2</v>
      </c>
      <c r="AW228" s="4"/>
      <c r="AX228" s="9">
        <f t="shared" si="119"/>
        <v>5.0292282188628544E-2</v>
      </c>
      <c r="AY228" s="9">
        <f t="shared" si="120"/>
        <v>8.5084738908448629E-2</v>
      </c>
      <c r="AZ228" s="8">
        <f t="shared" si="105"/>
        <v>-3.4792456719820085E-2</v>
      </c>
      <c r="BA228" s="4"/>
      <c r="BC228" s="4"/>
      <c r="BD228" s="4"/>
      <c r="BE228" s="4"/>
      <c r="BF228" s="4"/>
      <c r="BG228" s="4"/>
      <c r="BH228" s="4"/>
      <c r="BI228" s="4"/>
      <c r="BJ228" s="4"/>
      <c r="BK228" s="4"/>
      <c r="BN228" s="4"/>
    </row>
    <row r="229" spans="1:66" s="1" customFormat="1">
      <c r="A229" s="12">
        <v>41668</v>
      </c>
      <c r="B229" s="7">
        <v>20647.3</v>
      </c>
      <c r="C229" s="7">
        <v>122.85</v>
      </c>
      <c r="D229" s="7">
        <v>404.2</v>
      </c>
      <c r="E229" s="7">
        <v>1515.25</v>
      </c>
      <c r="F229" s="7"/>
      <c r="G229" s="6"/>
      <c r="H229" s="10">
        <f t="shared" si="79"/>
        <v>1.6306563391764257E-3</v>
      </c>
      <c r="I229" s="10">
        <f t="shared" si="80"/>
        <v>2.6409344845098978E-2</v>
      </c>
      <c r="J229" s="10">
        <f t="shared" si="81"/>
        <v>-1.718826009404897E-2</v>
      </c>
      <c r="K229" s="7"/>
      <c r="L229" s="10">
        <f t="shared" si="82"/>
        <v>0.96717373899119274</v>
      </c>
      <c r="M229" s="10">
        <f t="shared" si="83"/>
        <v>1.0388398486759143</v>
      </c>
      <c r="N229" s="10">
        <f t="shared" si="84"/>
        <v>2.6522593320235821E-2</v>
      </c>
      <c r="O229" s="10" t="s">
        <v>1</v>
      </c>
      <c r="P229" s="10">
        <f t="shared" si="85"/>
        <v>-7.1666109684721535E-2</v>
      </c>
      <c r="Q229" s="10">
        <f t="shared" si="86"/>
        <v>0.94065114567095698</v>
      </c>
      <c r="R229" s="11">
        <f t="shared" si="87"/>
        <v>-1.0123172553556785</v>
      </c>
      <c r="S229" s="7" t="s">
        <v>14</v>
      </c>
      <c r="T229" s="7"/>
      <c r="U229" s="7">
        <v>5541.65</v>
      </c>
      <c r="V229" s="7">
        <v>868.1</v>
      </c>
      <c r="W229" s="7">
        <v>36.200000000000003</v>
      </c>
      <c r="X229" s="7"/>
      <c r="Y229" s="10">
        <f t="shared" si="88"/>
        <v>-1.5019151640109134E-2</v>
      </c>
      <c r="Z229" s="10">
        <f t="shared" si="89"/>
        <v>4.1061824070326393E-3</v>
      </c>
      <c r="AA229" s="10">
        <f t="shared" si="90"/>
        <v>5.5555555555556347E-3</v>
      </c>
      <c r="AB229" s="5"/>
      <c r="AC229" s="10">
        <f t="shared" si="121"/>
        <v>-5.236112417384179E-2</v>
      </c>
      <c r="AD229" s="10">
        <f t="shared" si="122"/>
        <v>5.5018242891063879E-3</v>
      </c>
      <c r="AE229" s="10">
        <f t="shared" si="123"/>
        <v>-5.4945054945053778E-3</v>
      </c>
      <c r="AF229" s="10"/>
      <c r="AG229" s="10">
        <f t="shared" si="124"/>
        <v>4.6866618679336412E-2</v>
      </c>
      <c r="AH229" s="10">
        <f t="shared" si="125"/>
        <v>-1.0996329783611765E-2</v>
      </c>
      <c r="AI229" s="10">
        <f t="shared" si="96"/>
        <v>5.7862948462948177E-2</v>
      </c>
      <c r="AJ229" s="7"/>
      <c r="AK229" s="7"/>
      <c r="AL229" s="7">
        <v>182.9</v>
      </c>
      <c r="AM229" s="7">
        <v>20.05</v>
      </c>
      <c r="AN229" s="7">
        <v>174</v>
      </c>
      <c r="AO229" s="4"/>
      <c r="AP229" s="10">
        <f t="shared" si="97"/>
        <v>-1.135135135135132E-2</v>
      </c>
      <c r="AQ229" s="10">
        <f t="shared" si="98"/>
        <v>-2.4875621890547614E-3</v>
      </c>
      <c r="AR229" s="10">
        <f t="shared" si="99"/>
        <v>3.880597014925373E-2</v>
      </c>
      <c r="AS229" s="4"/>
      <c r="AT229" s="10">
        <f t="shared" si="116"/>
        <v>-6.248302091822905E-3</v>
      </c>
      <c r="AU229" s="10">
        <f t="shared" si="117"/>
        <v>-4.7505938242280284E-2</v>
      </c>
      <c r="AV229" s="10">
        <f t="shared" si="118"/>
        <v>-4.4218621257896239E-2</v>
      </c>
      <c r="AW229" s="4"/>
      <c r="AX229" s="9">
        <f t="shared" si="119"/>
        <v>4.1257636150457376E-2</v>
      </c>
      <c r="AY229" s="9">
        <f t="shared" si="120"/>
        <v>3.7970319166073331E-2</v>
      </c>
      <c r="AZ229" s="8">
        <f t="shared" si="105"/>
        <v>3.287316984384045E-3</v>
      </c>
      <c r="BA229" s="4"/>
      <c r="BC229" s="4"/>
      <c r="BD229" s="4"/>
      <c r="BE229" s="4"/>
      <c r="BF229" s="4"/>
      <c r="BG229" s="4"/>
      <c r="BH229" s="4"/>
      <c r="BI229" s="4"/>
      <c r="BJ229" s="4">
        <v>39</v>
      </c>
      <c r="BK229" s="4"/>
      <c r="BN229" s="4"/>
    </row>
    <row r="230" spans="1:66" s="1" customFormat="1">
      <c r="A230" s="12">
        <v>41669</v>
      </c>
      <c r="B230" s="7">
        <v>20498.25</v>
      </c>
      <c r="C230" s="7">
        <v>119.95</v>
      </c>
      <c r="D230" s="7">
        <v>398.5</v>
      </c>
      <c r="E230" s="7">
        <v>1497.75</v>
      </c>
      <c r="F230" s="7"/>
      <c r="G230" s="7"/>
      <c r="H230" s="10">
        <f t="shared" si="79"/>
        <v>-2.3606023606023537E-2</v>
      </c>
      <c r="I230" s="10">
        <f t="shared" si="80"/>
        <v>-1.4101929737753559E-2</v>
      </c>
      <c r="J230" s="10">
        <f t="shared" si="81"/>
        <v>-1.1549249298795578E-2</v>
      </c>
      <c r="K230" s="7"/>
      <c r="L230" s="10">
        <f t="shared" si="82"/>
        <v>0.92073658927141711</v>
      </c>
      <c r="M230" s="10">
        <f t="shared" si="83"/>
        <v>1.0100882723833544</v>
      </c>
      <c r="N230" s="10">
        <f t="shared" si="84"/>
        <v>1.4667027979134268E-2</v>
      </c>
      <c r="O230" s="7" t="s">
        <v>2</v>
      </c>
      <c r="P230" s="10">
        <f t="shared" si="85"/>
        <v>-8.9351683111937308E-2</v>
      </c>
      <c r="Q230" s="10">
        <f t="shared" si="86"/>
        <v>0.90606956129228289</v>
      </c>
      <c r="R230" s="11">
        <f t="shared" si="87"/>
        <v>-0.9954212444042202</v>
      </c>
      <c r="S230" s="7" t="s">
        <v>2</v>
      </c>
      <c r="T230" s="7"/>
      <c r="U230" s="7">
        <v>5552.4</v>
      </c>
      <c r="V230" s="7">
        <v>867.95</v>
      </c>
      <c r="W230" s="7">
        <v>36.299999999999997</v>
      </c>
      <c r="X230" s="7"/>
      <c r="Y230" s="10">
        <f t="shared" si="88"/>
        <v>1.9398554582119045E-3</v>
      </c>
      <c r="Z230" s="10">
        <f t="shared" si="89"/>
        <v>-1.7279115309293546E-4</v>
      </c>
      <c r="AA230" s="10">
        <f t="shared" si="90"/>
        <v>2.7624309392263622E-3</v>
      </c>
      <c r="AB230" s="5"/>
      <c r="AC230" s="10">
        <f t="shared" si="121"/>
        <v>-5.0522841728156624E-2</v>
      </c>
      <c r="AD230" s="10">
        <f t="shared" si="122"/>
        <v>5.3280824694504226E-3</v>
      </c>
      <c r="AE230" s="10">
        <f t="shared" si="123"/>
        <v>-2.7472527472527865E-3</v>
      </c>
      <c r="AF230" s="10"/>
      <c r="AG230" s="10">
        <f t="shared" si="124"/>
        <v>4.7775588980903838E-2</v>
      </c>
      <c r="AH230" s="10">
        <f t="shared" si="125"/>
        <v>-8.0753352167032087E-3</v>
      </c>
      <c r="AI230" s="10">
        <f t="shared" si="96"/>
        <v>5.5850924197607045E-2</v>
      </c>
      <c r="AJ230" s="7"/>
      <c r="AK230" s="7"/>
      <c r="AL230" s="7">
        <v>178</v>
      </c>
      <c r="AM230" s="7">
        <v>19.95</v>
      </c>
      <c r="AN230" s="7">
        <v>170.7</v>
      </c>
      <c r="AO230" s="4"/>
      <c r="AP230" s="10">
        <f t="shared" si="97"/>
        <v>-2.6790595954073293E-2</v>
      </c>
      <c r="AQ230" s="10">
        <f t="shared" si="98"/>
        <v>-4.9875311720698964E-3</v>
      </c>
      <c r="AR230" s="10">
        <f t="shared" si="99"/>
        <v>-1.8965517241379376E-2</v>
      </c>
      <c r="AS230" s="4"/>
      <c r="AT230" s="10">
        <f t="shared" si="116"/>
        <v>-3.2871502309155178E-2</v>
      </c>
      <c r="AU230" s="10">
        <f t="shared" si="117"/>
        <v>-5.2256532066508377E-2</v>
      </c>
      <c r="AV230" s="10">
        <f t="shared" si="118"/>
        <v>-6.2345509475418961E-2</v>
      </c>
      <c r="AW230" s="4"/>
      <c r="AX230" s="9">
        <f t="shared" si="119"/>
        <v>1.9385029757353199E-2</v>
      </c>
      <c r="AY230" s="9">
        <f t="shared" si="120"/>
        <v>2.9474007166263784E-2</v>
      </c>
      <c r="AZ230" s="8">
        <f t="shared" si="105"/>
        <v>-1.0088977408910585E-2</v>
      </c>
      <c r="BA230" s="4"/>
      <c r="BC230" s="4"/>
      <c r="BD230" s="4"/>
      <c r="BE230" s="4"/>
      <c r="BF230" s="4"/>
      <c r="BG230" s="4"/>
      <c r="BH230" s="4"/>
      <c r="BI230" s="4"/>
      <c r="BJ230" s="4"/>
      <c r="BK230" s="4"/>
      <c r="BN230" s="4"/>
    </row>
    <row r="231" spans="1:66" s="1" customFormat="1">
      <c r="A231" s="12">
        <v>41670</v>
      </c>
      <c r="B231" s="7">
        <v>20513.849999999999</v>
      </c>
      <c r="C231" s="7">
        <v>124.05</v>
      </c>
      <c r="D231" s="7">
        <v>415</v>
      </c>
      <c r="E231" s="7">
        <v>1525</v>
      </c>
      <c r="F231" s="7"/>
      <c r="G231" s="6"/>
      <c r="H231" s="10">
        <f t="shared" si="79"/>
        <v>3.4180908711963269E-2</v>
      </c>
      <c r="I231" s="10">
        <f t="shared" si="80"/>
        <v>4.1405269761606023E-2</v>
      </c>
      <c r="J231" s="10">
        <f t="shared" si="81"/>
        <v>1.8193957603071274E-2</v>
      </c>
      <c r="K231" s="7"/>
      <c r="L231" s="10">
        <f t="shared" si="82"/>
        <v>0.98638911128903106</v>
      </c>
      <c r="M231" s="10">
        <f t="shared" si="83"/>
        <v>1.0933165195460277</v>
      </c>
      <c r="N231" s="10">
        <f t="shared" si="84"/>
        <v>3.3127836867420969E-2</v>
      </c>
      <c r="O231" s="7" t="s">
        <v>47</v>
      </c>
      <c r="P231" s="10">
        <f t="shared" si="85"/>
        <v>-0.10692740825699665</v>
      </c>
      <c r="Q231" s="10">
        <f t="shared" si="86"/>
        <v>0.95326127442161013</v>
      </c>
      <c r="R231" s="11">
        <f t="shared" si="87"/>
        <v>-1.0601886826786067</v>
      </c>
      <c r="S231" s="4"/>
      <c r="T231" s="7"/>
      <c r="U231" s="7">
        <v>5670.35</v>
      </c>
      <c r="V231" s="7">
        <v>883.05</v>
      </c>
      <c r="W231" s="7">
        <v>37</v>
      </c>
      <c r="X231" s="7"/>
      <c r="Y231" s="10">
        <f t="shared" si="88"/>
        <v>2.1243066061523076E-2</v>
      </c>
      <c r="Z231" s="10">
        <f t="shared" si="89"/>
        <v>1.7397315513566346E-2</v>
      </c>
      <c r="AA231" s="10">
        <f t="shared" si="90"/>
        <v>1.928374655647391E-2</v>
      </c>
      <c r="AB231" s="5"/>
      <c r="AC231" s="10">
        <f t="shared" si="121"/>
        <v>-3.0353035731080651E-2</v>
      </c>
      <c r="AD231" s="10">
        <f t="shared" si="122"/>
        <v>2.2818092314820099E-2</v>
      </c>
      <c r="AE231" s="10">
        <f t="shared" si="123"/>
        <v>1.6483516483516522E-2</v>
      </c>
      <c r="AF231" s="10"/>
      <c r="AG231" s="10">
        <f t="shared" si="124"/>
        <v>4.6836552214597177E-2</v>
      </c>
      <c r="AH231" s="10">
        <f t="shared" si="125"/>
        <v>-6.3345758313035766E-3</v>
      </c>
      <c r="AI231" s="10">
        <f t="shared" si="96"/>
        <v>5.3171128045900753E-2</v>
      </c>
      <c r="AJ231" s="7"/>
      <c r="AK231" s="7"/>
      <c r="AL231" s="7">
        <v>186.9</v>
      </c>
      <c r="AM231" s="7">
        <v>19.850000000000001</v>
      </c>
      <c r="AN231" s="7">
        <v>168.5</v>
      </c>
      <c r="AO231" s="4"/>
      <c r="AP231" s="10">
        <f t="shared" si="97"/>
        <v>5.0000000000000031E-2</v>
      </c>
      <c r="AQ231" s="10">
        <f t="shared" si="98"/>
        <v>-5.012531328320695E-3</v>
      </c>
      <c r="AR231" s="10">
        <f t="shared" si="99"/>
        <v>-1.2888107791446918E-2</v>
      </c>
      <c r="AS231" s="4"/>
      <c r="AT231" s="10">
        <f t="shared" si="116"/>
        <v>1.5484922575387092E-2</v>
      </c>
      <c r="AU231" s="10">
        <f t="shared" si="117"/>
        <v>-5.7007125890736303E-2</v>
      </c>
      <c r="AV231" s="10">
        <f t="shared" si="118"/>
        <v>-7.4430101620434008E-2</v>
      </c>
      <c r="AW231" s="4"/>
      <c r="AX231" s="9">
        <f t="shared" si="119"/>
        <v>7.2492048466123393E-2</v>
      </c>
      <c r="AY231" s="9">
        <f t="shared" si="120"/>
        <v>8.9915024195821106E-2</v>
      </c>
      <c r="AZ231" s="8">
        <f t="shared" si="105"/>
        <v>-1.7422975729697712E-2</v>
      </c>
      <c r="BA231" s="4"/>
      <c r="BC231" s="4"/>
      <c r="BD231" s="4"/>
      <c r="BE231" s="4"/>
      <c r="BF231" s="4"/>
      <c r="BG231" s="4"/>
      <c r="BH231" s="4"/>
      <c r="BI231" s="4"/>
      <c r="BJ231" s="4"/>
      <c r="BK231" s="4"/>
      <c r="BN231" s="4"/>
    </row>
    <row r="232" spans="1:66" s="1" customFormat="1">
      <c r="A232" s="12">
        <v>41673</v>
      </c>
      <c r="B232" s="7">
        <v>20209.259999999998</v>
      </c>
      <c r="C232" s="7">
        <v>125.7</v>
      </c>
      <c r="D232" s="7">
        <v>405.8</v>
      </c>
      <c r="E232" s="7">
        <v>1497.35</v>
      </c>
      <c r="F232" s="7"/>
      <c r="G232" s="6"/>
      <c r="H232" s="10">
        <f t="shared" si="79"/>
        <v>1.3301088270858571E-2</v>
      </c>
      <c r="I232" s="10">
        <f t="shared" si="80"/>
        <v>-2.2168674698795153E-2</v>
      </c>
      <c r="J232" s="10">
        <f t="shared" si="81"/>
        <v>-1.8131147540983668E-2</v>
      </c>
      <c r="K232" s="7"/>
      <c r="L232" s="10">
        <f t="shared" si="82"/>
        <v>1.0128102481985588</v>
      </c>
      <c r="M232" s="10">
        <f t="shared" si="83"/>
        <v>1.0469104665825979</v>
      </c>
      <c r="N232" s="10">
        <f t="shared" si="84"/>
        <v>1.4396043628480456E-2</v>
      </c>
      <c r="O232" s="7" t="s">
        <v>61</v>
      </c>
      <c r="P232" s="10">
        <f t="shared" si="85"/>
        <v>-3.4100218384039094E-2</v>
      </c>
      <c r="Q232" s="10">
        <f t="shared" si="86"/>
        <v>0.99841420457007835</v>
      </c>
      <c r="R232" s="11">
        <f t="shared" si="87"/>
        <v>-1.0325144229541174</v>
      </c>
      <c r="S232" s="7"/>
      <c r="T232" s="7"/>
      <c r="U232" s="7">
        <v>5697.1</v>
      </c>
      <c r="V232" s="7">
        <v>882.35</v>
      </c>
      <c r="W232" s="7">
        <v>36.200000000000003</v>
      </c>
      <c r="X232" s="7"/>
      <c r="Y232" s="10">
        <f t="shared" si="88"/>
        <v>4.7175218460941562E-3</v>
      </c>
      <c r="Z232" s="10">
        <f t="shared" si="89"/>
        <v>-7.9270709472842066E-4</v>
      </c>
      <c r="AA232" s="10">
        <f t="shared" si="90"/>
        <v>-2.1621621621621546E-2</v>
      </c>
      <c r="AB232" s="5"/>
      <c r="AC232" s="10">
        <f t="shared" si="121"/>
        <v>-2.5778704994143146E-2</v>
      </c>
      <c r="AD232" s="10">
        <f t="shared" si="122"/>
        <v>2.2007297156425552E-2</v>
      </c>
      <c r="AE232" s="10">
        <f t="shared" si="123"/>
        <v>-5.4945054945053778E-3</v>
      </c>
      <c r="AF232" s="10"/>
      <c r="AG232" s="10">
        <f t="shared" si="124"/>
        <v>2.0284199499637768E-2</v>
      </c>
      <c r="AH232" s="10">
        <f t="shared" si="125"/>
        <v>-2.7501802650930929E-2</v>
      </c>
      <c r="AI232" s="10">
        <f t="shared" si="96"/>
        <v>4.7786002150568697E-2</v>
      </c>
      <c r="AJ232" s="7"/>
      <c r="AK232" s="7"/>
      <c r="AL232" s="7">
        <v>195</v>
      </c>
      <c r="AM232" s="7">
        <v>18.649999999999999</v>
      </c>
      <c r="AN232" s="7">
        <v>169.6</v>
      </c>
      <c r="AO232" s="4"/>
      <c r="AP232" s="10">
        <f t="shared" si="97"/>
        <v>4.3338683788121959E-2</v>
      </c>
      <c r="AQ232" s="10">
        <f t="shared" si="98"/>
        <v>-6.0453400503778475E-2</v>
      </c>
      <c r="AR232" s="10">
        <f t="shared" si="99"/>
        <v>6.5281899109791951E-3</v>
      </c>
      <c r="AS232" s="4"/>
      <c r="AT232" s="10">
        <f t="shared" si="116"/>
        <v>5.9494702526487302E-2</v>
      </c>
      <c r="AU232" s="10">
        <f t="shared" si="117"/>
        <v>-0.11401425178147279</v>
      </c>
      <c r="AV232" s="10">
        <f t="shared" si="118"/>
        <v>-6.8387805547926478E-2</v>
      </c>
      <c r="AW232" s="4"/>
      <c r="AX232" s="9">
        <f t="shared" si="119"/>
        <v>0.17350895430796009</v>
      </c>
      <c r="AY232" s="9">
        <f t="shared" si="120"/>
        <v>0.12788250807441379</v>
      </c>
      <c r="AZ232" s="8">
        <f t="shared" si="105"/>
        <v>4.5626446233546308E-2</v>
      </c>
      <c r="BA232" s="4"/>
      <c r="BC232" s="4"/>
      <c r="BD232" s="4"/>
      <c r="BE232" s="4"/>
      <c r="BF232" s="4"/>
      <c r="BG232" s="4"/>
      <c r="BH232" s="4"/>
      <c r="BI232" s="4"/>
      <c r="BJ232" s="4"/>
      <c r="BK232" s="4"/>
      <c r="BN232" s="4"/>
    </row>
    <row r="233" spans="1:66" s="1" customFormat="1">
      <c r="A233" s="12">
        <v>41674</v>
      </c>
      <c r="B233" s="7">
        <v>20211.93</v>
      </c>
      <c r="C233" s="7">
        <v>122.35</v>
      </c>
      <c r="D233" s="7">
        <v>410.3</v>
      </c>
      <c r="E233" s="7">
        <v>1479.85</v>
      </c>
      <c r="F233" s="7"/>
      <c r="G233" s="6"/>
      <c r="H233" s="10">
        <f t="shared" si="79"/>
        <v>-2.6650755767700943E-2</v>
      </c>
      <c r="I233" s="10">
        <f t="shared" si="80"/>
        <v>1.1089206505667816E-2</v>
      </c>
      <c r="J233" s="10">
        <f t="shared" si="81"/>
        <v>-1.1687314255184159E-2</v>
      </c>
      <c r="K233" s="7"/>
      <c r="L233" s="10">
        <f t="shared" si="82"/>
        <v>0.95916733386709352</v>
      </c>
      <c r="M233" s="10">
        <f t="shared" si="83"/>
        <v>1.0696090794451452</v>
      </c>
      <c r="N233" s="10">
        <f t="shared" si="84"/>
        <v>2.5404782873789042E-3</v>
      </c>
      <c r="O233" s="7"/>
      <c r="P233" s="10">
        <f t="shared" si="85"/>
        <v>-0.11044174557805164</v>
      </c>
      <c r="Q233" s="10">
        <f t="shared" si="86"/>
        <v>0.95662685557971461</v>
      </c>
      <c r="R233" s="11">
        <f t="shared" si="87"/>
        <v>-1.0670686011577661</v>
      </c>
      <c r="S233" s="7"/>
      <c r="T233" s="7"/>
      <c r="U233" s="7">
        <v>5630</v>
      </c>
      <c r="V233" s="7">
        <v>874.15</v>
      </c>
      <c r="W233" s="7">
        <v>35.9</v>
      </c>
      <c r="X233" s="7"/>
      <c r="Y233" s="10">
        <f t="shared" si="88"/>
        <v>-1.1777922100717972E-2</v>
      </c>
      <c r="Z233" s="10">
        <f t="shared" si="89"/>
        <v>-9.2933643112144224E-3</v>
      </c>
      <c r="AA233" s="10">
        <f t="shared" si="90"/>
        <v>-8.2872928176796756E-3</v>
      </c>
      <c r="AB233" s="5"/>
      <c r="AC233" s="10">
        <f t="shared" si="121"/>
        <v>-3.7253007515582713E-2</v>
      </c>
      <c r="AD233" s="10">
        <f t="shared" si="122"/>
        <v>1.2509411015231313E-2</v>
      </c>
      <c r="AE233" s="10">
        <f t="shared" si="123"/>
        <v>-1.3736263736263736E-2</v>
      </c>
      <c r="AF233" s="10"/>
      <c r="AG233" s="10">
        <f t="shared" si="124"/>
        <v>2.3516743779318977E-2</v>
      </c>
      <c r="AH233" s="10">
        <f t="shared" si="125"/>
        <v>-2.624567475149505E-2</v>
      </c>
      <c r="AI233" s="10">
        <f t="shared" si="96"/>
        <v>4.9762418530814027E-2</v>
      </c>
      <c r="AJ233" s="7"/>
      <c r="AK233" s="7"/>
      <c r="AL233" s="7">
        <v>192</v>
      </c>
      <c r="AM233" s="7">
        <v>18.55</v>
      </c>
      <c r="AN233" s="7">
        <v>165.3</v>
      </c>
      <c r="AO233" s="4"/>
      <c r="AP233" s="10">
        <f t="shared" si="97"/>
        <v>-1.5384615384615385E-2</v>
      </c>
      <c r="AQ233" s="10">
        <f t="shared" si="98"/>
        <v>-5.3619302949060527E-3</v>
      </c>
      <c r="AR233" s="10">
        <f t="shared" si="99"/>
        <v>-2.5353773584905561E-2</v>
      </c>
      <c r="AS233" s="4"/>
      <c r="AT233" s="10">
        <f t="shared" si="116"/>
        <v>4.3194784026079805E-2</v>
      </c>
      <c r="AU233" s="10">
        <f t="shared" si="117"/>
        <v>-0.11876484560570071</v>
      </c>
      <c r="AV233" s="10">
        <f t="shared" si="118"/>
        <v>-9.2007690195001365E-2</v>
      </c>
      <c r="AW233" s="10" t="s">
        <v>1</v>
      </c>
      <c r="AX233" s="9">
        <f t="shared" si="119"/>
        <v>0.16195962963178051</v>
      </c>
      <c r="AY233" s="9">
        <f t="shared" si="120"/>
        <v>0.13520247422108117</v>
      </c>
      <c r="AZ233" s="8">
        <f t="shared" si="105"/>
        <v>2.675715541069934E-2</v>
      </c>
      <c r="BA233" s="4" t="s">
        <v>17</v>
      </c>
      <c r="BC233" s="4"/>
      <c r="BD233" s="4"/>
      <c r="BE233" s="4"/>
      <c r="BF233" s="4"/>
      <c r="BG233" s="4"/>
      <c r="BH233" s="4"/>
      <c r="BI233" s="4"/>
      <c r="BJ233" s="4">
        <v>40</v>
      </c>
      <c r="BK233" s="4"/>
      <c r="BN233" s="4"/>
    </row>
    <row r="234" spans="1:66" s="1" customFormat="1">
      <c r="A234" s="12">
        <v>41675</v>
      </c>
      <c r="B234" s="7">
        <v>20261.03</v>
      </c>
      <c r="C234" s="7">
        <v>121.7</v>
      </c>
      <c r="D234" s="7">
        <v>406.8</v>
      </c>
      <c r="E234" s="7">
        <v>1483.45</v>
      </c>
      <c r="F234" s="7"/>
      <c r="G234" s="6"/>
      <c r="H234" s="10">
        <f t="shared" si="79"/>
        <v>-5.3126277073967431E-3</v>
      </c>
      <c r="I234" s="10">
        <f t="shared" si="80"/>
        <v>-8.5303436509870829E-3</v>
      </c>
      <c r="J234" s="10">
        <f t="shared" si="81"/>
        <v>2.432678987735336E-3</v>
      </c>
      <c r="K234" s="7"/>
      <c r="L234" s="10">
        <f t="shared" si="82"/>
        <v>0.94875900720576456</v>
      </c>
      <c r="M234" s="10">
        <f t="shared" si="83"/>
        <v>1.051954602774275</v>
      </c>
      <c r="N234" s="10">
        <f t="shared" si="84"/>
        <v>4.9793374432627446E-3</v>
      </c>
      <c r="O234" s="7"/>
      <c r="P234" s="10">
        <f t="shared" si="85"/>
        <v>-0.10319559556851043</v>
      </c>
      <c r="Q234" s="10">
        <f t="shared" si="86"/>
        <v>0.94377966976250183</v>
      </c>
      <c r="R234" s="11">
        <f t="shared" si="87"/>
        <v>-1.0469752653310123</v>
      </c>
      <c r="S234" s="7"/>
      <c r="T234" s="7"/>
      <c r="U234" s="7">
        <v>5610.05</v>
      </c>
      <c r="V234" s="7">
        <v>867.65</v>
      </c>
      <c r="W234" s="7">
        <v>36.6</v>
      </c>
      <c r="X234" s="7"/>
      <c r="Y234" s="10">
        <f t="shared" si="88"/>
        <v>-3.5435168738898433E-3</v>
      </c>
      <c r="Z234" s="10">
        <f t="shared" si="89"/>
        <v>-7.4357947720642909E-3</v>
      </c>
      <c r="AA234" s="10">
        <f t="shared" si="90"/>
        <v>1.9498607242339913E-2</v>
      </c>
      <c r="AB234" s="5"/>
      <c r="AC234" s="10">
        <f t="shared" si="121"/>
        <v>-4.0664517728737942E-2</v>
      </c>
      <c r="AD234" s="10">
        <f t="shared" si="122"/>
        <v>4.9805988301383618E-3</v>
      </c>
      <c r="AE234" s="10">
        <f t="shared" si="123"/>
        <v>5.494505494505573E-3</v>
      </c>
      <c r="AF234" s="10"/>
      <c r="AG234" s="10">
        <f t="shared" si="124"/>
        <v>4.6159023223243514E-2</v>
      </c>
      <c r="AH234" s="10">
        <f t="shared" si="125"/>
        <v>5.1390666436721116E-4</v>
      </c>
      <c r="AI234" s="10">
        <f t="shared" si="96"/>
        <v>4.5645116558876306E-2</v>
      </c>
      <c r="AJ234" s="7"/>
      <c r="AK234" s="7"/>
      <c r="AL234" s="7">
        <v>184</v>
      </c>
      <c r="AM234" s="7">
        <v>18.649999999999999</v>
      </c>
      <c r="AN234" s="7">
        <v>168.45</v>
      </c>
      <c r="AO234" s="4"/>
      <c r="AP234" s="10">
        <f t="shared" si="97"/>
        <v>-4.1666666666666664E-2</v>
      </c>
      <c r="AQ234" s="10">
        <f t="shared" si="98"/>
        <v>5.3908355795147097E-3</v>
      </c>
      <c r="AR234" s="10">
        <f t="shared" si="99"/>
        <v>1.9056261343012564E-2</v>
      </c>
      <c r="AS234" s="4"/>
      <c r="AT234" s="10">
        <f t="shared" ref="AT234:AT242" si="126">(AL234-$AL$233)/$AL$233</f>
        <v>-4.1666666666666664E-2</v>
      </c>
      <c r="AU234" s="10">
        <f t="shared" ref="AU234:AU242" si="127">(AM234-$AM$233)/$AM$233</f>
        <v>5.3908355795147097E-3</v>
      </c>
      <c r="AV234" s="10">
        <f t="shared" ref="AV234:AV242" si="128">(AN234-$AN$233)/$AN$233</f>
        <v>1.9056261343012564E-2</v>
      </c>
      <c r="AW234" s="4" t="s">
        <v>7</v>
      </c>
      <c r="AX234" s="9">
        <f t="shared" ref="AX234:AX243" si="129">AV234-AT234</f>
        <v>6.0722928009679225E-2</v>
      </c>
      <c r="AY234" s="9">
        <f t="shared" ref="AY234:AY243" si="130">AV234-AU234</f>
        <v>1.3665425763497854E-2</v>
      </c>
      <c r="AZ234" s="8">
        <f t="shared" si="105"/>
        <v>4.7057502246181368E-2</v>
      </c>
      <c r="BA234" s="4"/>
      <c r="BC234" s="4"/>
      <c r="BD234" s="4"/>
      <c r="BE234" s="4"/>
      <c r="BF234" s="4"/>
      <c r="BG234" s="4"/>
      <c r="BH234" s="4"/>
      <c r="BI234" s="4"/>
      <c r="BJ234" s="4"/>
      <c r="BK234" s="4"/>
      <c r="BN234" s="4"/>
    </row>
    <row r="235" spans="1:66" s="1" customFormat="1">
      <c r="A235" s="12">
        <v>41676</v>
      </c>
      <c r="B235" s="7">
        <v>20310.740000000002</v>
      </c>
      <c r="C235" s="7">
        <v>116.7</v>
      </c>
      <c r="D235" s="7">
        <v>403.7</v>
      </c>
      <c r="E235" s="7">
        <v>1492.15</v>
      </c>
      <c r="F235" s="7"/>
      <c r="G235" s="6"/>
      <c r="H235" s="10">
        <f t="shared" si="79"/>
        <v>-4.1084634346754315E-2</v>
      </c>
      <c r="I235" s="10">
        <f t="shared" si="80"/>
        <v>-7.6204523107178531E-3</v>
      </c>
      <c r="J235" s="10">
        <f t="shared" si="81"/>
        <v>5.8647072702147328E-3</v>
      </c>
      <c r="K235" s="7"/>
      <c r="L235" s="10">
        <f t="shared" si="82"/>
        <v>0.86869495596477175</v>
      </c>
      <c r="M235" s="10">
        <f t="shared" si="83"/>
        <v>1.0363177805800756</v>
      </c>
      <c r="N235" s="10">
        <f t="shared" si="84"/>
        <v>1.0873247069981832E-2</v>
      </c>
      <c r="O235" s="7"/>
      <c r="P235" s="10">
        <f t="shared" si="85"/>
        <v>-0.16762282461530387</v>
      </c>
      <c r="Q235" s="10">
        <f t="shared" si="86"/>
        <v>0.85782170889478992</v>
      </c>
      <c r="R235" s="11">
        <f t="shared" si="87"/>
        <v>-1.0254445335100937</v>
      </c>
      <c r="S235" s="7"/>
      <c r="T235" s="7"/>
      <c r="U235" s="7">
        <v>5676.55</v>
      </c>
      <c r="V235" s="7">
        <v>886.55</v>
      </c>
      <c r="W235" s="7">
        <v>36.049999999999997</v>
      </c>
      <c r="X235" s="7"/>
      <c r="Y235" s="10">
        <f t="shared" si="88"/>
        <v>1.1853726793878841E-2</v>
      </c>
      <c r="Z235" s="10">
        <f t="shared" si="89"/>
        <v>2.1782977006857579E-2</v>
      </c>
      <c r="AA235" s="10">
        <f t="shared" si="90"/>
        <v>-1.50273224043717E-2</v>
      </c>
      <c r="AB235" s="5"/>
      <c r="AC235" s="10">
        <f t="shared" si="121"/>
        <v>-2.92928170182204E-2</v>
      </c>
      <c r="AD235" s="10">
        <f t="shared" si="122"/>
        <v>2.6872068106793226E-2</v>
      </c>
      <c r="AE235" s="10">
        <f t="shared" si="123"/>
        <v>-9.6153846153846541E-3</v>
      </c>
      <c r="AF235" s="10"/>
      <c r="AG235" s="10">
        <f t="shared" si="124"/>
        <v>1.9677432402835746E-2</v>
      </c>
      <c r="AH235" s="10">
        <f t="shared" si="125"/>
        <v>-3.6487452722177877E-2</v>
      </c>
      <c r="AI235" s="10">
        <f t="shared" si="96"/>
        <v>5.6164885125013622E-2</v>
      </c>
      <c r="AJ235" s="7"/>
      <c r="AK235" s="7"/>
      <c r="AL235" s="7">
        <v>185.45</v>
      </c>
      <c r="AM235" s="7">
        <v>18.55</v>
      </c>
      <c r="AN235" s="7">
        <v>167.2</v>
      </c>
      <c r="AO235" s="4"/>
      <c r="AP235" s="10">
        <f t="shared" si="97"/>
        <v>7.8804347826086345E-3</v>
      </c>
      <c r="AQ235" s="10">
        <f t="shared" si="98"/>
        <v>-5.3619302949060527E-3</v>
      </c>
      <c r="AR235" s="10">
        <f t="shared" si="99"/>
        <v>-7.4205995844464235E-3</v>
      </c>
      <c r="AS235" s="4"/>
      <c r="AT235" s="10">
        <f t="shared" si="126"/>
        <v>-3.4114583333333393E-2</v>
      </c>
      <c r="AU235" s="10">
        <f t="shared" si="127"/>
        <v>0</v>
      </c>
      <c r="AV235" s="10">
        <f t="shared" si="128"/>
        <v>1.1494252873563079E-2</v>
      </c>
      <c r="AX235" s="9">
        <f t="shared" si="129"/>
        <v>4.5608836206896472E-2</v>
      </c>
      <c r="AY235" s="9">
        <f t="shared" si="130"/>
        <v>1.1494252873563079E-2</v>
      </c>
      <c r="AZ235" s="8">
        <f t="shared" si="105"/>
        <v>3.4114583333333393E-2</v>
      </c>
      <c r="BA235" s="4"/>
      <c r="BC235" s="4"/>
      <c r="BD235" s="4"/>
      <c r="BE235" s="4"/>
      <c r="BF235" s="4"/>
      <c r="BG235" s="4"/>
      <c r="BH235" s="4"/>
      <c r="BI235" s="4"/>
      <c r="BJ235" s="4"/>
      <c r="BK235" s="4"/>
      <c r="BN235" s="4"/>
    </row>
    <row r="236" spans="1:66" s="1" customFormat="1">
      <c r="A236" s="12">
        <v>41677</v>
      </c>
      <c r="B236" s="7">
        <v>20376.560000000001</v>
      </c>
      <c r="C236" s="7">
        <v>120.2</v>
      </c>
      <c r="D236" s="7">
        <v>404.35</v>
      </c>
      <c r="E236" s="7">
        <v>1489.95</v>
      </c>
      <c r="F236" s="7"/>
      <c r="G236" s="6"/>
      <c r="H236" s="10">
        <f t="shared" si="79"/>
        <v>2.9991431019708654E-2</v>
      </c>
      <c r="I236" s="10">
        <f t="shared" si="80"/>
        <v>1.6101065147387519E-3</v>
      </c>
      <c r="J236" s="10">
        <f t="shared" si="81"/>
        <v>-1.4743826022853234E-3</v>
      </c>
      <c r="K236" s="7"/>
      <c r="L236" s="10">
        <f t="shared" si="82"/>
        <v>0.92473979183346677</v>
      </c>
      <c r="M236" s="10">
        <f t="shared" si="83"/>
        <v>1.039596469104666</v>
      </c>
      <c r="N236" s="10">
        <f t="shared" si="84"/>
        <v>9.3828331413861772E-3</v>
      </c>
      <c r="O236" s="7"/>
      <c r="P236" s="10">
        <f t="shared" si="85"/>
        <v>-0.11485667727119919</v>
      </c>
      <c r="Q236" s="10">
        <f t="shared" si="86"/>
        <v>0.91535695869208056</v>
      </c>
      <c r="R236" s="11">
        <f t="shared" si="87"/>
        <v>-1.0302136359632796</v>
      </c>
      <c r="S236" s="7"/>
      <c r="T236" s="7"/>
      <c r="U236" s="7">
        <v>5644.7</v>
      </c>
      <c r="V236" s="7">
        <v>897.55</v>
      </c>
      <c r="W236" s="7">
        <v>35.950000000000003</v>
      </c>
      <c r="X236" s="7"/>
      <c r="Y236" s="10">
        <f t="shared" si="88"/>
        <v>-5.6108023359259344E-3</v>
      </c>
      <c r="Z236" s="10">
        <f t="shared" si="89"/>
        <v>1.2407647622807513E-2</v>
      </c>
      <c r="AA236" s="10">
        <f t="shared" si="90"/>
        <v>-2.773925104022034E-3</v>
      </c>
      <c r="AB236" s="5"/>
      <c r="AC236" s="10">
        <f t="shared" si="121"/>
        <v>-3.4739263147994651E-2</v>
      </c>
      <c r="AD236" s="10">
        <f t="shared" si="122"/>
        <v>3.9613134881565912E-2</v>
      </c>
      <c r="AE236" s="10">
        <f t="shared" si="123"/>
        <v>-1.2362637362637246E-2</v>
      </c>
      <c r="AF236" s="10"/>
      <c r="AG236" s="10">
        <f t="shared" si="124"/>
        <v>2.2376625785357405E-2</v>
      </c>
      <c r="AH236" s="10">
        <f t="shared" si="125"/>
        <v>-5.1975772244203161E-2</v>
      </c>
      <c r="AI236" s="10">
        <f t="shared" si="96"/>
        <v>7.4352398029560562E-2</v>
      </c>
      <c r="AJ236" s="7"/>
      <c r="AK236" s="7"/>
      <c r="AL236" s="7">
        <v>176.2</v>
      </c>
      <c r="AM236" s="7">
        <v>19.25</v>
      </c>
      <c r="AN236" s="7">
        <v>168.5</v>
      </c>
      <c r="AO236" s="4"/>
      <c r="AP236" s="10">
        <f t="shared" si="97"/>
        <v>-4.9878673496899437E-2</v>
      </c>
      <c r="AQ236" s="10">
        <f t="shared" si="98"/>
        <v>3.7735849056603731E-2</v>
      </c>
      <c r="AR236" s="10">
        <f t="shared" si="99"/>
        <v>7.7751196172249487E-3</v>
      </c>
      <c r="AS236" s="4"/>
      <c r="AT236" s="10">
        <f t="shared" si="126"/>
        <v>-8.2291666666666721E-2</v>
      </c>
      <c r="AU236" s="10">
        <f t="shared" si="127"/>
        <v>3.7735849056603731E-2</v>
      </c>
      <c r="AV236" s="10">
        <f t="shared" si="128"/>
        <v>1.9358741681790612E-2</v>
      </c>
      <c r="AW236" s="4"/>
      <c r="AX236" s="9">
        <f t="shared" si="129"/>
        <v>0.10165040834845733</v>
      </c>
      <c r="AY236" s="9">
        <f t="shared" si="130"/>
        <v>-1.8377107374813118E-2</v>
      </c>
      <c r="AZ236" s="8">
        <f t="shared" si="105"/>
        <v>0.12002751572327044</v>
      </c>
      <c r="BA236" s="4"/>
      <c r="BC236" s="4"/>
      <c r="BD236" s="4"/>
      <c r="BE236" s="4"/>
      <c r="BF236" s="4"/>
      <c r="BG236" s="4"/>
      <c r="BH236" s="4"/>
      <c r="BI236" s="4"/>
      <c r="BJ236" s="4"/>
      <c r="BK236" s="4"/>
      <c r="BN236" s="4"/>
    </row>
    <row r="237" spans="1:66" s="1" customFormat="1">
      <c r="A237" s="12">
        <v>41680</v>
      </c>
      <c r="B237" s="7">
        <v>20334.27</v>
      </c>
      <c r="C237" s="7">
        <v>122.1</v>
      </c>
      <c r="D237" s="7">
        <v>394.9</v>
      </c>
      <c r="E237" s="7">
        <v>1492.3</v>
      </c>
      <c r="F237" s="7"/>
      <c r="G237" s="6"/>
      <c r="H237" s="10">
        <f t="shared" si="79"/>
        <v>1.5806988352745351E-2</v>
      </c>
      <c r="I237" s="10">
        <f t="shared" si="80"/>
        <v>-2.3370842092246928E-2</v>
      </c>
      <c r="J237" s="10">
        <f t="shared" si="81"/>
        <v>1.5772341353736091E-3</v>
      </c>
      <c r="K237" s="7"/>
      <c r="L237" s="10">
        <f t="shared" si="82"/>
        <v>0.95516413130504385</v>
      </c>
      <c r="M237" s="10">
        <f t="shared" si="83"/>
        <v>0.99192938209331638</v>
      </c>
      <c r="N237" s="10">
        <f t="shared" si="84"/>
        <v>1.0974866201476896E-2</v>
      </c>
      <c r="O237" s="7"/>
      <c r="P237" s="10">
        <f t="shared" si="85"/>
        <v>-3.676525078827253E-2</v>
      </c>
      <c r="Q237" s="10">
        <f t="shared" si="86"/>
        <v>0.94418926510356693</v>
      </c>
      <c r="R237" s="11">
        <f t="shared" si="87"/>
        <v>-0.98095451589183946</v>
      </c>
      <c r="S237" s="7"/>
      <c r="T237" s="7"/>
      <c r="U237" s="7">
        <v>5560.7</v>
      </c>
      <c r="V237" s="7">
        <v>908</v>
      </c>
      <c r="W237" s="7">
        <v>35.5</v>
      </c>
      <c r="X237" s="7"/>
      <c r="Y237" s="10">
        <f t="shared" si="88"/>
        <v>-1.4881216007936649E-2</v>
      </c>
      <c r="Z237" s="10">
        <f t="shared" si="89"/>
        <v>1.1642805414740177E-2</v>
      </c>
      <c r="AA237" s="10">
        <f t="shared" si="90"/>
        <v>-1.2517385257301885E-2</v>
      </c>
      <c r="AB237" s="5"/>
      <c r="AC237" s="10">
        <f t="shared" si="121"/>
        <v>-4.9103516677069442E-2</v>
      </c>
      <c r="AD237" s="10">
        <f t="shared" si="122"/>
        <v>5.171714831760002E-2</v>
      </c>
      <c r="AE237" s="10">
        <f t="shared" si="123"/>
        <v>-2.4725274725274686E-2</v>
      </c>
      <c r="AF237" s="10"/>
      <c r="AG237" s="10">
        <f t="shared" si="124"/>
        <v>2.4378241951794756E-2</v>
      </c>
      <c r="AH237" s="10">
        <f t="shared" si="125"/>
        <v>-7.6442423042874713E-2</v>
      </c>
      <c r="AI237" s="10">
        <f t="shared" si="96"/>
        <v>0.10082066499466946</v>
      </c>
      <c r="AJ237" s="7"/>
      <c r="AK237" s="7"/>
      <c r="AL237" s="7">
        <v>184.9</v>
      </c>
      <c r="AM237" s="7">
        <v>19.149999999999999</v>
      </c>
      <c r="AN237" s="7">
        <v>167.65</v>
      </c>
      <c r="AO237" s="4"/>
      <c r="AP237" s="10">
        <f t="shared" si="97"/>
        <v>4.9375709421112475E-2</v>
      </c>
      <c r="AQ237" s="10">
        <f t="shared" si="98"/>
        <v>-5.1948051948052685E-3</v>
      </c>
      <c r="AR237" s="10">
        <f t="shared" si="99"/>
        <v>-5.0445103857566431E-3</v>
      </c>
      <c r="AS237" s="4"/>
      <c r="AT237" s="10">
        <f t="shared" si="126"/>
        <v>-3.6979166666666639E-2</v>
      </c>
      <c r="AU237" s="10">
        <f t="shared" si="127"/>
        <v>3.2345013477088833E-2</v>
      </c>
      <c r="AV237" s="10">
        <f t="shared" si="128"/>
        <v>1.4216575922564999E-2</v>
      </c>
      <c r="AW237" s="4"/>
      <c r="AX237" s="9">
        <f t="shared" si="129"/>
        <v>5.1195742589231638E-2</v>
      </c>
      <c r="AY237" s="9">
        <f t="shared" si="130"/>
        <v>-1.8128437554523834E-2</v>
      </c>
      <c r="AZ237" s="8">
        <f t="shared" si="105"/>
        <v>6.9324180143755465E-2</v>
      </c>
      <c r="BA237" s="4"/>
      <c r="BC237" s="4"/>
      <c r="BD237" s="4"/>
      <c r="BE237" s="4"/>
      <c r="BF237" s="4"/>
      <c r="BG237" s="4"/>
      <c r="BH237" s="4"/>
      <c r="BI237" s="4"/>
      <c r="BJ237" s="4"/>
      <c r="BK237" s="4"/>
      <c r="BN237" s="4"/>
    </row>
    <row r="238" spans="1:66" s="1" customFormat="1">
      <c r="A238" s="12">
        <v>41681</v>
      </c>
      <c r="B238" s="7">
        <v>20363.37</v>
      </c>
      <c r="C238" s="7">
        <v>120.7</v>
      </c>
      <c r="D238" s="7">
        <v>398.55</v>
      </c>
      <c r="E238" s="7">
        <v>1467.7</v>
      </c>
      <c r="F238" s="7"/>
      <c r="G238" s="6"/>
      <c r="H238" s="10">
        <f t="shared" si="79"/>
        <v>-1.1466011466011396E-2</v>
      </c>
      <c r="I238" s="10">
        <f t="shared" si="80"/>
        <v>9.2428462902001372E-3</v>
      </c>
      <c r="J238" s="10">
        <f t="shared" si="81"/>
        <v>-1.6484621054747645E-2</v>
      </c>
      <c r="K238" s="7"/>
      <c r="L238" s="10">
        <f t="shared" si="82"/>
        <v>0.932746196957566</v>
      </c>
      <c r="M238" s="10">
        <f t="shared" si="83"/>
        <v>1.0103404791929382</v>
      </c>
      <c r="N238" s="10">
        <f t="shared" si="84"/>
        <v>-5.6906713637286527E-3</v>
      </c>
      <c r="O238" s="7"/>
      <c r="P238" s="10">
        <f t="shared" si="85"/>
        <v>-7.7594282235372236E-2</v>
      </c>
      <c r="Q238" s="10">
        <f t="shared" si="86"/>
        <v>0.93843686832129469</v>
      </c>
      <c r="R238" s="11">
        <f t="shared" si="87"/>
        <v>-1.016031150556667</v>
      </c>
      <c r="S238" s="7"/>
      <c r="T238" s="7"/>
      <c r="U238" s="7">
        <v>5640.55</v>
      </c>
      <c r="V238" s="7">
        <v>903.25</v>
      </c>
      <c r="W238" s="7">
        <v>36.200000000000003</v>
      </c>
      <c r="X238" s="7"/>
      <c r="Y238" s="10">
        <f t="shared" si="88"/>
        <v>1.4359702915100683E-2</v>
      </c>
      <c r="Z238" s="10">
        <f t="shared" si="89"/>
        <v>-5.2312775330396475E-3</v>
      </c>
      <c r="AA238" s="10">
        <f t="shared" si="90"/>
        <v>1.9718309859155011E-2</v>
      </c>
      <c r="AB238" s="5"/>
      <c r="AC238" s="10">
        <f t="shared" si="121"/>
        <v>-3.5448925673538169E-2</v>
      </c>
      <c r="AD238" s="10">
        <f t="shared" si="122"/>
        <v>4.6215324028493633E-2</v>
      </c>
      <c r="AE238" s="10">
        <f t="shared" si="123"/>
        <v>-5.4945054945053778E-3</v>
      </c>
      <c r="AF238" s="10"/>
      <c r="AG238" s="10">
        <f t="shared" si="124"/>
        <v>2.9954420179032791E-2</v>
      </c>
      <c r="AH238" s="10">
        <f t="shared" si="125"/>
        <v>-5.1709829522999011E-2</v>
      </c>
      <c r="AI238" s="10">
        <f t="shared" si="96"/>
        <v>8.1664249702031802E-2</v>
      </c>
      <c r="AJ238" s="7"/>
      <c r="AK238" s="7"/>
      <c r="AL238" s="7">
        <v>175.7</v>
      </c>
      <c r="AM238" s="7">
        <v>18.850000000000001</v>
      </c>
      <c r="AN238" s="7">
        <v>164.7</v>
      </c>
      <c r="AO238" s="4"/>
      <c r="AP238" s="10">
        <f t="shared" si="97"/>
        <v>-4.9756625202812418E-2</v>
      </c>
      <c r="AQ238" s="10">
        <f t="shared" si="98"/>
        <v>-1.5665796344647372E-2</v>
      </c>
      <c r="AR238" s="10">
        <f t="shared" si="99"/>
        <v>-1.7596182523113731E-2</v>
      </c>
      <c r="AS238" s="4"/>
      <c r="AT238" s="10">
        <f t="shared" si="126"/>
        <v>-8.4895833333333393E-2</v>
      </c>
      <c r="AU238" s="10">
        <f t="shared" si="127"/>
        <v>1.6172506738544513E-2</v>
      </c>
      <c r="AV238" s="10">
        <f t="shared" si="128"/>
        <v>-3.6297640653358905E-3</v>
      </c>
      <c r="AW238" s="4"/>
      <c r="AX238" s="9">
        <f t="shared" si="129"/>
        <v>8.1266069267997496E-2</v>
      </c>
      <c r="AY238" s="9">
        <f t="shared" si="130"/>
        <v>-1.9802270803880404E-2</v>
      </c>
      <c r="AZ238" s="8">
        <f t="shared" si="105"/>
        <v>0.1010683400718779</v>
      </c>
      <c r="BA238" s="4"/>
      <c r="BC238" s="4"/>
      <c r="BD238" s="4"/>
      <c r="BE238" s="4"/>
      <c r="BF238" s="4"/>
      <c r="BG238" s="4"/>
      <c r="BH238" s="4"/>
      <c r="BI238" s="4"/>
      <c r="BJ238" s="4"/>
      <c r="BK238" s="4"/>
      <c r="BN238" s="4"/>
    </row>
    <row r="239" spans="1:66" s="1" customFormat="1">
      <c r="A239" s="12">
        <v>41682</v>
      </c>
      <c r="B239" s="7">
        <v>20448.490000000002</v>
      </c>
      <c r="C239" s="7">
        <v>118.65</v>
      </c>
      <c r="D239" s="7">
        <v>392.1</v>
      </c>
      <c r="E239" s="7">
        <v>1477.6</v>
      </c>
      <c r="F239" s="7"/>
      <c r="G239" s="6"/>
      <c r="H239" s="10">
        <f t="shared" si="79"/>
        <v>-1.6984258492129221E-2</v>
      </c>
      <c r="I239" s="10">
        <f t="shared" si="80"/>
        <v>-1.6183665788483223E-2</v>
      </c>
      <c r="J239" s="10">
        <f t="shared" si="81"/>
        <v>6.7452476664167493E-3</v>
      </c>
      <c r="K239" s="7"/>
      <c r="L239" s="10">
        <f t="shared" si="82"/>
        <v>0.89991993594875896</v>
      </c>
      <c r="M239" s="10">
        <f t="shared" si="83"/>
        <v>0.97780580075662049</v>
      </c>
      <c r="N239" s="10">
        <f t="shared" si="84"/>
        <v>1.0161913149515616E-3</v>
      </c>
      <c r="O239" s="7"/>
      <c r="P239" s="10">
        <f t="shared" si="85"/>
        <v>-7.7885864807861527E-2</v>
      </c>
      <c r="Q239" s="10">
        <f t="shared" si="86"/>
        <v>0.8989037446338074</v>
      </c>
      <c r="R239" s="11">
        <f t="shared" si="87"/>
        <v>-0.97678960944166893</v>
      </c>
      <c r="S239" s="7"/>
      <c r="T239" s="7"/>
      <c r="U239" s="7">
        <v>5633.4</v>
      </c>
      <c r="V239" s="7">
        <v>904.7</v>
      </c>
      <c r="W239" s="7">
        <v>36.700000000000003</v>
      </c>
      <c r="X239" s="7"/>
      <c r="Y239" s="10">
        <f t="shared" si="88"/>
        <v>-1.267606882307673E-3</v>
      </c>
      <c r="Z239" s="10">
        <f t="shared" si="89"/>
        <v>1.6053141433712101E-3</v>
      </c>
      <c r="AA239" s="10">
        <f t="shared" si="90"/>
        <v>1.3812154696132596E-2</v>
      </c>
      <c r="AB239" s="5"/>
      <c r="AC239" s="10">
        <f t="shared" si="121"/>
        <v>-3.6671597253691651E-2</v>
      </c>
      <c r="AD239" s="10">
        <f t="shared" si="122"/>
        <v>4.7894828285168264E-2</v>
      </c>
      <c r="AE239" s="10">
        <f t="shared" si="123"/>
        <v>8.2417582417583599E-3</v>
      </c>
      <c r="AF239" s="10"/>
      <c r="AG239" s="10">
        <f t="shared" si="124"/>
        <v>4.4913355495450009E-2</v>
      </c>
      <c r="AH239" s="10">
        <f t="shared" si="125"/>
        <v>-3.9653070043409906E-2</v>
      </c>
      <c r="AI239" s="10">
        <f t="shared" si="96"/>
        <v>8.4566425538859916E-2</v>
      </c>
      <c r="AJ239" s="7"/>
      <c r="AK239" s="7"/>
      <c r="AL239" s="7">
        <v>184.45</v>
      </c>
      <c r="AM239" s="7">
        <v>18.850000000000001</v>
      </c>
      <c r="AN239" s="7">
        <v>166.05</v>
      </c>
      <c r="AO239" s="4"/>
      <c r="AP239" s="10">
        <f t="shared" si="97"/>
        <v>4.9800796812749008E-2</v>
      </c>
      <c r="AQ239" s="10">
        <f t="shared" si="98"/>
        <v>0</v>
      </c>
      <c r="AR239" s="10">
        <f t="shared" si="99"/>
        <v>8.196721311475549E-3</v>
      </c>
      <c r="AS239" s="4"/>
      <c r="AT239" s="10">
        <f t="shared" si="126"/>
        <v>-3.9322916666666728E-2</v>
      </c>
      <c r="AU239" s="10">
        <f t="shared" si="127"/>
        <v>1.6172506738544513E-2</v>
      </c>
      <c r="AV239" s="10">
        <f t="shared" si="128"/>
        <v>4.5372050816696909E-3</v>
      </c>
      <c r="AW239" s="4"/>
      <c r="AX239" s="9">
        <f t="shared" si="129"/>
        <v>4.3860121748336423E-2</v>
      </c>
      <c r="AY239" s="9">
        <f t="shared" si="130"/>
        <v>-1.1635301656874823E-2</v>
      </c>
      <c r="AZ239" s="8">
        <f t="shared" si="105"/>
        <v>5.5495423405211242E-2</v>
      </c>
      <c r="BA239" s="4"/>
      <c r="BC239" s="4"/>
      <c r="BD239" s="4"/>
      <c r="BE239" s="4"/>
      <c r="BF239" s="4"/>
      <c r="BG239" s="4"/>
      <c r="BH239" s="4"/>
      <c r="BI239" s="4"/>
      <c r="BJ239" s="4"/>
      <c r="BK239" s="4"/>
      <c r="BN239" s="4"/>
    </row>
    <row r="240" spans="1:66" s="1" customFormat="1">
      <c r="A240" s="12">
        <v>41683</v>
      </c>
      <c r="B240" s="7">
        <v>20193.349999999999</v>
      </c>
      <c r="C240" s="7">
        <v>112.85</v>
      </c>
      <c r="D240" s="7">
        <v>413.55</v>
      </c>
      <c r="E240" s="7">
        <v>1481.35</v>
      </c>
      <c r="F240" s="7"/>
      <c r="G240" s="6"/>
      <c r="H240" s="10">
        <f t="shared" si="79"/>
        <v>-4.8883270122208271E-2</v>
      </c>
      <c r="I240" s="10">
        <f t="shared" si="80"/>
        <v>5.4705432287681682E-2</v>
      </c>
      <c r="J240" s="10">
        <f t="shared" si="81"/>
        <v>2.5378992961559285E-3</v>
      </c>
      <c r="K240" s="7"/>
      <c r="L240" s="10">
        <f t="shared" si="82"/>
        <v>0.80704563650920724</v>
      </c>
      <c r="M240" s="10">
        <f t="shared" si="83"/>
        <v>1.086002522068096</v>
      </c>
      <c r="N240" s="10">
        <f t="shared" si="84"/>
        <v>3.5566696023304656E-3</v>
      </c>
      <c r="O240" s="10" t="s">
        <v>1</v>
      </c>
      <c r="P240" s="10">
        <f t="shared" si="85"/>
        <v>-0.27895688555888876</v>
      </c>
      <c r="Q240" s="10">
        <f t="shared" si="86"/>
        <v>0.80348896690687677</v>
      </c>
      <c r="R240" s="11">
        <f t="shared" si="87"/>
        <v>-1.0824458524657654</v>
      </c>
      <c r="S240" s="7" t="s">
        <v>10</v>
      </c>
      <c r="T240" s="7"/>
      <c r="U240" s="7">
        <v>5634.75</v>
      </c>
      <c r="V240" s="7">
        <v>898.8</v>
      </c>
      <c r="W240" s="7">
        <v>35.700000000000003</v>
      </c>
      <c r="X240" s="7"/>
      <c r="Y240" s="10">
        <f t="shared" si="88"/>
        <v>2.3964213441267509E-4</v>
      </c>
      <c r="Z240" s="10">
        <f t="shared" si="89"/>
        <v>-6.5214988393943749E-3</v>
      </c>
      <c r="AA240" s="10">
        <f t="shared" si="90"/>
        <v>-2.7247956403269751E-2</v>
      </c>
      <c r="AB240" s="5"/>
      <c r="AC240" s="10">
        <f t="shared" si="121"/>
        <v>-3.644074317911717E-2</v>
      </c>
      <c r="AD240" s="10">
        <f t="shared" si="122"/>
        <v>4.1060983378699172E-2</v>
      </c>
      <c r="AE240" s="10">
        <f t="shared" si="123"/>
        <v>-1.9230769230769114E-2</v>
      </c>
      <c r="AF240" s="10"/>
      <c r="AG240" s="10">
        <f t="shared" si="124"/>
        <v>1.7209973948348056E-2</v>
      </c>
      <c r="AH240" s="10">
        <f t="shared" si="125"/>
        <v>-6.0291752609468285E-2</v>
      </c>
      <c r="AI240" s="10">
        <f t="shared" si="96"/>
        <v>7.7501726557816342E-2</v>
      </c>
      <c r="AJ240" s="7"/>
      <c r="AK240" s="7"/>
      <c r="AL240" s="7">
        <v>180</v>
      </c>
      <c r="AM240" s="7">
        <v>18.3</v>
      </c>
      <c r="AN240" s="7">
        <v>161.65</v>
      </c>
      <c r="AO240" s="4"/>
      <c r="AP240" s="10">
        <f t="shared" si="97"/>
        <v>-2.4125779343995603E-2</v>
      </c>
      <c r="AQ240" s="10">
        <f t="shared" si="98"/>
        <v>-2.9177718832891282E-2</v>
      </c>
      <c r="AR240" s="10">
        <f t="shared" si="99"/>
        <v>-2.6498042758205394E-2</v>
      </c>
      <c r="AS240" s="4"/>
      <c r="AT240" s="10">
        <f t="shared" si="126"/>
        <v>-6.25E-2</v>
      </c>
      <c r="AU240" s="10">
        <f t="shared" si="127"/>
        <v>-1.3477088948787061E-2</v>
      </c>
      <c r="AV240" s="10">
        <f t="shared" si="128"/>
        <v>-2.2081064730792532E-2</v>
      </c>
      <c r="AW240" s="4"/>
      <c r="AX240" s="9">
        <f t="shared" si="129"/>
        <v>4.0418935269207465E-2</v>
      </c>
      <c r="AY240" s="9">
        <f t="shared" si="130"/>
        <v>-8.6039757820054706E-3</v>
      </c>
      <c r="AZ240" s="8">
        <f t="shared" si="105"/>
        <v>4.9022911051212939E-2</v>
      </c>
      <c r="BA240" s="4"/>
      <c r="BC240" s="4"/>
      <c r="BD240" s="4"/>
      <c r="BE240" s="4"/>
      <c r="BF240" s="4"/>
      <c r="BG240" s="4"/>
      <c r="BH240" s="4"/>
      <c r="BI240" s="4"/>
      <c r="BJ240" s="4"/>
      <c r="BK240" s="4"/>
      <c r="BN240" s="4"/>
    </row>
    <row r="241" spans="1:66" s="1" customFormat="1">
      <c r="A241" s="12">
        <v>41684</v>
      </c>
      <c r="B241" s="7">
        <v>20366.82</v>
      </c>
      <c r="C241" s="7">
        <v>110</v>
      </c>
      <c r="D241" s="7">
        <v>445.3</v>
      </c>
      <c r="E241" s="7">
        <v>1469.45</v>
      </c>
      <c r="F241" s="7"/>
      <c r="G241" s="7"/>
      <c r="H241" s="10">
        <f t="shared" si="79"/>
        <v>-2.5254762959680942E-2</v>
      </c>
      <c r="I241" s="10">
        <f t="shared" si="80"/>
        <v>7.6774271551202991E-2</v>
      </c>
      <c r="J241" s="10">
        <f t="shared" si="81"/>
        <v>-8.0332129476490127E-3</v>
      </c>
      <c r="K241" s="7"/>
      <c r="L241" s="10">
        <f t="shared" si="82"/>
        <v>0.7614091273018414</v>
      </c>
      <c r="M241" s="10">
        <f t="shared" si="83"/>
        <v>1.2461538461538462</v>
      </c>
      <c r="N241" s="10">
        <f t="shared" si="84"/>
        <v>-4.5051148296184973E-3</v>
      </c>
      <c r="O241" s="7" t="s">
        <v>2</v>
      </c>
      <c r="P241" s="10">
        <f t="shared" si="85"/>
        <v>-0.48474471885200476</v>
      </c>
      <c r="Q241" s="10">
        <f t="shared" si="86"/>
        <v>0.76591424213145987</v>
      </c>
      <c r="R241" s="11">
        <f t="shared" si="87"/>
        <v>-1.2506589609834646</v>
      </c>
      <c r="S241" s="7" t="s">
        <v>2</v>
      </c>
      <c r="T241" s="7"/>
      <c r="U241" s="7">
        <v>5631.35</v>
      </c>
      <c r="V241" s="7">
        <v>902.65</v>
      </c>
      <c r="W241" s="7">
        <v>35.950000000000003</v>
      </c>
      <c r="X241" s="7"/>
      <c r="Y241" s="10">
        <f t="shared" si="88"/>
        <v>-6.0339855361810839E-4</v>
      </c>
      <c r="Z241" s="10">
        <f t="shared" si="89"/>
        <v>4.2834890965732344E-3</v>
      </c>
      <c r="AA241" s="10">
        <f t="shared" si="90"/>
        <v>7.0028011204481787E-3</v>
      </c>
      <c r="AB241" s="5"/>
      <c r="AC241" s="10">
        <f t="shared" si="121"/>
        <v>-3.7022153441008232E-2</v>
      </c>
      <c r="AD241" s="10">
        <f t="shared" si="122"/>
        <v>4.5520356749869637E-2</v>
      </c>
      <c r="AE241" s="10">
        <f t="shared" si="123"/>
        <v>-1.2362637362637246E-2</v>
      </c>
      <c r="AF241" s="10"/>
      <c r="AG241" s="10">
        <f t="shared" si="124"/>
        <v>2.4659516078370986E-2</v>
      </c>
      <c r="AH241" s="10">
        <f t="shared" si="125"/>
        <v>-5.7882994112506886E-2</v>
      </c>
      <c r="AI241" s="10">
        <f t="shared" si="96"/>
        <v>8.2542510190877869E-2</v>
      </c>
      <c r="AJ241" s="7"/>
      <c r="AK241" s="7"/>
      <c r="AL241" s="7">
        <v>171.15</v>
      </c>
      <c r="AM241" s="7">
        <v>18.25</v>
      </c>
      <c r="AN241" s="7">
        <v>161.4</v>
      </c>
      <c r="AO241" s="4"/>
      <c r="AP241" s="10">
        <f t="shared" si="97"/>
        <v>-4.9166666666666636E-2</v>
      </c>
      <c r="AQ241" s="10">
        <f t="shared" si="98"/>
        <v>-2.7322404371585085E-3</v>
      </c>
      <c r="AR241" s="10">
        <f t="shared" si="99"/>
        <v>-1.5465511908444168E-3</v>
      </c>
      <c r="AS241" s="4"/>
      <c r="AT241" s="10">
        <f t="shared" si="126"/>
        <v>-0.10859374999999998</v>
      </c>
      <c r="AU241" s="10">
        <f t="shared" si="127"/>
        <v>-1.6172506738544513E-2</v>
      </c>
      <c r="AV241" s="10">
        <f t="shared" si="128"/>
        <v>-2.3593466424682429E-2</v>
      </c>
      <c r="AW241" s="4"/>
      <c r="AX241" s="9">
        <f t="shared" si="129"/>
        <v>8.5000283575317553E-2</v>
      </c>
      <c r="AY241" s="9">
        <f t="shared" si="130"/>
        <v>-7.4209596861379151E-3</v>
      </c>
      <c r="AZ241" s="8">
        <f t="shared" si="105"/>
        <v>9.2421243261455469E-2</v>
      </c>
      <c r="BA241" s="4"/>
      <c r="BC241" s="4"/>
      <c r="BD241" s="4"/>
      <c r="BE241" s="4"/>
      <c r="BF241" s="4"/>
      <c r="BG241" s="4"/>
      <c r="BH241" s="4"/>
      <c r="BI241" s="4"/>
      <c r="BJ241" s="4"/>
      <c r="BK241" s="4"/>
      <c r="BN241" s="4"/>
    </row>
    <row r="242" spans="1:66" s="1" customFormat="1">
      <c r="A242" s="12">
        <v>41687</v>
      </c>
      <c r="B242" s="7">
        <v>20464.060000000001</v>
      </c>
      <c r="C242" s="7">
        <v>114.2</v>
      </c>
      <c r="D242" s="7">
        <v>454.55</v>
      </c>
      <c r="E242" s="7">
        <v>1500.5</v>
      </c>
      <c r="F242" s="7"/>
      <c r="G242" s="6"/>
      <c r="H242" s="10">
        <f t="shared" si="79"/>
        <v>3.8181818181818206E-2</v>
      </c>
      <c r="I242" s="10">
        <f t="shared" si="80"/>
        <v>2.0772512912643162E-2</v>
      </c>
      <c r="J242" s="10">
        <f t="shared" si="81"/>
        <v>2.1130354894688456E-2</v>
      </c>
      <c r="K242" s="7"/>
      <c r="L242" s="10">
        <f t="shared" si="82"/>
        <v>0.82866293034427541</v>
      </c>
      <c r="M242" s="10">
        <f t="shared" si="83"/>
        <v>1.29281210592686</v>
      </c>
      <c r="N242" s="10">
        <f t="shared" si="84"/>
        <v>1.6530045389878796E-2</v>
      </c>
      <c r="O242" s="7"/>
      <c r="P242" s="10">
        <f t="shared" si="85"/>
        <v>-0.46414917558258462</v>
      </c>
      <c r="Q242" s="10">
        <f t="shared" si="86"/>
        <v>0.81213288495439662</v>
      </c>
      <c r="R242" s="11">
        <f t="shared" si="87"/>
        <v>-1.2762820605369813</v>
      </c>
      <c r="S242" s="4"/>
      <c r="T242" s="7"/>
      <c r="U242" s="7">
        <v>5590.9</v>
      </c>
      <c r="V242" s="7">
        <v>899.05</v>
      </c>
      <c r="W242" s="7">
        <v>36.4</v>
      </c>
      <c r="X242" s="7"/>
      <c r="Y242" s="10">
        <f t="shared" si="88"/>
        <v>-7.1830022996263289E-3</v>
      </c>
      <c r="Z242" s="10">
        <f t="shared" si="89"/>
        <v>-3.9882567994239436E-3</v>
      </c>
      <c r="AA242" s="10">
        <f t="shared" si="90"/>
        <v>1.2517385257301689E-2</v>
      </c>
      <c r="AB242" s="5"/>
      <c r="AC242" s="10">
        <f t="shared" si="121"/>
        <v>-4.3939225527330678E-2</v>
      </c>
      <c r="AD242" s="10">
        <f t="shared" si="122"/>
        <v>4.1350553078125823E-2</v>
      </c>
      <c r="AE242" s="10">
        <f t="shared" si="123"/>
        <v>0</v>
      </c>
      <c r="AF242" s="10"/>
      <c r="AG242" s="10">
        <f t="shared" si="124"/>
        <v>4.3939225527330678E-2</v>
      </c>
      <c r="AH242" s="10">
        <f t="shared" si="125"/>
        <v>-4.1350553078125823E-2</v>
      </c>
      <c r="AI242" s="10">
        <f t="shared" si="96"/>
        <v>8.5289778605456501E-2</v>
      </c>
      <c r="AJ242" s="7"/>
      <c r="AK242" s="7"/>
      <c r="AL242" s="7">
        <v>171.5</v>
      </c>
      <c r="AM242" s="7">
        <v>18.350000000000001</v>
      </c>
      <c r="AN242" s="7">
        <v>180.95</v>
      </c>
      <c r="AO242" s="4"/>
      <c r="AP242" s="10">
        <f t="shared" si="97"/>
        <v>2.0449897750510915E-3</v>
      </c>
      <c r="AQ242" s="10">
        <f t="shared" si="98"/>
        <v>5.4794520547945987E-3</v>
      </c>
      <c r="AR242" s="10">
        <f t="shared" si="99"/>
        <v>0.12112763320941748</v>
      </c>
      <c r="AS242" s="4"/>
      <c r="AT242" s="10">
        <f t="shared" si="126"/>
        <v>-0.10677083333333333</v>
      </c>
      <c r="AU242" s="10">
        <f t="shared" si="127"/>
        <v>-1.078167115902961E-2</v>
      </c>
      <c r="AV242" s="10">
        <f t="shared" si="128"/>
        <v>9.4676346037507422E-2</v>
      </c>
      <c r="AW242" s="10" t="s">
        <v>1</v>
      </c>
      <c r="AX242" s="9">
        <f t="shared" si="129"/>
        <v>0.20144717937084075</v>
      </c>
      <c r="AY242" s="9">
        <f t="shared" si="130"/>
        <v>0.10545801719653704</v>
      </c>
      <c r="AZ242" s="8">
        <f t="shared" si="105"/>
        <v>9.5989162174303713E-2</v>
      </c>
      <c r="BA242" s="4" t="s">
        <v>18</v>
      </c>
      <c r="BC242" s="4"/>
      <c r="BD242" s="4"/>
      <c r="BE242" s="4"/>
      <c r="BF242" s="4"/>
      <c r="BG242" s="4"/>
      <c r="BH242" s="4"/>
      <c r="BI242" s="4"/>
      <c r="BJ242" s="4"/>
      <c r="BK242" s="4"/>
      <c r="BN242" s="4"/>
    </row>
    <row r="243" spans="1:66" s="1" customFormat="1">
      <c r="A243" s="12">
        <v>41688</v>
      </c>
      <c r="B243" s="7">
        <v>20634.21</v>
      </c>
      <c r="C243" s="7">
        <v>114.45</v>
      </c>
      <c r="D243" s="7">
        <v>479.9</v>
      </c>
      <c r="E243" s="7">
        <v>1555.75</v>
      </c>
      <c r="F243" s="7"/>
      <c r="G243" s="6"/>
      <c r="H243" s="10">
        <f t="shared" si="79"/>
        <v>2.1891418563922942E-3</v>
      </c>
      <c r="I243" s="10">
        <f t="shared" si="80"/>
        <v>5.5769442305576865E-2</v>
      </c>
      <c r="J243" s="10">
        <f t="shared" si="81"/>
        <v>3.6821059646784407E-2</v>
      </c>
      <c r="K243" s="7" t="s">
        <v>74</v>
      </c>
      <c r="L243" s="10">
        <f t="shared" si="82"/>
        <v>0.83266613290632507</v>
      </c>
      <c r="M243" s="10">
        <f t="shared" si="83"/>
        <v>1.4206809583858764</v>
      </c>
      <c r="N243" s="10">
        <f t="shared" si="84"/>
        <v>5.3959758823927985E-2</v>
      </c>
      <c r="O243" s="7" t="s">
        <v>3</v>
      </c>
      <c r="P243" s="10">
        <f t="shared" si="85"/>
        <v>-0.58801482547955131</v>
      </c>
      <c r="Q243" s="10">
        <f t="shared" si="86"/>
        <v>0.77870637408239707</v>
      </c>
      <c r="R243" s="11">
        <f t="shared" si="87"/>
        <v>-1.3667211995619484</v>
      </c>
      <c r="S243" s="7" t="s">
        <v>5</v>
      </c>
      <c r="T243" s="7"/>
      <c r="U243" s="7">
        <v>5560.35</v>
      </c>
      <c r="V243" s="7">
        <v>914.55</v>
      </c>
      <c r="W243" s="7">
        <v>37.15</v>
      </c>
      <c r="X243" s="7"/>
      <c r="Y243" s="10">
        <f t="shared" si="88"/>
        <v>-5.4642365272137353E-3</v>
      </c>
      <c r="Z243" s="10">
        <f t="shared" si="89"/>
        <v>1.7240420443801793E-2</v>
      </c>
      <c r="AA243" s="10">
        <f t="shared" si="90"/>
        <v>2.0604395604395604E-2</v>
      </c>
      <c r="AB243" s="5"/>
      <c r="AC243" s="10">
        <f t="shared" si="121"/>
        <v>-4.9163367733440495E-2</v>
      </c>
      <c r="AD243" s="10">
        <f t="shared" si="122"/>
        <v>5.9303874442578251E-2</v>
      </c>
      <c r="AE243" s="10">
        <f t="shared" si="123"/>
        <v>2.0604395604395604E-2</v>
      </c>
      <c r="AF243" s="10"/>
      <c r="AG243" s="10">
        <f t="shared" si="124"/>
        <v>6.9767763337836103E-2</v>
      </c>
      <c r="AH243" s="10">
        <f t="shared" si="125"/>
        <v>-3.8699478838182644E-2</v>
      </c>
      <c r="AI243" s="10">
        <f t="shared" si="96"/>
        <v>0.10846724217601875</v>
      </c>
      <c r="AJ243" s="7"/>
      <c r="AK243" s="7"/>
      <c r="AL243" s="7">
        <v>173</v>
      </c>
      <c r="AM243" s="7">
        <v>18.25</v>
      </c>
      <c r="AN243" s="7">
        <v>182.2</v>
      </c>
      <c r="AO243" s="4"/>
      <c r="AP243" s="10">
        <f t="shared" si="97"/>
        <v>8.7463556851311956E-3</v>
      </c>
      <c r="AQ243" s="10">
        <f t="shared" si="98"/>
        <v>-5.449591280654028E-3</v>
      </c>
      <c r="AR243" s="10">
        <f t="shared" si="99"/>
        <v>6.9079856313898867E-3</v>
      </c>
      <c r="AS243" s="4"/>
      <c r="AT243" s="10">
        <f>(AL243-$AL$242)/$AL$242</f>
        <v>8.7463556851311956E-3</v>
      </c>
      <c r="AU243" s="10">
        <f>(AM243-$AM$242)/$AM$242</f>
        <v>-5.449591280654028E-3</v>
      </c>
      <c r="AV243" s="10">
        <f>(AN243-$AN$242)/$AN$242</f>
        <v>6.9079856313898867E-3</v>
      </c>
      <c r="AW243" s="7" t="s">
        <v>0</v>
      </c>
      <c r="AX243" s="9">
        <f t="shared" si="129"/>
        <v>-1.8383700537413089E-3</v>
      </c>
      <c r="AY243" s="9">
        <f t="shared" si="130"/>
        <v>1.2357576912043915E-2</v>
      </c>
      <c r="AZ243" s="8">
        <f t="shared" si="105"/>
        <v>-1.4195946965785224E-2</v>
      </c>
      <c r="BA243" s="4" t="s">
        <v>24</v>
      </c>
      <c r="BC243" s="4"/>
      <c r="BD243" s="4"/>
      <c r="BE243" s="4"/>
      <c r="BF243" s="4"/>
      <c r="BG243" s="4"/>
      <c r="BH243" s="4"/>
      <c r="BI243" s="4"/>
      <c r="BJ243" s="4">
        <v>41</v>
      </c>
      <c r="BK243" s="4"/>
      <c r="BN243" s="4"/>
    </row>
    <row r="244" spans="1:66" s="1" customFormat="1">
      <c r="A244" s="12">
        <v>41689</v>
      </c>
      <c r="B244" s="7">
        <v>20722.97</v>
      </c>
      <c r="C244" s="7">
        <v>116.45</v>
      </c>
      <c r="D244" s="7">
        <v>497.55</v>
      </c>
      <c r="E244" s="7">
        <v>1544.05</v>
      </c>
      <c r="F244" s="7"/>
      <c r="G244" s="7"/>
      <c r="H244" s="10">
        <f t="shared" si="79"/>
        <v>1.7474879860200961E-2</v>
      </c>
      <c r="I244" s="10">
        <f t="shared" si="80"/>
        <v>3.6778495519900055E-2</v>
      </c>
      <c r="J244" s="10">
        <f t="shared" si="81"/>
        <v>-7.5204885103648048E-3</v>
      </c>
      <c r="K244" s="7" t="s">
        <v>2</v>
      </c>
      <c r="L244" s="10">
        <f t="shared" si="82"/>
        <v>0.86469175340272209</v>
      </c>
      <c r="M244" s="10">
        <f t="shared" si="83"/>
        <v>1.5097099621689787</v>
      </c>
      <c r="N244" s="10">
        <f t="shared" si="84"/>
        <v>4.6033466567305774E-2</v>
      </c>
      <c r="O244" s="7" t="s">
        <v>2</v>
      </c>
      <c r="P244" s="10">
        <f t="shared" si="85"/>
        <v>-0.6450182087662566</v>
      </c>
      <c r="Q244" s="10">
        <f t="shared" si="86"/>
        <v>0.8186582868354163</v>
      </c>
      <c r="R244" s="11">
        <f t="shared" si="87"/>
        <v>-1.463676495601673</v>
      </c>
      <c r="S244" s="7" t="s">
        <v>2</v>
      </c>
      <c r="T244" s="7"/>
      <c r="U244" s="7">
        <v>5654.5</v>
      </c>
      <c r="V244" s="7">
        <v>913.55</v>
      </c>
      <c r="W244" s="7">
        <v>36.65</v>
      </c>
      <c r="X244" s="7"/>
      <c r="Y244" s="10">
        <f t="shared" si="88"/>
        <v>1.6932387349717127E-2</v>
      </c>
      <c r="Z244" s="10">
        <f t="shared" si="89"/>
        <v>-1.0934339292548248E-3</v>
      </c>
      <c r="AA244" s="10">
        <f t="shared" si="90"/>
        <v>-1.3458950201884253E-2</v>
      </c>
      <c r="AB244" s="5"/>
      <c r="AC244" s="10">
        <f t="shared" si="121"/>
        <v>-3.3063433569602563E-2</v>
      </c>
      <c r="AD244" s="10">
        <f t="shared" si="122"/>
        <v>5.8145595644871644E-2</v>
      </c>
      <c r="AE244" s="10">
        <f t="shared" si="123"/>
        <v>6.868131868131868E-3</v>
      </c>
      <c r="AF244" s="10"/>
      <c r="AG244" s="10">
        <f t="shared" si="124"/>
        <v>3.9931565437734434E-2</v>
      </c>
      <c r="AH244" s="10">
        <f t="shared" si="125"/>
        <v>-5.1277463776739779E-2</v>
      </c>
      <c r="AI244" s="10">
        <f t="shared" si="96"/>
        <v>9.1209029214474213E-2</v>
      </c>
      <c r="AJ244" s="7"/>
      <c r="AK244" s="7"/>
      <c r="AL244" s="7">
        <v>180.75</v>
      </c>
      <c r="AM244" s="7">
        <v>18.25</v>
      </c>
      <c r="AN244" s="7">
        <v>180.5</v>
      </c>
      <c r="AO244" s="4"/>
      <c r="AP244" s="10">
        <f t="shared" si="97"/>
        <v>4.4797687861271675E-2</v>
      </c>
      <c r="AQ244" s="10">
        <f t="shared" si="98"/>
        <v>0</v>
      </c>
      <c r="AR244" s="10">
        <f t="shared" si="99"/>
        <v>-9.3304061470910471E-3</v>
      </c>
      <c r="AS244" s="4"/>
      <c r="AT244" s="10">
        <f>(AL244-$AL$242)/$AL$242</f>
        <v>5.393586005830904E-2</v>
      </c>
      <c r="AU244" s="10">
        <f>(AM244-$AM$242)/$AM$242</f>
        <v>-5.449591280654028E-3</v>
      </c>
      <c r="AV244" s="10">
        <f>(AN244-$AN$242)/$AN$242</f>
        <v>-2.4868748273002964E-3</v>
      </c>
      <c r="AW244" s="4" t="s">
        <v>82</v>
      </c>
      <c r="AX244" s="9">
        <f t="shared" ref="AX244:AX255" si="131">AT244-AU244</f>
        <v>5.9385451338963072E-2</v>
      </c>
      <c r="AY244" s="9">
        <f t="shared" ref="AY244:AY255" si="132">AT244-AV244</f>
        <v>5.6422734885609338E-2</v>
      </c>
      <c r="AZ244" s="8">
        <f t="shared" si="105"/>
        <v>2.9627164533537337E-3</v>
      </c>
      <c r="BA244" s="4"/>
      <c r="BC244" s="4"/>
      <c r="BD244" s="4"/>
      <c r="BE244" s="4"/>
      <c r="BF244" s="4"/>
      <c r="BG244" s="4"/>
      <c r="BH244" s="4"/>
      <c r="BI244" s="4"/>
      <c r="BJ244" s="4"/>
      <c r="BK244" s="4"/>
      <c r="BN244" s="4"/>
    </row>
    <row r="245" spans="1:66" s="1" customFormat="1">
      <c r="A245" s="12">
        <v>41690</v>
      </c>
      <c r="B245" s="7">
        <v>20536.64</v>
      </c>
      <c r="C245" s="7">
        <v>112.8</v>
      </c>
      <c r="D245" s="7">
        <v>497.55</v>
      </c>
      <c r="E245" s="7">
        <v>1510.35</v>
      </c>
      <c r="F245" s="7"/>
      <c r="G245" s="6"/>
      <c r="H245" s="10">
        <f t="shared" ref="H245:H308" si="133">(C245-C244)/C244</f>
        <v>-3.1343924431086349E-2</v>
      </c>
      <c r="I245" s="10">
        <f t="shared" ref="I245:I308" si="134">(D245-D244)/D244</f>
        <v>0</v>
      </c>
      <c r="J245" s="10">
        <f t="shared" ref="J245:J308" si="135">(E245-E244)/E244</f>
        <v>-2.182571807907778E-2</v>
      </c>
      <c r="L245" s="10">
        <f t="shared" ref="L245:L308" si="136">(C245-$C$52)/$C$52</f>
        <v>0.80624499599679733</v>
      </c>
      <c r="M245" s="10">
        <f t="shared" ref="M245:M308" si="137">(D245-$D$52)/$D$52</f>
        <v>1.5097099621689787</v>
      </c>
      <c r="N245" s="10">
        <f t="shared" ref="N245:N308" si="138">(E245-$E$52)/$E$52</f>
        <v>2.3203035024727325E-2</v>
      </c>
      <c r="O245" s="7"/>
      <c r="P245" s="10">
        <f t="shared" ref="P245:P308" si="139">L245-M245</f>
        <v>-0.70346496617218135</v>
      </c>
      <c r="Q245" s="10">
        <f t="shared" ref="Q245:Q308" si="140">L245-N245</f>
        <v>0.78304196097207002</v>
      </c>
      <c r="R245" s="11">
        <f t="shared" ref="R245:R308" si="141">P245-Q245</f>
        <v>-1.4865069271442515</v>
      </c>
      <c r="S245" s="7"/>
      <c r="T245" s="7"/>
      <c r="U245" s="7">
        <v>5568.45</v>
      </c>
      <c r="V245" s="7">
        <v>902.3</v>
      </c>
      <c r="W245" s="7">
        <v>36.85</v>
      </c>
      <c r="X245" s="7"/>
      <c r="Y245" s="10">
        <f t="shared" ref="Y245:Y308" si="142">(U245-U244)/U244</f>
        <v>-1.5217967990096415E-2</v>
      </c>
      <c r="Z245" s="10">
        <f t="shared" ref="Z245:Z308" si="143">(V245-V244)/V244</f>
        <v>-1.2314596902194736E-2</v>
      </c>
      <c r="AA245" s="10">
        <f t="shared" ref="AA245:AA308" si="144">(W245-W244)/W244</f>
        <v>5.4570259208732022E-3</v>
      </c>
      <c r="AB245" s="5"/>
      <c r="AC245" s="10">
        <f t="shared" si="121"/>
        <v>-4.7778243285994088E-2</v>
      </c>
      <c r="AD245" s="10">
        <f t="shared" si="122"/>
        <v>4.5114959170672299E-2</v>
      </c>
      <c r="AE245" s="10">
        <f t="shared" si="123"/>
        <v>1.2362637362637442E-2</v>
      </c>
      <c r="AF245" s="10"/>
      <c r="AG245" s="10">
        <f t="shared" si="124"/>
        <v>6.0140880648631531E-2</v>
      </c>
      <c r="AH245" s="10">
        <f t="shared" si="125"/>
        <v>-3.2752321808034855E-2</v>
      </c>
      <c r="AI245" s="10">
        <f t="shared" ref="AI245:AI308" si="145">AG245-AH245</f>
        <v>9.2893202456666379E-2</v>
      </c>
      <c r="AJ245" s="7"/>
      <c r="AK245" s="7"/>
      <c r="AL245" s="7">
        <v>174</v>
      </c>
      <c r="AM245" s="7">
        <v>18</v>
      </c>
      <c r="AN245" s="7">
        <v>178.5</v>
      </c>
      <c r="AO245" s="4"/>
      <c r="AP245" s="10">
        <f t="shared" ref="AP245:AP308" si="146">(AL245-AL244)/AL244</f>
        <v>-3.7344398340248962E-2</v>
      </c>
      <c r="AQ245" s="10">
        <f t="shared" ref="AQ245:AQ308" si="147">(AM245-AM244)/AM244</f>
        <v>-1.3698630136986301E-2</v>
      </c>
      <c r="AR245" s="10">
        <f t="shared" ref="AR245:AR308" si="148">(AN245-AN244)/AN244</f>
        <v>-1.1080332409972299E-2</v>
      </c>
      <c r="AS245" s="4"/>
      <c r="AT245" s="10">
        <f>(AL245-$AL$242)/$AL$242</f>
        <v>1.4577259475218658E-2</v>
      </c>
      <c r="AU245" s="10">
        <f>(AM245-$AM$242)/$AM$242</f>
        <v>-1.9073569482288905E-2</v>
      </c>
      <c r="AV245" s="10">
        <f>(AN245-$AN$242)/$AN$242</f>
        <v>-1.3539651837524116E-2</v>
      </c>
      <c r="AW245" s="4"/>
      <c r="AX245" s="9">
        <f t="shared" si="131"/>
        <v>3.3650828957507567E-2</v>
      </c>
      <c r="AY245" s="9">
        <f t="shared" si="132"/>
        <v>2.8116911312742774E-2</v>
      </c>
      <c r="AZ245" s="8">
        <f t="shared" ref="AZ245:AZ308" si="149">AX245-AY245</f>
        <v>5.5339176447647929E-3</v>
      </c>
      <c r="BA245" s="4"/>
      <c r="BC245" s="4"/>
      <c r="BD245" s="4"/>
      <c r="BE245" s="4"/>
      <c r="BF245" s="4"/>
      <c r="BG245" s="4"/>
      <c r="BH245" s="4"/>
      <c r="BI245" s="4"/>
      <c r="BJ245" s="4"/>
      <c r="BK245" s="4"/>
      <c r="BN245" s="4"/>
    </row>
    <row r="246" spans="1:66" s="1" customFormat="1">
      <c r="A246" s="12">
        <v>41691</v>
      </c>
      <c r="B246" s="7">
        <v>20700.75</v>
      </c>
      <c r="C246" s="7">
        <v>116.65</v>
      </c>
      <c r="D246" s="7">
        <v>507.5</v>
      </c>
      <c r="E246" s="7">
        <v>1529.65</v>
      </c>
      <c r="F246" s="7"/>
      <c r="G246" s="6"/>
      <c r="H246" s="10">
        <f t="shared" si="133"/>
        <v>3.4131205673758942E-2</v>
      </c>
      <c r="I246" s="10">
        <f t="shared" si="134"/>
        <v>1.9997990151743521E-2</v>
      </c>
      <c r="J246" s="10">
        <f t="shared" si="135"/>
        <v>1.2778495050816158E-2</v>
      </c>
      <c r="K246" s="7"/>
      <c r="L246" s="10">
        <f t="shared" si="136"/>
        <v>0.86789431545236184</v>
      </c>
      <c r="M246" s="10">
        <f t="shared" si="137"/>
        <v>1.5598991172761665</v>
      </c>
      <c r="N246" s="10">
        <f t="shared" si="138"/>
        <v>3.627802994377087E-2</v>
      </c>
      <c r="O246" s="7"/>
      <c r="P246" s="10">
        <f t="shared" si="139"/>
        <v>-0.69200480182380464</v>
      </c>
      <c r="Q246" s="10">
        <f t="shared" si="140"/>
        <v>0.83161628550859101</v>
      </c>
      <c r="R246" s="11">
        <f t="shared" si="141"/>
        <v>-1.5236210873323957</v>
      </c>
      <c r="S246" s="4"/>
      <c r="T246" s="7"/>
      <c r="U246" s="7">
        <v>5558.5</v>
      </c>
      <c r="V246" s="7">
        <v>894.6</v>
      </c>
      <c r="W246" s="7">
        <v>40.549999999999997</v>
      </c>
      <c r="X246" s="7"/>
      <c r="Y246" s="10">
        <f t="shared" si="142"/>
        <v>-1.7868527148488032E-3</v>
      </c>
      <c r="Z246" s="10">
        <f t="shared" si="143"/>
        <v>-8.5337470907679621E-3</v>
      </c>
      <c r="AA246" s="10">
        <f t="shared" si="144"/>
        <v>0.1004070556309361</v>
      </c>
      <c r="AB246" s="5"/>
      <c r="AC246" s="10">
        <f t="shared" si="121"/>
        <v>-4.9479723317116607E-2</v>
      </c>
      <c r="AD246" s="10">
        <f t="shared" si="122"/>
        <v>3.6196212428331501E-2</v>
      </c>
      <c r="AE246" s="10">
        <f t="shared" si="123"/>
        <v>0.11401098901098898</v>
      </c>
      <c r="AG246" s="10">
        <f t="shared" si="124"/>
        <v>0.16349071232810558</v>
      </c>
      <c r="AH246" s="10">
        <f t="shared" si="125"/>
        <v>7.781477658265748E-2</v>
      </c>
      <c r="AI246" s="10">
        <f t="shared" si="145"/>
        <v>8.5675935745448101E-2</v>
      </c>
      <c r="AJ246" s="7"/>
      <c r="AK246" s="7"/>
      <c r="AL246" s="7">
        <v>182.7</v>
      </c>
      <c r="AM246" s="7">
        <v>17.55</v>
      </c>
      <c r="AN246" s="7">
        <v>180.25</v>
      </c>
      <c r="AO246" s="4"/>
      <c r="AP246" s="10">
        <f t="shared" si="146"/>
        <v>4.9999999999999933E-2</v>
      </c>
      <c r="AQ246" s="10">
        <f t="shared" si="147"/>
        <v>-2.499999999999996E-2</v>
      </c>
      <c r="AR246" s="10">
        <f t="shared" si="148"/>
        <v>9.8039215686274508E-3</v>
      </c>
      <c r="AS246" s="4"/>
      <c r="AT246" s="10">
        <f>(AL246-$AL$242)/$AL$242</f>
        <v>6.5306122448979528E-2</v>
      </c>
      <c r="AU246" s="10">
        <f>(AM246-$AM$242)/$AM$242</f>
        <v>-4.3596730245231641E-2</v>
      </c>
      <c r="AV246" s="10">
        <f>(AN246-$AN$242)/$AN$242</f>
        <v>-3.8684719535782741E-3</v>
      </c>
      <c r="AW246" s="4"/>
      <c r="AX246" s="9">
        <f t="shared" si="131"/>
        <v>0.10890285269421117</v>
      </c>
      <c r="AY246" s="9">
        <f t="shared" si="132"/>
        <v>6.9174594402557799E-2</v>
      </c>
      <c r="AZ246" s="8">
        <f t="shared" si="149"/>
        <v>3.9728258291653371E-2</v>
      </c>
      <c r="BA246" s="4"/>
      <c r="BC246" s="4"/>
      <c r="BD246" s="4"/>
      <c r="BE246" s="4"/>
      <c r="BF246" s="4"/>
      <c r="BG246" s="4"/>
      <c r="BH246" s="4"/>
      <c r="BI246" s="4"/>
      <c r="BJ246" s="4"/>
      <c r="BK246" s="4"/>
      <c r="BN246" s="4"/>
    </row>
    <row r="247" spans="1:66" s="1" customFormat="1">
      <c r="A247" s="12">
        <v>41694</v>
      </c>
      <c r="B247" s="7">
        <v>20811.439999999999</v>
      </c>
      <c r="C247" s="7">
        <v>115.35</v>
      </c>
      <c r="D247" s="7">
        <v>505.1</v>
      </c>
      <c r="E247" s="7">
        <v>1522.15</v>
      </c>
      <c r="F247" s="7"/>
      <c r="G247" s="6"/>
      <c r="H247" s="10">
        <f t="shared" si="133"/>
        <v>-1.1144449207029672E-2</v>
      </c>
      <c r="I247" s="10">
        <f t="shared" si="134"/>
        <v>-4.7290640394088224E-3</v>
      </c>
      <c r="J247" s="10">
        <f t="shared" si="135"/>
        <v>-4.9030824044716112E-3</v>
      </c>
      <c r="K247" s="7"/>
      <c r="L247" s="10">
        <f t="shared" si="136"/>
        <v>0.84707766212970359</v>
      </c>
      <c r="M247" s="10">
        <f t="shared" si="137"/>
        <v>1.5477931904161413</v>
      </c>
      <c r="N247" s="10">
        <f t="shared" si="138"/>
        <v>3.1197073369013065E-2</v>
      </c>
      <c r="O247" s="7"/>
      <c r="P247" s="10">
        <f t="shared" si="139"/>
        <v>-0.70071552828643768</v>
      </c>
      <c r="Q247" s="10">
        <f t="shared" si="140"/>
        <v>0.81588058876069047</v>
      </c>
      <c r="R247" s="11">
        <f t="shared" si="141"/>
        <v>-1.5165961170471283</v>
      </c>
      <c r="S247" s="7"/>
      <c r="T247" s="7"/>
      <c r="U247" s="7">
        <v>5585.2</v>
      </c>
      <c r="V247" s="7">
        <v>891.2</v>
      </c>
      <c r="W247" s="7">
        <v>41.95</v>
      </c>
      <c r="X247" s="7">
        <v>27</v>
      </c>
      <c r="Y247" s="10">
        <f t="shared" si="142"/>
        <v>4.8034541692902437E-3</v>
      </c>
      <c r="Z247" s="10">
        <f t="shared" si="143"/>
        <v>-3.8005812653699724E-3</v>
      </c>
      <c r="AA247" s="10">
        <f t="shared" si="144"/>
        <v>3.4525277435265248E-2</v>
      </c>
      <c r="AB247" s="5"/>
      <c r="AC247" s="10">
        <f t="shared" si="121"/>
        <v>-4.4913942731089292E-2</v>
      </c>
      <c r="AD247" s="10">
        <f t="shared" si="122"/>
        <v>3.2258064516129059E-2</v>
      </c>
      <c r="AE247" s="10">
        <f t="shared" si="123"/>
        <v>0.1524725274725276</v>
      </c>
      <c r="AF247" s="10" t="s">
        <v>1</v>
      </c>
      <c r="AG247" s="10">
        <f t="shared" si="124"/>
        <v>0.19738647020361688</v>
      </c>
      <c r="AH247" s="10">
        <f t="shared" si="125"/>
        <v>0.12021446295639854</v>
      </c>
      <c r="AI247" s="10">
        <f t="shared" si="145"/>
        <v>7.7172007247218344E-2</v>
      </c>
      <c r="AJ247" s="7" t="s">
        <v>18</v>
      </c>
      <c r="AK247" s="7"/>
      <c r="AL247" s="7">
        <v>174</v>
      </c>
      <c r="AM247" s="7">
        <v>17.45</v>
      </c>
      <c r="AN247" s="7">
        <v>176.5</v>
      </c>
      <c r="AO247" s="4"/>
      <c r="AP247" s="10">
        <f t="shared" si="146"/>
        <v>-4.7619047619047561E-2</v>
      </c>
      <c r="AQ247" s="10">
        <f t="shared" si="147"/>
        <v>-5.698005698005779E-3</v>
      </c>
      <c r="AR247" s="10">
        <f t="shared" si="148"/>
        <v>-2.0804438280166437E-2</v>
      </c>
      <c r="AS247" s="4"/>
      <c r="AT247" s="10">
        <f>(AL247-$AL$242)/$AL$242</f>
        <v>1.4577259475218658E-2</v>
      </c>
      <c r="AU247" s="10">
        <f>(AM247-$AM$242)/$AM$242</f>
        <v>-4.9046321525885672E-2</v>
      </c>
      <c r="AV247" s="10">
        <f>(AN247-$AN$242)/$AN$242</f>
        <v>-2.4592428847747934E-2</v>
      </c>
      <c r="AW247" s="4" t="s">
        <v>0</v>
      </c>
      <c r="AX247" s="9">
        <f t="shared" si="131"/>
        <v>6.3623581001104323E-2</v>
      </c>
      <c r="AY247" s="9">
        <f t="shared" si="132"/>
        <v>3.9169688322966592E-2</v>
      </c>
      <c r="AZ247" s="8">
        <f t="shared" si="149"/>
        <v>2.4453892678137731E-2</v>
      </c>
      <c r="BA247" s="4"/>
      <c r="BC247" s="4"/>
      <c r="BD247" s="4"/>
      <c r="BE247" s="4"/>
      <c r="BF247" s="4"/>
      <c r="BG247" s="4"/>
      <c r="BH247" s="4"/>
      <c r="BI247" s="4"/>
      <c r="BJ247" s="4"/>
      <c r="BK247" s="4"/>
      <c r="BN247" s="4"/>
    </row>
    <row r="248" spans="1:66" s="1" customFormat="1">
      <c r="A248" s="12">
        <v>41695</v>
      </c>
      <c r="B248" s="7">
        <v>20852.47</v>
      </c>
      <c r="C248" s="7">
        <v>114.75</v>
      </c>
      <c r="D248" s="7">
        <v>509.2</v>
      </c>
      <c r="E248" s="7">
        <v>1554.85</v>
      </c>
      <c r="F248" s="7"/>
      <c r="G248" s="6"/>
      <c r="H248" s="10">
        <f t="shared" si="133"/>
        <v>-5.2015604681403928E-3</v>
      </c>
      <c r="I248" s="10">
        <f t="shared" si="134"/>
        <v>8.1172045139575634E-3</v>
      </c>
      <c r="J248" s="10">
        <f t="shared" si="135"/>
        <v>2.1482771080379607E-2</v>
      </c>
      <c r="K248" s="7"/>
      <c r="L248" s="10">
        <f t="shared" si="136"/>
        <v>0.83746997598078454</v>
      </c>
      <c r="M248" s="10">
        <f t="shared" si="137"/>
        <v>1.5684741488020175</v>
      </c>
      <c r="N248" s="10">
        <f t="shared" si="138"/>
        <v>5.3350044034956988E-2</v>
      </c>
      <c r="O248" s="7"/>
      <c r="P248" s="10">
        <f t="shared" si="139"/>
        <v>-0.73100417282123298</v>
      </c>
      <c r="Q248" s="10">
        <f t="shared" si="140"/>
        <v>0.78411993194582752</v>
      </c>
      <c r="R248" s="11">
        <f t="shared" si="141"/>
        <v>-1.5151241047670605</v>
      </c>
      <c r="S248" s="7"/>
      <c r="T248" s="7"/>
      <c r="U248" s="7">
        <v>5580.45</v>
      </c>
      <c r="V248" s="7">
        <v>892.6</v>
      </c>
      <c r="W248" s="7">
        <v>38.6</v>
      </c>
      <c r="X248" s="7"/>
      <c r="Y248" s="10">
        <f t="shared" si="142"/>
        <v>-8.5046193511423046E-4</v>
      </c>
      <c r="Z248" s="10">
        <f t="shared" si="143"/>
        <v>1.5709156193895615E-3</v>
      </c>
      <c r="AA248" s="10">
        <f t="shared" si="144"/>
        <v>-7.9856972586412431E-2</v>
      </c>
      <c r="AB248" s="5"/>
      <c r="AC248" s="10">
        <f>(U248-$U$247)/$U$247</f>
        <v>-8.5046193511423046E-4</v>
      </c>
      <c r="AD248" s="10">
        <f>(V248-$V$247)/$V$247</f>
        <v>1.5709156193895615E-3</v>
      </c>
      <c r="AE248" s="10">
        <f>(W248-$W$247)/$W$247</f>
        <v>-7.9856972586412431E-2</v>
      </c>
      <c r="AF248" s="7" t="s">
        <v>0</v>
      </c>
      <c r="AG248" s="10">
        <f t="shared" ref="AG248:AG269" si="150">AC248-AD248</f>
        <v>-2.421377554503792E-3</v>
      </c>
      <c r="AH248" s="10">
        <f t="shared" ref="AH248:AH269" si="151">AC248-AE248</f>
        <v>7.9006510651298198E-2</v>
      </c>
      <c r="AI248" s="10">
        <f t="shared" si="145"/>
        <v>-8.142788820580199E-2</v>
      </c>
      <c r="AJ248" s="10"/>
      <c r="AK248" s="7"/>
      <c r="AL248" s="7">
        <v>182.7</v>
      </c>
      <c r="AM248" s="7">
        <v>17.649999999999999</v>
      </c>
      <c r="AN248" s="7">
        <v>176</v>
      </c>
      <c r="AO248" s="4"/>
      <c r="AP248" s="10">
        <f t="shared" si="146"/>
        <v>4.9999999999999933E-2</v>
      </c>
      <c r="AQ248" s="10">
        <f t="shared" si="147"/>
        <v>1.1461318051575891E-2</v>
      </c>
      <c r="AR248" s="10">
        <f t="shared" si="148"/>
        <v>-2.8328611898016999E-3</v>
      </c>
      <c r="AS248" s="4"/>
      <c r="AT248" s="10">
        <f t="shared" ref="AT248:AT255" si="152">(AL248-$AL$247)/$AL$247</f>
        <v>4.9999999999999933E-2</v>
      </c>
      <c r="AU248" s="10">
        <f t="shared" ref="AU248:AU255" si="153">(AM248-$AM$247)/$AM$247</f>
        <v>1.1461318051575891E-2</v>
      </c>
      <c r="AV248" s="10">
        <f t="shared" ref="AV248:AV255" si="154">(AN248-$AN$247)/$AN$247</f>
        <v>-2.8328611898016999E-3</v>
      </c>
      <c r="AW248" s="4"/>
      <c r="AX248" s="9">
        <f t="shared" si="131"/>
        <v>3.8538681948424039E-2</v>
      </c>
      <c r="AY248" s="9">
        <f t="shared" si="132"/>
        <v>5.2832861189801635E-2</v>
      </c>
      <c r="AZ248" s="8">
        <f t="shared" si="149"/>
        <v>-1.4294179241377596E-2</v>
      </c>
      <c r="BA248" s="4"/>
      <c r="BC248" s="4"/>
      <c r="BD248" s="4"/>
      <c r="BE248" s="4"/>
      <c r="BF248" s="4"/>
      <c r="BG248" s="4"/>
      <c r="BH248" s="4"/>
      <c r="BI248" s="4"/>
      <c r="BJ248" s="4"/>
      <c r="BK248" s="4"/>
      <c r="BN248" s="4"/>
    </row>
    <row r="249" spans="1:66" s="1" customFormat="1">
      <c r="A249" s="12">
        <v>41696</v>
      </c>
      <c r="B249" s="7">
        <v>20986.99</v>
      </c>
      <c r="C249" s="7">
        <v>114.55</v>
      </c>
      <c r="D249" s="7">
        <v>518.65</v>
      </c>
      <c r="E249" s="7">
        <v>1550.9</v>
      </c>
      <c r="F249" s="7"/>
      <c r="G249" s="6"/>
      <c r="H249" s="10">
        <f t="shared" si="133"/>
        <v>-1.7429193899782382E-3</v>
      </c>
      <c r="I249" s="10">
        <f t="shared" si="134"/>
        <v>1.8558523173605634E-2</v>
      </c>
      <c r="J249" s="10">
        <f t="shared" si="135"/>
        <v>-2.5404379843713661E-3</v>
      </c>
      <c r="K249" s="7"/>
      <c r="L249" s="10">
        <f t="shared" si="136"/>
        <v>0.83426741393114479</v>
      </c>
      <c r="M249" s="10">
        <f t="shared" si="137"/>
        <v>1.6161412358133669</v>
      </c>
      <c r="N249" s="10">
        <f t="shared" si="138"/>
        <v>5.067407357225133E-2</v>
      </c>
      <c r="O249" s="7"/>
      <c r="P249" s="10">
        <f t="shared" si="139"/>
        <v>-0.7818738218822221</v>
      </c>
      <c r="Q249" s="10">
        <f t="shared" si="140"/>
        <v>0.7835933403588935</v>
      </c>
      <c r="R249" s="11">
        <f t="shared" si="141"/>
        <v>-1.5654671622411156</v>
      </c>
      <c r="S249" s="7"/>
      <c r="T249" s="7"/>
      <c r="U249" s="7">
        <v>5697.25</v>
      </c>
      <c r="V249" s="7">
        <v>889.35</v>
      </c>
      <c r="W249" s="7">
        <v>37.1</v>
      </c>
      <c r="X249" s="7"/>
      <c r="Y249" s="10">
        <f t="shared" si="142"/>
        <v>2.093021172127699E-2</v>
      </c>
      <c r="Z249" s="10">
        <f t="shared" si="143"/>
        <v>-3.641048622003137E-3</v>
      </c>
      <c r="AA249" s="10">
        <f t="shared" si="144"/>
        <v>-3.8860103626943004E-2</v>
      </c>
      <c r="AB249" s="5"/>
      <c r="AC249" s="10">
        <f>(U249-$U$247)/$U$247</f>
        <v>2.0061949437799934E-2</v>
      </c>
      <c r="AD249" s="10">
        <f>(V249-$V$247)/$V$247</f>
        <v>-2.0758527827648369E-3</v>
      </c>
      <c r="AE249" s="10">
        <f>(W249-$W$247)/$W$247</f>
        <v>-0.11561382598331349</v>
      </c>
      <c r="AF249" s="10"/>
      <c r="AG249" s="10">
        <f t="shared" si="150"/>
        <v>2.2137802220564773E-2</v>
      </c>
      <c r="AH249" s="10">
        <f t="shared" si="151"/>
        <v>0.13567577542111342</v>
      </c>
      <c r="AI249" s="10">
        <f t="shared" si="145"/>
        <v>-0.11353797320054865</v>
      </c>
      <c r="AJ249" s="10"/>
      <c r="AK249" s="7"/>
      <c r="AL249" s="7">
        <v>184.5</v>
      </c>
      <c r="AM249" s="7">
        <v>17.850000000000001</v>
      </c>
      <c r="AN249" s="7">
        <v>171.95</v>
      </c>
      <c r="AO249" s="4"/>
      <c r="AP249" s="10">
        <f t="shared" si="146"/>
        <v>9.8522167487685355E-3</v>
      </c>
      <c r="AQ249" s="10">
        <f t="shared" si="147"/>
        <v>1.1331444759206961E-2</v>
      </c>
      <c r="AR249" s="10">
        <f t="shared" si="148"/>
        <v>-2.3011363636363701E-2</v>
      </c>
      <c r="AS249" s="4"/>
      <c r="AT249" s="10">
        <f t="shared" si="152"/>
        <v>6.0344827586206899E-2</v>
      </c>
      <c r="AU249" s="10">
        <f t="shared" si="153"/>
        <v>2.2922636103151987E-2</v>
      </c>
      <c r="AV249" s="10">
        <f t="shared" si="154"/>
        <v>-2.5779036827195533E-2</v>
      </c>
      <c r="AW249" s="4"/>
      <c r="AX249" s="9">
        <f t="shared" si="131"/>
        <v>3.7422191483054909E-2</v>
      </c>
      <c r="AY249" s="9">
        <f t="shared" si="132"/>
        <v>8.6123864413402432E-2</v>
      </c>
      <c r="AZ249" s="8">
        <f t="shared" si="149"/>
        <v>-4.8701672930347523E-2</v>
      </c>
      <c r="BA249" s="4"/>
      <c r="BC249" s="4"/>
      <c r="BD249" s="4"/>
      <c r="BE249" s="4"/>
      <c r="BF249" s="4"/>
      <c r="BG249" s="4"/>
      <c r="BH249" s="4"/>
      <c r="BI249" s="4"/>
      <c r="BJ249" s="4"/>
      <c r="BK249" s="4"/>
      <c r="BN249" s="4"/>
    </row>
    <row r="250" spans="1:66" s="1" customFormat="1">
      <c r="A250" s="12">
        <v>41698</v>
      </c>
      <c r="B250" s="7">
        <v>21120.12</v>
      </c>
      <c r="C250" s="7">
        <v>115.1</v>
      </c>
      <c r="D250" s="7">
        <v>586.04999999999995</v>
      </c>
      <c r="E250" s="7">
        <v>1568.65</v>
      </c>
      <c r="F250" s="7"/>
      <c r="G250" s="6"/>
      <c r="H250" s="10">
        <f t="shared" si="133"/>
        <v>4.801396769969421E-3</v>
      </c>
      <c r="I250" s="10">
        <f t="shared" si="134"/>
        <v>0.12995276197821262</v>
      </c>
      <c r="J250" s="10">
        <f t="shared" si="135"/>
        <v>1.1444967438261653E-2</v>
      </c>
      <c r="K250" s="1" t="s">
        <v>15</v>
      </c>
      <c r="L250" s="10">
        <f t="shared" si="136"/>
        <v>0.84307445956765392</v>
      </c>
      <c r="M250" s="10">
        <f t="shared" si="137"/>
        <v>1.9561160151324084</v>
      </c>
      <c r="N250" s="10">
        <f t="shared" si="138"/>
        <v>6.2699004132511477E-2</v>
      </c>
      <c r="P250" s="10">
        <f t="shared" si="139"/>
        <v>-1.1130415555647546</v>
      </c>
      <c r="Q250" s="10">
        <f t="shared" si="140"/>
        <v>0.78037545543514242</v>
      </c>
      <c r="R250" s="11">
        <f t="shared" si="141"/>
        <v>-1.8934170109998969</v>
      </c>
      <c r="S250" s="7" t="s">
        <v>18</v>
      </c>
      <c r="T250" s="7"/>
      <c r="U250" s="7">
        <v>5878</v>
      </c>
      <c r="V250" s="7">
        <v>887.2</v>
      </c>
      <c r="W250" s="7">
        <v>36.85</v>
      </c>
      <c r="X250" s="7"/>
      <c r="Y250" s="10">
        <f t="shared" si="142"/>
        <v>3.1725832638553692E-2</v>
      </c>
      <c r="Z250" s="10">
        <f t="shared" si="143"/>
        <v>-2.4174959239894049E-3</v>
      </c>
      <c r="AA250" s="10">
        <f t="shared" si="144"/>
        <v>-6.7385444743935305E-3</v>
      </c>
      <c r="AB250" s="5"/>
      <c r="AC250" s="10">
        <f>(U250-$U$247)/$U$247</f>
        <v>5.2424264126620386E-2</v>
      </c>
      <c r="AD250" s="10">
        <f>(V250-$V$247)/$V$247</f>
        <v>-4.4883303411131061E-3</v>
      </c>
      <c r="AE250" s="10">
        <f>(W250-$W$247)/$W$247</f>
        <v>-0.12157330154946368</v>
      </c>
      <c r="AF250" s="10"/>
      <c r="AG250" s="10">
        <f t="shared" si="150"/>
        <v>5.6912594467733495E-2</v>
      </c>
      <c r="AH250" s="10">
        <f t="shared" si="151"/>
        <v>0.17399756567608407</v>
      </c>
      <c r="AI250" s="10">
        <f t="shared" si="145"/>
        <v>-0.11708497120835057</v>
      </c>
      <c r="AJ250" s="7"/>
      <c r="AK250" s="7"/>
      <c r="AL250" s="7">
        <v>175.7</v>
      </c>
      <c r="AM250" s="7">
        <v>18</v>
      </c>
      <c r="AN250" s="7">
        <v>172.85</v>
      </c>
      <c r="AO250" s="4"/>
      <c r="AP250" s="10">
        <f t="shared" si="146"/>
        <v>-4.769647696476971E-2</v>
      </c>
      <c r="AQ250" s="10">
        <f t="shared" si="147"/>
        <v>8.403361344537735E-3</v>
      </c>
      <c r="AR250" s="10">
        <f t="shared" si="148"/>
        <v>5.2340796743239647E-3</v>
      </c>
      <c r="AS250" s="4"/>
      <c r="AT250" s="10">
        <f t="shared" si="152"/>
        <v>9.7701149425286696E-3</v>
      </c>
      <c r="AU250" s="10">
        <f t="shared" si="153"/>
        <v>3.1518624641833852E-2</v>
      </c>
      <c r="AV250" s="10">
        <f t="shared" si="154"/>
        <v>-2.0679886685552439E-2</v>
      </c>
      <c r="AW250" s="4"/>
      <c r="AX250" s="9">
        <f t="shared" si="131"/>
        <v>-2.1748509699305182E-2</v>
      </c>
      <c r="AY250" s="9">
        <f t="shared" si="132"/>
        <v>3.0450001628081109E-2</v>
      </c>
      <c r="AZ250" s="8">
        <f t="shared" si="149"/>
        <v>-5.2198511327386288E-2</v>
      </c>
      <c r="BA250" s="4"/>
      <c r="BC250" s="4"/>
      <c r="BD250" s="4"/>
      <c r="BE250" s="4"/>
      <c r="BF250" s="4"/>
      <c r="BG250" s="4"/>
      <c r="BH250" s="4"/>
      <c r="BI250" s="4"/>
      <c r="BJ250" s="4"/>
      <c r="BK250" s="4"/>
      <c r="BN250" s="4"/>
    </row>
    <row r="251" spans="1:66" s="1" customFormat="1">
      <c r="A251" s="12">
        <v>41701</v>
      </c>
      <c r="B251" s="7">
        <v>20946.650000000001</v>
      </c>
      <c r="C251" s="7">
        <v>114.65</v>
      </c>
      <c r="D251" s="7">
        <v>638.5</v>
      </c>
      <c r="E251" s="7">
        <v>1590.2</v>
      </c>
      <c r="F251" s="7"/>
      <c r="G251" s="6"/>
      <c r="H251" s="10">
        <f t="shared" si="133"/>
        <v>-3.9096437880103271E-3</v>
      </c>
      <c r="I251" s="10">
        <f t="shared" si="134"/>
        <v>8.9497483149901969E-2</v>
      </c>
      <c r="J251" s="10">
        <f t="shared" si="135"/>
        <v>1.3737927517291909E-2</v>
      </c>
      <c r="K251" s="7" t="s">
        <v>38</v>
      </c>
      <c r="L251" s="10">
        <f t="shared" si="136"/>
        <v>0.83586869495596483</v>
      </c>
      <c r="M251" s="10">
        <f t="shared" si="137"/>
        <v>2.2206809583858762</v>
      </c>
      <c r="N251" s="10">
        <f t="shared" si="138"/>
        <v>7.7298286023982213E-2</v>
      </c>
      <c r="P251" s="10">
        <f t="shared" si="139"/>
        <v>-1.3848122634299114</v>
      </c>
      <c r="Q251" s="10">
        <f t="shared" si="140"/>
        <v>0.75857040893198258</v>
      </c>
      <c r="R251" s="11">
        <f t="shared" si="141"/>
        <v>-2.1433826723618941</v>
      </c>
      <c r="S251" s="7" t="s">
        <v>2</v>
      </c>
      <c r="T251" s="7"/>
      <c r="U251" s="7">
        <v>6127.65</v>
      </c>
      <c r="V251" s="7">
        <v>868.1</v>
      </c>
      <c r="W251" s="7">
        <v>35.450000000000003</v>
      </c>
      <c r="X251" s="7"/>
      <c r="Y251" s="10">
        <f t="shared" si="142"/>
        <v>4.247192922762838E-2</v>
      </c>
      <c r="Z251" s="10">
        <f t="shared" si="143"/>
        <v>-2.1528403967538346E-2</v>
      </c>
      <c r="AA251" s="10">
        <f t="shared" si="144"/>
        <v>-3.7991858887381234E-2</v>
      </c>
      <c r="AB251" s="5"/>
      <c r="AC251" s="10">
        <f>(U251-$U$247)/$U$247</f>
        <v>9.7122752990045094E-2</v>
      </c>
      <c r="AD251" s="10">
        <f>(V251-$V$247)/$V$247</f>
        <v>-2.5920107719928212E-2</v>
      </c>
      <c r="AE251" s="10">
        <f>(W251-$W$247)/$W$247</f>
        <v>-0.15494636471990464</v>
      </c>
      <c r="AF251" s="10"/>
      <c r="AG251" s="10">
        <f t="shared" si="150"/>
        <v>0.12304286070997331</v>
      </c>
      <c r="AH251" s="10">
        <f t="shared" si="151"/>
        <v>0.25206911770994972</v>
      </c>
      <c r="AI251" s="10">
        <f t="shared" si="145"/>
        <v>-0.12902625699997641</v>
      </c>
      <c r="AJ251" s="7"/>
      <c r="AK251" s="7"/>
      <c r="AL251" s="7">
        <v>175</v>
      </c>
      <c r="AM251" s="7">
        <v>17.95</v>
      </c>
      <c r="AN251" s="7">
        <v>171.1</v>
      </c>
      <c r="AO251" s="4"/>
      <c r="AP251" s="10">
        <f t="shared" si="146"/>
        <v>-3.9840637450198561E-3</v>
      </c>
      <c r="AQ251" s="10">
        <f t="shared" si="147"/>
        <v>-2.7777777777778173E-3</v>
      </c>
      <c r="AR251" s="10">
        <f t="shared" si="148"/>
        <v>-1.01243853051779E-2</v>
      </c>
      <c r="AS251" s="4"/>
      <c r="AT251" s="10">
        <f t="shared" si="152"/>
        <v>5.7471264367816091E-3</v>
      </c>
      <c r="AU251" s="10">
        <f t="shared" si="153"/>
        <v>2.865329512893983E-2</v>
      </c>
      <c r="AV251" s="10">
        <f t="shared" si="154"/>
        <v>-3.059490084985839E-2</v>
      </c>
      <c r="AW251" s="4"/>
      <c r="AX251" s="9">
        <f t="shared" si="131"/>
        <v>-2.2906168692158221E-2</v>
      </c>
      <c r="AY251" s="9">
        <f t="shared" si="132"/>
        <v>3.6342027286640002E-2</v>
      </c>
      <c r="AZ251" s="8">
        <f t="shared" si="149"/>
        <v>-5.9248195978798227E-2</v>
      </c>
      <c r="BA251" s="4"/>
      <c r="BC251" s="4"/>
      <c r="BD251" s="4"/>
      <c r="BE251" s="4"/>
      <c r="BF251" s="4"/>
      <c r="BG251" s="4"/>
      <c r="BH251" s="4"/>
      <c r="BI251" s="4"/>
      <c r="BJ251" s="4"/>
      <c r="BK251" s="4"/>
      <c r="BN251" s="4"/>
    </row>
    <row r="252" spans="1:66" s="1" customFormat="1">
      <c r="A252" s="12">
        <v>41702</v>
      </c>
      <c r="B252" s="7">
        <v>21209.73</v>
      </c>
      <c r="C252" s="7">
        <v>114.75</v>
      </c>
      <c r="D252" s="7">
        <v>659.9</v>
      </c>
      <c r="E252" s="7">
        <v>1585.15</v>
      </c>
      <c r="F252" s="7"/>
      <c r="G252" s="7"/>
      <c r="H252" s="10">
        <f t="shared" si="133"/>
        <v>8.7221979938939651E-4</v>
      </c>
      <c r="I252" s="10">
        <f t="shared" si="134"/>
        <v>3.3516053249804195E-2</v>
      </c>
      <c r="J252" s="10">
        <f t="shared" si="135"/>
        <v>-3.1757011696641646E-3</v>
      </c>
      <c r="K252" s="7"/>
      <c r="L252" s="10">
        <f t="shared" si="136"/>
        <v>0.83746997598078454</v>
      </c>
      <c r="M252" s="10">
        <f t="shared" si="137"/>
        <v>2.3286254728877678</v>
      </c>
      <c r="N252" s="10">
        <f t="shared" si="138"/>
        <v>7.3877108596978658E-2</v>
      </c>
      <c r="O252" s="7" t="s">
        <v>3</v>
      </c>
      <c r="P252" s="10">
        <f t="shared" si="139"/>
        <v>-1.4911554969069831</v>
      </c>
      <c r="Q252" s="10">
        <f t="shared" si="140"/>
        <v>0.76359286738380594</v>
      </c>
      <c r="R252" s="11">
        <f t="shared" si="141"/>
        <v>-2.2547483642907888</v>
      </c>
      <c r="S252" s="7" t="s">
        <v>5</v>
      </c>
      <c r="T252" s="7"/>
      <c r="U252" s="7">
        <v>6318.45</v>
      </c>
      <c r="V252" s="7">
        <v>864.05</v>
      </c>
      <c r="W252" s="7">
        <v>34.950000000000003</v>
      </c>
      <c r="X252" s="7">
        <v>28</v>
      </c>
      <c r="Y252" s="10">
        <f t="shared" si="142"/>
        <v>3.11375486524198E-2</v>
      </c>
      <c r="Z252" s="10">
        <f t="shared" si="143"/>
        <v>-4.6653611335100431E-3</v>
      </c>
      <c r="AA252" s="10">
        <f t="shared" si="144"/>
        <v>-1.4104372355430182E-2</v>
      </c>
      <c r="AB252" s="5"/>
      <c r="AC252" s="10">
        <f>(U252-$U$247)/$U$247</f>
        <v>0.13128446608894936</v>
      </c>
      <c r="AD252" s="10">
        <f>(V252-$V$247)/$V$247</f>
        <v>-3.0464542190305307E-2</v>
      </c>
      <c r="AE252" s="10">
        <f>(W252-$W$247)/$W$247</f>
        <v>-0.16686531585220499</v>
      </c>
      <c r="AF252" s="10" t="s">
        <v>1</v>
      </c>
      <c r="AG252" s="10">
        <f t="shared" si="150"/>
        <v>0.16174900827925467</v>
      </c>
      <c r="AH252" s="10">
        <f t="shared" si="151"/>
        <v>0.29814978194115438</v>
      </c>
      <c r="AI252" s="10">
        <f t="shared" si="145"/>
        <v>-0.1364007736618997</v>
      </c>
      <c r="AJ252" s="10"/>
      <c r="AK252" s="7"/>
      <c r="AL252" s="7">
        <v>178</v>
      </c>
      <c r="AM252" s="7">
        <v>18</v>
      </c>
      <c r="AN252" s="7">
        <v>170.15</v>
      </c>
      <c r="AO252" s="4"/>
      <c r="AP252" s="10">
        <f t="shared" si="146"/>
        <v>1.7142857142857144E-2</v>
      </c>
      <c r="AQ252" s="10">
        <f t="shared" si="147"/>
        <v>2.7855153203343017E-3</v>
      </c>
      <c r="AR252" s="10">
        <f t="shared" si="148"/>
        <v>-5.5523085914669125E-3</v>
      </c>
      <c r="AS252" s="4"/>
      <c r="AT252" s="10">
        <f t="shared" si="152"/>
        <v>2.2988505747126436E-2</v>
      </c>
      <c r="AU252" s="10">
        <f t="shared" si="153"/>
        <v>3.1518624641833852E-2</v>
      </c>
      <c r="AV252" s="10">
        <f t="shared" si="154"/>
        <v>-3.5977337110481553E-2</v>
      </c>
      <c r="AW252" s="4"/>
      <c r="AX252" s="9">
        <f t="shared" si="131"/>
        <v>-8.5301188947074155E-3</v>
      </c>
      <c r="AY252" s="9">
        <f t="shared" si="132"/>
        <v>5.8965842857607989E-2</v>
      </c>
      <c r="AZ252" s="8">
        <f t="shared" si="149"/>
        <v>-6.7495961752315398E-2</v>
      </c>
      <c r="BA252" s="4"/>
      <c r="BC252" s="4"/>
      <c r="BD252" s="4"/>
      <c r="BE252" s="4"/>
      <c r="BF252" s="4"/>
      <c r="BG252" s="4"/>
      <c r="BH252" s="4"/>
      <c r="BI252" s="4"/>
      <c r="BJ252" s="4"/>
      <c r="BK252" s="4"/>
      <c r="BN252" s="4"/>
    </row>
    <row r="253" spans="1:66" s="1" customFormat="1">
      <c r="A253" s="12">
        <v>41703</v>
      </c>
      <c r="B253" s="7">
        <v>21276.86</v>
      </c>
      <c r="C253" s="7">
        <v>118.45</v>
      </c>
      <c r="D253" s="7">
        <v>656.15</v>
      </c>
      <c r="E253" s="7">
        <v>1554.4</v>
      </c>
      <c r="F253" s="7"/>
      <c r="G253" s="6"/>
      <c r="H253" s="10">
        <f t="shared" si="133"/>
        <v>3.2244008714596976E-2</v>
      </c>
      <c r="I253" s="10">
        <f t="shared" si="134"/>
        <v>-5.6826791938172456E-3</v>
      </c>
      <c r="J253" s="10">
        <f t="shared" si="135"/>
        <v>-1.9398795066712927E-2</v>
      </c>
      <c r="K253" s="7"/>
      <c r="L253" s="10">
        <f t="shared" si="136"/>
        <v>0.89671737389911921</v>
      </c>
      <c r="M253" s="10">
        <f t="shared" si="137"/>
        <v>2.3097099621689785</v>
      </c>
      <c r="N253" s="10">
        <f t="shared" si="138"/>
        <v>5.3045186640471642E-2</v>
      </c>
      <c r="O253" s="7" t="s">
        <v>0</v>
      </c>
      <c r="P253" s="10">
        <f t="shared" si="139"/>
        <v>-1.4129925882698593</v>
      </c>
      <c r="Q253" s="10">
        <f t="shared" si="140"/>
        <v>0.84367218725864757</v>
      </c>
      <c r="R253" s="11">
        <f t="shared" si="141"/>
        <v>-2.256664775528507</v>
      </c>
      <c r="S253" s="7" t="s">
        <v>28</v>
      </c>
      <c r="T253" s="7"/>
      <c r="U253" s="7">
        <v>6259.4</v>
      </c>
      <c r="V253" s="7">
        <v>890.7</v>
      </c>
      <c r="W253" s="7">
        <v>34.75</v>
      </c>
      <c r="X253" s="7"/>
      <c r="Y253" s="10">
        <f t="shared" si="142"/>
        <v>-9.3456464797537653E-3</v>
      </c>
      <c r="Z253" s="10">
        <f t="shared" si="143"/>
        <v>3.0843122504484802E-2</v>
      </c>
      <c r="AA253" s="10">
        <f t="shared" si="144"/>
        <v>-5.7224606580830563E-3</v>
      </c>
      <c r="AB253" s="5"/>
      <c r="AC253" s="10">
        <f t="shared" ref="AC253:AC269" si="155">(U253-$U$252)/$U$252</f>
        <v>-9.3456464797537653E-3</v>
      </c>
      <c r="AD253" s="10">
        <f t="shared" ref="AD253:AD269" si="156">(V253-$V$252)/$V$252</f>
        <v>3.0843122504484802E-2</v>
      </c>
      <c r="AE253" s="10">
        <f t="shared" ref="AE253:AE269" si="157">(W253-$W$252)/$W$252</f>
        <v>-5.7224606580830563E-3</v>
      </c>
      <c r="AF253" s="7" t="s">
        <v>45</v>
      </c>
      <c r="AG253" s="10">
        <f t="shared" si="150"/>
        <v>-4.0188768984238565E-2</v>
      </c>
      <c r="AH253" s="10">
        <f t="shared" si="151"/>
        <v>-3.623185821670709E-3</v>
      </c>
      <c r="AI253" s="10">
        <f t="shared" si="145"/>
        <v>-3.6565583162567854E-2</v>
      </c>
      <c r="AJ253" s="10"/>
      <c r="AK253" s="7"/>
      <c r="AL253" s="7">
        <v>184</v>
      </c>
      <c r="AM253" s="7">
        <v>17.5</v>
      </c>
      <c r="AN253" s="7">
        <v>173</v>
      </c>
      <c r="AO253" s="4"/>
      <c r="AP253" s="10">
        <f t="shared" si="146"/>
        <v>3.3707865168539325E-2</v>
      </c>
      <c r="AQ253" s="10">
        <f t="shared" si="147"/>
        <v>-2.7777777777777776E-2</v>
      </c>
      <c r="AR253" s="10">
        <f t="shared" si="148"/>
        <v>1.6749926535409899E-2</v>
      </c>
      <c r="AS253" s="4"/>
      <c r="AT253" s="10">
        <f t="shared" si="152"/>
        <v>5.7471264367816091E-2</v>
      </c>
      <c r="AU253" s="10">
        <f t="shared" si="153"/>
        <v>2.8653295128940235E-3</v>
      </c>
      <c r="AV253" s="10">
        <f t="shared" si="154"/>
        <v>-1.9830028328611898E-2</v>
      </c>
      <c r="AW253" s="4"/>
      <c r="AX253" s="9">
        <f t="shared" si="131"/>
        <v>5.4605934854922066E-2</v>
      </c>
      <c r="AY253" s="9">
        <f t="shared" si="132"/>
        <v>7.7301292696427992E-2</v>
      </c>
      <c r="AZ253" s="8">
        <f t="shared" si="149"/>
        <v>-2.2695357841505927E-2</v>
      </c>
      <c r="BA253" s="4"/>
      <c r="BC253" s="4"/>
      <c r="BD253" s="4"/>
      <c r="BE253" s="4"/>
      <c r="BF253" s="4"/>
      <c r="BG253" s="4"/>
      <c r="BH253" s="4"/>
      <c r="BI253" s="4"/>
      <c r="BJ253" s="4"/>
      <c r="BK253" s="4"/>
      <c r="BN253" s="4"/>
    </row>
    <row r="254" spans="1:66" s="1" customFormat="1">
      <c r="A254" s="12">
        <v>41704</v>
      </c>
      <c r="B254" s="7">
        <v>21513.87</v>
      </c>
      <c r="C254" s="7">
        <v>118.25</v>
      </c>
      <c r="D254" s="7">
        <v>602.9</v>
      </c>
      <c r="E254" s="7">
        <v>1614.4</v>
      </c>
      <c r="F254" s="7"/>
      <c r="G254" s="6"/>
      <c r="H254" s="10">
        <f t="shared" si="133"/>
        <v>-1.6884761502744014E-3</v>
      </c>
      <c r="I254" s="10">
        <f t="shared" si="134"/>
        <v>-8.1155223653128092E-2</v>
      </c>
      <c r="J254" s="10">
        <f t="shared" si="135"/>
        <v>3.860010293360782E-2</v>
      </c>
      <c r="K254" s="7"/>
      <c r="L254" s="10">
        <f t="shared" si="136"/>
        <v>0.89351481184947945</v>
      </c>
      <c r="M254" s="10">
        <f t="shared" si="137"/>
        <v>2.0411097099621687</v>
      </c>
      <c r="N254" s="10">
        <f t="shared" si="138"/>
        <v>9.3692839238534109E-2</v>
      </c>
      <c r="O254" s="10" t="s">
        <v>1</v>
      </c>
      <c r="P254" s="10">
        <f t="shared" si="139"/>
        <v>-1.1475948981126893</v>
      </c>
      <c r="Q254" s="10">
        <f t="shared" si="140"/>
        <v>0.79982197261094534</v>
      </c>
      <c r="R254" s="11">
        <f t="shared" si="141"/>
        <v>-1.9474168707236346</v>
      </c>
      <c r="S254" s="7" t="s">
        <v>14</v>
      </c>
      <c r="T254" s="7"/>
      <c r="U254" s="7">
        <v>6323.3</v>
      </c>
      <c r="V254" s="7">
        <v>881.65</v>
      </c>
      <c r="W254" s="7">
        <v>34.5</v>
      </c>
      <c r="X254" s="7"/>
      <c r="Y254" s="10">
        <f t="shared" si="142"/>
        <v>1.0208646196121121E-2</v>
      </c>
      <c r="Z254" s="10">
        <f t="shared" si="143"/>
        <v>-1.0160547883687063E-2</v>
      </c>
      <c r="AA254" s="10">
        <f t="shared" si="144"/>
        <v>-7.1942446043165471E-3</v>
      </c>
      <c r="AB254" s="5"/>
      <c r="AC254" s="10">
        <f t="shared" si="155"/>
        <v>7.6759331798152458E-4</v>
      </c>
      <c r="AD254" s="10">
        <f t="shared" si="156"/>
        <v>2.0369191597708492E-2</v>
      </c>
      <c r="AE254" s="10">
        <f t="shared" si="157"/>
        <v>-1.2875536480686775E-2</v>
      </c>
      <c r="AF254" s="7"/>
      <c r="AG254" s="10">
        <f t="shared" si="150"/>
        <v>-1.9601598279726969E-2</v>
      </c>
      <c r="AH254" s="10">
        <f t="shared" si="151"/>
        <v>1.36431297986683E-2</v>
      </c>
      <c r="AI254" s="10">
        <f t="shared" si="145"/>
        <v>-3.3244728078395271E-2</v>
      </c>
      <c r="AJ254" s="7"/>
      <c r="AK254" s="7"/>
      <c r="AL254" s="7">
        <v>180</v>
      </c>
      <c r="AM254" s="7">
        <v>17.7</v>
      </c>
      <c r="AN254" s="7">
        <v>184.9</v>
      </c>
      <c r="AO254" s="4"/>
      <c r="AP254" s="10">
        <f t="shared" si="146"/>
        <v>-2.1739130434782608E-2</v>
      </c>
      <c r="AQ254" s="10">
        <f t="shared" si="147"/>
        <v>1.1428571428571389E-2</v>
      </c>
      <c r="AR254" s="10">
        <f t="shared" si="148"/>
        <v>6.8786127167630093E-2</v>
      </c>
      <c r="AS254" s="4"/>
      <c r="AT254" s="10">
        <f t="shared" si="152"/>
        <v>3.4482758620689655E-2</v>
      </c>
      <c r="AU254" s="10">
        <f t="shared" si="153"/>
        <v>1.4326647564469915E-2</v>
      </c>
      <c r="AV254" s="10">
        <f t="shared" si="154"/>
        <v>4.7592067988668586E-2</v>
      </c>
      <c r="AW254" s="4"/>
      <c r="AX254" s="9">
        <f t="shared" si="131"/>
        <v>2.0156111056219742E-2</v>
      </c>
      <c r="AY254" s="9">
        <f t="shared" si="132"/>
        <v>-1.3109309367978932E-2</v>
      </c>
      <c r="AZ254" s="8">
        <f t="shared" si="149"/>
        <v>3.3265420424198673E-2</v>
      </c>
      <c r="BA254" s="4"/>
      <c r="BC254" s="4"/>
      <c r="BD254" s="4"/>
      <c r="BE254" s="4"/>
      <c r="BF254" s="4"/>
      <c r="BG254" s="4"/>
      <c r="BH254" s="4"/>
      <c r="BI254" s="4"/>
      <c r="BJ254" s="4"/>
      <c r="BK254" s="4"/>
      <c r="BN254" s="4"/>
    </row>
    <row r="255" spans="1:66" s="1" customFormat="1">
      <c r="A255" s="12">
        <v>41705</v>
      </c>
      <c r="B255" s="7">
        <v>21919.79</v>
      </c>
      <c r="C255" s="7">
        <v>123.35</v>
      </c>
      <c r="D255" s="7">
        <v>564</v>
      </c>
      <c r="E255" s="7">
        <v>1638.65</v>
      </c>
      <c r="F255" s="7"/>
      <c r="G255" s="6"/>
      <c r="H255" s="10">
        <f t="shared" si="133"/>
        <v>4.312896405919657E-2</v>
      </c>
      <c r="I255" s="10">
        <f t="shared" si="134"/>
        <v>-6.4521479515674204E-2</v>
      </c>
      <c r="J255" s="10">
        <f t="shared" si="135"/>
        <v>1.5021060455896927E-2</v>
      </c>
      <c r="K255" s="7"/>
      <c r="L255" s="10">
        <f t="shared" si="136"/>
        <v>0.97518014411529208</v>
      </c>
      <c r="M255" s="10">
        <f t="shared" si="137"/>
        <v>1.8448928121059269</v>
      </c>
      <c r="N255" s="10">
        <f t="shared" si="138"/>
        <v>0.11012126549691768</v>
      </c>
      <c r="O255" s="7" t="s">
        <v>7</v>
      </c>
      <c r="P255" s="10">
        <f t="shared" si="139"/>
        <v>-0.86971266799063485</v>
      </c>
      <c r="Q255" s="10">
        <f t="shared" si="140"/>
        <v>0.86505887861837438</v>
      </c>
      <c r="R255" s="11">
        <f t="shared" si="141"/>
        <v>-1.7347715466090092</v>
      </c>
      <c r="S255" s="7"/>
      <c r="T255" s="7"/>
      <c r="U255" s="7">
        <v>6322.25</v>
      </c>
      <c r="V255" s="7">
        <v>872.95</v>
      </c>
      <c r="W255" s="7">
        <v>34.200000000000003</v>
      </c>
      <c r="X255" s="7"/>
      <c r="Y255" s="10">
        <f t="shared" si="142"/>
        <v>-1.6605253585946924E-4</v>
      </c>
      <c r="Z255" s="10">
        <f t="shared" si="143"/>
        <v>-9.8678613962455992E-3</v>
      </c>
      <c r="AA255" s="10">
        <f t="shared" si="144"/>
        <v>-8.6956521739129603E-3</v>
      </c>
      <c r="AB255" s="5"/>
      <c r="AC255" s="10">
        <f t="shared" si="155"/>
        <v>6.0141332130509567E-4</v>
      </c>
      <c r="AD255" s="10">
        <f t="shared" si="156"/>
        <v>1.0300329842023137E-2</v>
      </c>
      <c r="AE255" s="10">
        <f t="shared" si="157"/>
        <v>-2.1459227467811159E-2</v>
      </c>
      <c r="AF255" s="10"/>
      <c r="AG255" s="10">
        <f t="shared" si="150"/>
        <v>-9.6989165207180417E-3</v>
      </c>
      <c r="AH255" s="10">
        <f t="shared" si="151"/>
        <v>2.2060640789116254E-2</v>
      </c>
      <c r="AI255" s="10">
        <f t="shared" si="145"/>
        <v>-3.1759557309834298E-2</v>
      </c>
      <c r="AJ255" s="7"/>
      <c r="AK255" s="7"/>
      <c r="AL255" s="7">
        <v>175.45</v>
      </c>
      <c r="AM255" s="7">
        <v>17.95</v>
      </c>
      <c r="AN255" s="7">
        <v>204.05</v>
      </c>
      <c r="AO255" s="4"/>
      <c r="AP255" s="10">
        <f t="shared" si="146"/>
        <v>-2.527777777777784E-2</v>
      </c>
      <c r="AQ255" s="10">
        <f t="shared" si="147"/>
        <v>1.4124293785310734E-2</v>
      </c>
      <c r="AR255" s="10">
        <f t="shared" si="148"/>
        <v>0.10356949702541918</v>
      </c>
      <c r="AS255" s="4"/>
      <c r="AT255" s="10">
        <f t="shared" si="152"/>
        <v>8.3333333333332673E-3</v>
      </c>
      <c r="AU255" s="10">
        <f t="shared" si="153"/>
        <v>2.865329512893983E-2</v>
      </c>
      <c r="AV255" s="10">
        <f t="shared" si="154"/>
        <v>0.15609065155807372</v>
      </c>
      <c r="AW255" s="10" t="s">
        <v>1</v>
      </c>
      <c r="AX255" s="9">
        <f t="shared" si="131"/>
        <v>-2.0319961795606564E-2</v>
      </c>
      <c r="AY255" s="9">
        <f t="shared" si="132"/>
        <v>-0.14775731822474045</v>
      </c>
      <c r="AZ255" s="8">
        <f t="shared" si="149"/>
        <v>0.1274373564291339</v>
      </c>
      <c r="BA255" s="4" t="s">
        <v>81</v>
      </c>
      <c r="BC255" s="4"/>
      <c r="BD255" s="4"/>
      <c r="BE255" s="4"/>
      <c r="BF255" s="4"/>
      <c r="BG255" s="4"/>
      <c r="BH255" s="4"/>
      <c r="BI255" s="4"/>
      <c r="BJ255" s="4">
        <v>42</v>
      </c>
      <c r="BK255" s="4"/>
      <c r="BN255" s="4"/>
    </row>
    <row r="256" spans="1:66" s="1" customFormat="1">
      <c r="A256" s="12">
        <v>41708</v>
      </c>
      <c r="B256" s="7">
        <v>21934.83</v>
      </c>
      <c r="C256" s="7">
        <v>121.45</v>
      </c>
      <c r="D256" s="7">
        <v>618.35</v>
      </c>
      <c r="E256" s="7">
        <v>1670.25</v>
      </c>
      <c r="F256" s="7"/>
      <c r="G256" s="7"/>
      <c r="H256" s="10">
        <f t="shared" si="133"/>
        <v>-1.5403323875151939E-2</v>
      </c>
      <c r="I256" s="10">
        <f t="shared" si="134"/>
        <v>9.636524822695039E-2</v>
      </c>
      <c r="J256" s="10">
        <f t="shared" si="135"/>
        <v>1.9284166844658657E-2</v>
      </c>
      <c r="K256" s="7"/>
      <c r="L256" s="10">
        <f t="shared" si="136"/>
        <v>0.94475580464371489</v>
      </c>
      <c r="M256" s="10">
        <f t="shared" si="137"/>
        <v>2.1190416141235815</v>
      </c>
      <c r="N256" s="10">
        <f t="shared" si="138"/>
        <v>0.13152902919856385</v>
      </c>
      <c r="P256" s="10">
        <f t="shared" si="139"/>
        <v>-1.1742858094798665</v>
      </c>
      <c r="Q256" s="10">
        <f t="shared" si="140"/>
        <v>0.81322677544515098</v>
      </c>
      <c r="R256" s="11">
        <f t="shared" si="141"/>
        <v>-1.9875125849250175</v>
      </c>
      <c r="S256" s="7"/>
      <c r="T256" s="7"/>
      <c r="U256" s="7">
        <v>6187.9</v>
      </c>
      <c r="V256" s="7">
        <v>875.25</v>
      </c>
      <c r="W256" s="7">
        <v>34.799999999999997</v>
      </c>
      <c r="X256" s="7"/>
      <c r="Y256" s="10">
        <f t="shared" si="142"/>
        <v>-2.1250346000237313E-2</v>
      </c>
      <c r="Z256" s="10">
        <f t="shared" si="143"/>
        <v>2.6347442579757767E-3</v>
      </c>
      <c r="AA256" s="10">
        <f t="shared" si="144"/>
        <v>1.754385964912264E-2</v>
      </c>
      <c r="AB256" s="5"/>
      <c r="AC256" s="10">
        <f t="shared" si="155"/>
        <v>-2.0661712920099103E-2</v>
      </c>
      <c r="AD256" s="10">
        <f t="shared" si="156"/>
        <v>1.2962212834905441E-2</v>
      </c>
      <c r="AE256" s="10">
        <f t="shared" si="157"/>
        <v>-4.2918454935623939E-3</v>
      </c>
      <c r="AF256" s="10"/>
      <c r="AG256" s="10">
        <f t="shared" si="150"/>
        <v>-3.3623925755004544E-2</v>
      </c>
      <c r="AH256" s="10">
        <f t="shared" si="151"/>
        <v>-1.6369867426536708E-2</v>
      </c>
      <c r="AI256" s="10">
        <f t="shared" si="145"/>
        <v>-1.7254058328467835E-2</v>
      </c>
      <c r="AJ256" s="7"/>
      <c r="AK256" s="7"/>
      <c r="AL256" s="7">
        <v>178.9</v>
      </c>
      <c r="AM256" s="7">
        <v>18</v>
      </c>
      <c r="AN256" s="7">
        <v>205.4</v>
      </c>
      <c r="AO256" s="4"/>
      <c r="AP256" s="10">
        <f t="shared" si="146"/>
        <v>1.9663721858079325E-2</v>
      </c>
      <c r="AQ256" s="10">
        <f t="shared" si="147"/>
        <v>2.7855153203343017E-3</v>
      </c>
      <c r="AR256" s="10">
        <f t="shared" si="148"/>
        <v>6.6160254839499845E-3</v>
      </c>
      <c r="AS256" s="4"/>
      <c r="AT256" s="10">
        <f>(AL256-$AL$255)/$AL$255</f>
        <v>1.9663721858079325E-2</v>
      </c>
      <c r="AU256" s="10">
        <f>(AM256-$AM$255)/$AM$255</f>
        <v>2.7855153203343017E-3</v>
      </c>
      <c r="AV256" s="10">
        <f>(AN256-$AN$255)/$AN$255</f>
        <v>6.6160254839499845E-3</v>
      </c>
      <c r="AW256" s="7" t="s">
        <v>2</v>
      </c>
      <c r="AX256" s="9">
        <f>AV256-AT256</f>
        <v>-1.304769637412934E-2</v>
      </c>
      <c r="AY256" s="9">
        <f>AV256-AU256</f>
        <v>3.8305101636156827E-3</v>
      </c>
      <c r="AZ256" s="8">
        <f t="shared" si="149"/>
        <v>-1.6878206537745022E-2</v>
      </c>
      <c r="BA256" s="4" t="s">
        <v>2</v>
      </c>
      <c r="BC256" s="4"/>
      <c r="BD256" s="4"/>
      <c r="BE256" s="4"/>
      <c r="BF256" s="4"/>
      <c r="BG256" s="4"/>
      <c r="BH256" s="4"/>
      <c r="BI256" s="4"/>
      <c r="BJ256" s="4"/>
      <c r="BK256" s="4"/>
      <c r="BN256" s="4"/>
    </row>
    <row r="257" spans="1:66" s="1" customFormat="1">
      <c r="A257" s="12">
        <v>41709</v>
      </c>
      <c r="B257" s="7">
        <v>21826.42</v>
      </c>
      <c r="C257" s="7">
        <v>120.85</v>
      </c>
      <c r="D257" s="7">
        <v>595.1</v>
      </c>
      <c r="E257" s="7">
        <v>1683.2</v>
      </c>
      <c r="F257" s="7"/>
      <c r="G257" s="6"/>
      <c r="H257" s="10">
        <f t="shared" si="133"/>
        <v>-4.9403046521202844E-3</v>
      </c>
      <c r="I257" s="10">
        <f t="shared" si="134"/>
        <v>-3.7600064688283336E-2</v>
      </c>
      <c r="J257" s="10">
        <f t="shared" si="135"/>
        <v>7.7533303397695225E-3</v>
      </c>
      <c r="K257" s="7"/>
      <c r="L257" s="10">
        <f t="shared" si="136"/>
        <v>0.93514811849479562</v>
      </c>
      <c r="M257" s="10">
        <f t="shared" si="137"/>
        <v>2.0017654476670872</v>
      </c>
      <c r="N257" s="10">
        <f t="shared" si="138"/>
        <v>0.14030214755097903</v>
      </c>
      <c r="O257" s="7"/>
      <c r="P257" s="10">
        <f t="shared" si="139"/>
        <v>-1.0666173291722916</v>
      </c>
      <c r="Q257" s="10">
        <f t="shared" si="140"/>
        <v>0.79484597094381659</v>
      </c>
      <c r="R257" s="11">
        <f t="shared" si="141"/>
        <v>-1.8614633001161081</v>
      </c>
      <c r="S257" s="4"/>
      <c r="T257" s="7"/>
      <c r="U257" s="7">
        <v>6126.1</v>
      </c>
      <c r="V257" s="7">
        <v>870.3</v>
      </c>
      <c r="W257" s="7">
        <v>35.1</v>
      </c>
      <c r="X257" s="7"/>
      <c r="Y257" s="10">
        <f t="shared" si="142"/>
        <v>-9.9872331485640169E-3</v>
      </c>
      <c r="Z257" s="10">
        <f t="shared" si="143"/>
        <v>-5.6555269922879698E-3</v>
      </c>
      <c r="AA257" s="10">
        <f t="shared" si="144"/>
        <v>8.6206896551725368E-3</v>
      </c>
      <c r="AB257" s="5"/>
      <c r="AC257" s="10">
        <f t="shared" si="155"/>
        <v>-3.0442592724481393E-2</v>
      </c>
      <c r="AD257" s="10">
        <f t="shared" si="156"/>
        <v>7.2333776980498818E-3</v>
      </c>
      <c r="AE257" s="10">
        <f t="shared" si="157"/>
        <v>4.291845493562191E-3</v>
      </c>
      <c r="AF257" s="10"/>
      <c r="AG257" s="10">
        <f t="shared" si="150"/>
        <v>-3.7675970422531277E-2</v>
      </c>
      <c r="AH257" s="10">
        <f t="shared" si="151"/>
        <v>-3.4734438218043583E-2</v>
      </c>
      <c r="AI257" s="10">
        <f t="shared" si="145"/>
        <v>-2.9415322044876943E-3</v>
      </c>
      <c r="AJ257" s="7"/>
      <c r="AK257" s="7"/>
      <c r="AL257" s="7">
        <v>180.4</v>
      </c>
      <c r="AM257" s="7">
        <v>18.05</v>
      </c>
      <c r="AN257" s="7">
        <v>246.45</v>
      </c>
      <c r="AO257" s="4"/>
      <c r="AP257" s="10">
        <f t="shared" si="146"/>
        <v>8.3845723868082728E-3</v>
      </c>
      <c r="AQ257" s="10">
        <f t="shared" si="147"/>
        <v>2.7777777777778173E-3</v>
      </c>
      <c r="AR257" s="10">
        <f t="shared" si="148"/>
        <v>0.19985394352482952</v>
      </c>
      <c r="AS257" s="4"/>
      <c r="AT257" s="10">
        <f>(AL257-$AL$255)/$AL$255</f>
        <v>2.8213166144200726E-2</v>
      </c>
      <c r="AU257" s="10">
        <f>(AM257-$AM$255)/$AM$255</f>
        <v>5.5710306406686035E-3</v>
      </c>
      <c r="AV257" s="10">
        <f>(AN257-$AN$255)/$AN$255</f>
        <v>0.20779220779220767</v>
      </c>
      <c r="AW257" s="10" t="s">
        <v>1</v>
      </c>
      <c r="AX257" s="9">
        <f>AV257-AT257</f>
        <v>0.17957904164800695</v>
      </c>
      <c r="AY257" s="9">
        <f>AV257-AU257</f>
        <v>0.20222117715153906</v>
      </c>
      <c r="AZ257" s="8">
        <f t="shared" si="149"/>
        <v>-2.2642135503532113E-2</v>
      </c>
      <c r="BA257" s="4" t="s">
        <v>35</v>
      </c>
      <c r="BC257" s="4"/>
      <c r="BD257" s="4"/>
      <c r="BE257" s="4"/>
      <c r="BF257" s="4"/>
      <c r="BG257" s="4"/>
      <c r="BH257" s="4"/>
      <c r="BI257" s="4"/>
      <c r="BJ257" s="4">
        <v>43</v>
      </c>
      <c r="BK257" s="4"/>
      <c r="BN257" s="4"/>
    </row>
    <row r="258" spans="1:66" s="1" customFormat="1">
      <c r="A258" s="12">
        <v>41710</v>
      </c>
      <c r="B258" s="7">
        <v>21856.22</v>
      </c>
      <c r="C258" s="7">
        <v>117.9</v>
      </c>
      <c r="D258" s="7">
        <v>607.85</v>
      </c>
      <c r="E258" s="7">
        <v>1685.6</v>
      </c>
      <c r="F258" s="7"/>
      <c r="G258" s="6"/>
      <c r="H258" s="10">
        <f t="shared" si="133"/>
        <v>-2.441042614811741E-2</v>
      </c>
      <c r="I258" s="10">
        <f t="shared" si="134"/>
        <v>2.1424970593177616E-2</v>
      </c>
      <c r="J258" s="10">
        <f t="shared" si="135"/>
        <v>1.4258555133079037E-3</v>
      </c>
      <c r="K258" s="7"/>
      <c r="L258" s="10">
        <f t="shared" si="136"/>
        <v>0.88791032826261007</v>
      </c>
      <c r="M258" s="10">
        <f t="shared" si="137"/>
        <v>2.066078184110971</v>
      </c>
      <c r="N258" s="10">
        <f t="shared" si="138"/>
        <v>0.14192805365490144</v>
      </c>
      <c r="O258" s="7"/>
      <c r="P258" s="10">
        <f t="shared" si="139"/>
        <v>-1.1781678558483608</v>
      </c>
      <c r="Q258" s="10">
        <f t="shared" si="140"/>
        <v>0.74598227460770861</v>
      </c>
      <c r="R258" s="11">
        <f t="shared" si="141"/>
        <v>-1.9241501304560695</v>
      </c>
      <c r="S258" s="7"/>
      <c r="T258" s="7"/>
      <c r="U258" s="7">
        <v>6397.9</v>
      </c>
      <c r="V258" s="7">
        <v>866.2</v>
      </c>
      <c r="W258" s="7">
        <v>35</v>
      </c>
      <c r="X258" s="7"/>
      <c r="Y258" s="10">
        <f t="shared" si="142"/>
        <v>4.4367542155694363E-2</v>
      </c>
      <c r="Z258" s="10">
        <f t="shared" si="143"/>
        <v>-4.7110191887853722E-3</v>
      </c>
      <c r="AA258" s="10">
        <f t="shared" si="144"/>
        <v>-2.8490028490028895E-3</v>
      </c>
      <c r="AB258" s="5"/>
      <c r="AC258" s="10">
        <f t="shared" si="155"/>
        <v>1.2574286415180909E-2</v>
      </c>
      <c r="AD258" s="10">
        <f t="shared" si="156"/>
        <v>2.4882819281292646E-3</v>
      </c>
      <c r="AE258" s="10">
        <f t="shared" si="157"/>
        <v>1.4306151645206624E-3</v>
      </c>
      <c r="AF258" s="10"/>
      <c r="AG258" s="10">
        <f t="shared" si="150"/>
        <v>1.0086004487051645E-2</v>
      </c>
      <c r="AH258" s="10">
        <f t="shared" si="151"/>
        <v>1.1143671250660247E-2</v>
      </c>
      <c r="AI258" s="10">
        <f t="shared" si="145"/>
        <v>-1.0576667636086022E-3</v>
      </c>
      <c r="AJ258" s="7"/>
      <c r="AK258" s="7"/>
      <c r="AL258" s="7">
        <v>181.95</v>
      </c>
      <c r="AM258" s="7">
        <v>18</v>
      </c>
      <c r="AN258" s="7">
        <v>250.45</v>
      </c>
      <c r="AO258" s="4"/>
      <c r="AP258" s="10">
        <f t="shared" si="146"/>
        <v>8.5920177383591069E-3</v>
      </c>
      <c r="AQ258" s="10">
        <f t="shared" si="147"/>
        <v>-2.7700831024931143E-3</v>
      </c>
      <c r="AR258" s="10">
        <f t="shared" si="148"/>
        <v>1.6230472712517752E-2</v>
      </c>
      <c r="AS258" s="4"/>
      <c r="AT258" s="10">
        <f t="shared" ref="AT258:AT266" si="158">(AL258-$AL$257)/$AL$257</f>
        <v>8.5920177383591069E-3</v>
      </c>
      <c r="AU258" s="10">
        <f t="shared" ref="AU258:AU266" si="159">(AM258-$AM$257)/$AM$257</f>
        <v>-2.7700831024931143E-3</v>
      </c>
      <c r="AV258" s="10">
        <f t="shared" ref="AV258:AV266" si="160">(AN258-$AN$257)/$AN$257</f>
        <v>1.6230472712517752E-2</v>
      </c>
      <c r="AW258" s="7" t="s">
        <v>0</v>
      </c>
      <c r="AX258" s="9">
        <f t="shared" ref="AX258:AX266" si="161">AT258-AU258</f>
        <v>1.1362100840852221E-2</v>
      </c>
      <c r="AY258" s="9">
        <f t="shared" ref="AY258:AY266" si="162">AT258-AV258</f>
        <v>-7.6384549741586455E-3</v>
      </c>
      <c r="AZ258" s="8">
        <f t="shared" si="149"/>
        <v>1.9000555815010867E-2</v>
      </c>
      <c r="BA258" s="4" t="s">
        <v>28</v>
      </c>
      <c r="BC258" s="4"/>
      <c r="BD258" s="4"/>
      <c r="BE258" s="4"/>
      <c r="BF258" s="4"/>
      <c r="BG258" s="4"/>
      <c r="BH258" s="4"/>
      <c r="BI258" s="4"/>
      <c r="BJ258" s="4"/>
      <c r="BK258" s="4"/>
      <c r="BN258" s="4"/>
    </row>
    <row r="259" spans="1:66" s="1" customFormat="1">
      <c r="A259" s="12">
        <v>41711</v>
      </c>
      <c r="B259" s="7">
        <v>21774.61</v>
      </c>
      <c r="C259" s="7">
        <v>117</v>
      </c>
      <c r="D259" s="7">
        <v>590.9</v>
      </c>
      <c r="E259" s="7">
        <v>1644.6</v>
      </c>
      <c r="F259" s="7"/>
      <c r="G259" s="6"/>
      <c r="H259" s="10">
        <f t="shared" si="133"/>
        <v>-7.6335877862595903E-3</v>
      </c>
      <c r="I259" s="10">
        <f t="shared" si="134"/>
        <v>-2.7885169038414155E-2</v>
      </c>
      <c r="J259" s="10">
        <f t="shared" si="135"/>
        <v>-2.4323682961556715E-2</v>
      </c>
      <c r="K259" s="7"/>
      <c r="L259" s="10">
        <f t="shared" si="136"/>
        <v>0.87349879903923133</v>
      </c>
      <c r="M259" s="10">
        <f t="shared" si="137"/>
        <v>1.9805800756620429</v>
      </c>
      <c r="N259" s="10">
        <f t="shared" si="138"/>
        <v>0.11415215771289208</v>
      </c>
      <c r="O259" s="7"/>
      <c r="P259" s="10">
        <f t="shared" si="139"/>
        <v>-1.1070812766228115</v>
      </c>
      <c r="Q259" s="10">
        <f t="shared" si="140"/>
        <v>0.75934664132633922</v>
      </c>
      <c r="R259" s="11">
        <f t="shared" si="141"/>
        <v>-1.8664279179491507</v>
      </c>
      <c r="S259" s="7"/>
      <c r="T259" s="7"/>
      <c r="U259" s="7">
        <v>6433.85</v>
      </c>
      <c r="V259" s="7">
        <v>862.9</v>
      </c>
      <c r="W259" s="7">
        <v>34.85</v>
      </c>
      <c r="X259" s="7"/>
      <c r="Y259" s="10">
        <f t="shared" si="142"/>
        <v>5.6190312446272577E-3</v>
      </c>
      <c r="Z259" s="10">
        <f t="shared" si="143"/>
        <v>-3.809743708150621E-3</v>
      </c>
      <c r="AA259" s="10">
        <f t="shared" si="144"/>
        <v>-4.2857142857142452E-3</v>
      </c>
      <c r="AB259" s="5"/>
      <c r="AC259" s="10">
        <f t="shared" si="155"/>
        <v>1.826397296805396E-2</v>
      </c>
      <c r="AD259" s="10">
        <f t="shared" si="156"/>
        <v>-1.3309414964411518E-3</v>
      </c>
      <c r="AE259" s="10">
        <f t="shared" si="157"/>
        <v>-2.8612303290415282E-3</v>
      </c>
      <c r="AF259" s="10"/>
      <c r="AG259" s="10">
        <f t="shared" si="150"/>
        <v>1.9594914464495111E-2</v>
      </c>
      <c r="AH259" s="10">
        <f t="shared" si="151"/>
        <v>2.1125203297095489E-2</v>
      </c>
      <c r="AI259" s="10">
        <f t="shared" si="145"/>
        <v>-1.5302888326003787E-3</v>
      </c>
      <c r="AJ259" s="7"/>
      <c r="AK259" s="7"/>
      <c r="AL259" s="7">
        <v>181</v>
      </c>
      <c r="AM259" s="7">
        <v>17.95</v>
      </c>
      <c r="AN259" s="7">
        <v>255.85</v>
      </c>
      <c r="AO259" s="4"/>
      <c r="AP259" s="10">
        <f t="shared" si="146"/>
        <v>-5.2212146194008718E-3</v>
      </c>
      <c r="AQ259" s="10">
        <f t="shared" si="147"/>
        <v>-2.7777777777778173E-3</v>
      </c>
      <c r="AR259" s="10">
        <f t="shared" si="148"/>
        <v>2.1561189858255163E-2</v>
      </c>
      <c r="AS259" s="4"/>
      <c r="AT259" s="10">
        <f t="shared" si="158"/>
        <v>3.3259423503325626E-3</v>
      </c>
      <c r="AU259" s="10">
        <f t="shared" si="159"/>
        <v>-5.5401662049862285E-3</v>
      </c>
      <c r="AV259" s="10">
        <f t="shared" si="160"/>
        <v>3.814161087441674E-2</v>
      </c>
      <c r="AW259" s="4"/>
      <c r="AX259" s="9">
        <f t="shared" si="161"/>
        <v>8.866108555318792E-3</v>
      </c>
      <c r="AY259" s="9">
        <f t="shared" si="162"/>
        <v>-3.481566852408418E-2</v>
      </c>
      <c r="AZ259" s="8">
        <f t="shared" si="149"/>
        <v>4.3681777079402975E-2</v>
      </c>
      <c r="BA259" s="4"/>
      <c r="BC259" s="4"/>
      <c r="BD259" s="4"/>
      <c r="BE259" s="4"/>
      <c r="BF259" s="4"/>
      <c r="BG259" s="4"/>
      <c r="BH259" s="4"/>
      <c r="BI259" s="4"/>
      <c r="BJ259" s="4"/>
      <c r="BK259" s="4"/>
      <c r="BN259" s="4"/>
    </row>
    <row r="260" spans="1:66" s="1" customFormat="1">
      <c r="A260" s="12">
        <v>41712</v>
      </c>
      <c r="B260" s="7">
        <v>21809.8</v>
      </c>
      <c r="C260" s="7">
        <v>117.1</v>
      </c>
      <c r="D260" s="7">
        <v>595.65</v>
      </c>
      <c r="E260" s="7">
        <v>1655.55</v>
      </c>
      <c r="F260" s="7"/>
      <c r="G260" s="6"/>
      <c r="H260" s="10">
        <f t="shared" si="133"/>
        <v>8.5470085470080613E-4</v>
      </c>
      <c r="I260" s="10">
        <f t="shared" si="134"/>
        <v>8.0385852090032149E-3</v>
      </c>
      <c r="J260" s="10">
        <f t="shared" si="135"/>
        <v>6.6581539584093675E-3</v>
      </c>
      <c r="K260" s="7"/>
      <c r="L260" s="10">
        <f t="shared" si="136"/>
        <v>0.87510008006405104</v>
      </c>
      <c r="M260" s="10">
        <f t="shared" si="137"/>
        <v>2.0045397225725092</v>
      </c>
      <c r="N260" s="10">
        <f t="shared" si="138"/>
        <v>0.12157035431203851</v>
      </c>
      <c r="O260" s="7"/>
      <c r="P260" s="10">
        <f t="shared" si="139"/>
        <v>-1.1294396425084581</v>
      </c>
      <c r="Q260" s="10">
        <f t="shared" si="140"/>
        <v>0.75352972575201249</v>
      </c>
      <c r="R260" s="11">
        <f t="shared" si="141"/>
        <v>-1.8829693682604707</v>
      </c>
      <c r="S260" s="7"/>
      <c r="T260" s="7"/>
      <c r="U260" s="7">
        <v>6529.55</v>
      </c>
      <c r="V260" s="7">
        <v>860.05</v>
      </c>
      <c r="W260" s="7">
        <v>34.950000000000003</v>
      </c>
      <c r="X260" s="7"/>
      <c r="Y260" s="10">
        <f t="shared" si="142"/>
        <v>1.4874453087964409E-2</v>
      </c>
      <c r="Z260" s="10">
        <f t="shared" si="143"/>
        <v>-3.3028160852938034E-3</v>
      </c>
      <c r="AA260" s="10">
        <f t="shared" si="144"/>
        <v>2.8694404591105139E-3</v>
      </c>
      <c r="AB260" s="5"/>
      <c r="AC260" s="10">
        <f t="shared" si="155"/>
        <v>3.3410092665131536E-2</v>
      </c>
      <c r="AD260" s="10">
        <f t="shared" si="156"/>
        <v>-4.6293617267519245E-3</v>
      </c>
      <c r="AE260" s="10">
        <f t="shared" si="157"/>
        <v>0</v>
      </c>
      <c r="AF260" s="10"/>
      <c r="AG260" s="10">
        <f t="shared" si="150"/>
        <v>3.8039454391883457E-2</v>
      </c>
      <c r="AH260" s="10">
        <f t="shared" si="151"/>
        <v>3.3410092665131536E-2</v>
      </c>
      <c r="AI260" s="10">
        <f t="shared" si="145"/>
        <v>4.629361726751921E-3</v>
      </c>
      <c r="AJ260" s="7"/>
      <c r="AK260" s="7"/>
      <c r="AL260" s="7">
        <v>180</v>
      </c>
      <c r="AM260" s="7">
        <v>17.95</v>
      </c>
      <c r="AN260" s="7">
        <v>251.1</v>
      </c>
      <c r="AO260" s="4"/>
      <c r="AP260" s="10">
        <f t="shared" si="146"/>
        <v>-5.5248618784530384E-3</v>
      </c>
      <c r="AQ260" s="10">
        <f t="shared" si="147"/>
        <v>0</v>
      </c>
      <c r="AR260" s="10">
        <f t="shared" si="148"/>
        <v>-1.8565565761188195E-2</v>
      </c>
      <c r="AS260" s="4"/>
      <c r="AT260" s="10">
        <f t="shared" si="158"/>
        <v>-2.2172949002217607E-3</v>
      </c>
      <c r="AU260" s="10">
        <f t="shared" si="159"/>
        <v>-5.5401662049862285E-3</v>
      </c>
      <c r="AV260" s="10">
        <f t="shared" si="160"/>
        <v>1.886792452830191E-2</v>
      </c>
      <c r="AW260" s="4"/>
      <c r="AX260" s="9">
        <f t="shared" si="161"/>
        <v>3.3228713047644678E-3</v>
      </c>
      <c r="AY260" s="9">
        <f t="shared" si="162"/>
        <v>-2.108521942852367E-2</v>
      </c>
      <c r="AZ260" s="8">
        <f t="shared" si="149"/>
        <v>2.4408090733288139E-2</v>
      </c>
      <c r="BA260" s="4"/>
      <c r="BC260" s="4"/>
      <c r="BD260" s="4"/>
      <c r="BE260" s="4"/>
      <c r="BF260" s="4"/>
      <c r="BG260" s="4"/>
      <c r="BH260" s="4"/>
      <c r="BI260" s="4"/>
      <c r="BJ260" s="4"/>
      <c r="BK260" s="4"/>
      <c r="BN260" s="4"/>
    </row>
    <row r="261" spans="1:66" s="1" customFormat="1">
      <c r="A261" s="12">
        <v>41716</v>
      </c>
      <c r="B261" s="7">
        <v>21832.61</v>
      </c>
      <c r="C261" s="7">
        <v>113.45</v>
      </c>
      <c r="D261" s="7">
        <v>587.85</v>
      </c>
      <c r="E261" s="7">
        <v>1667.7</v>
      </c>
      <c r="F261" s="7"/>
      <c r="G261" s="6"/>
      <c r="H261" s="10">
        <f t="shared" si="133"/>
        <v>-3.1169940222032379E-2</v>
      </c>
      <c r="I261" s="10">
        <f t="shared" si="134"/>
        <v>-1.309493830269446E-2</v>
      </c>
      <c r="J261" s="10">
        <f t="shared" si="135"/>
        <v>7.3389508018483832E-3</v>
      </c>
      <c r="K261" s="7"/>
      <c r="L261" s="10">
        <f t="shared" si="136"/>
        <v>0.81665332265812651</v>
      </c>
      <c r="M261" s="10">
        <f t="shared" si="137"/>
        <v>1.9651954602774275</v>
      </c>
      <c r="N261" s="10">
        <f t="shared" si="138"/>
        <v>0.12980150396314624</v>
      </c>
      <c r="O261" s="7"/>
      <c r="P261" s="10">
        <f t="shared" si="139"/>
        <v>-1.148542137619301</v>
      </c>
      <c r="Q261" s="10">
        <f t="shared" si="140"/>
        <v>0.68685181869498024</v>
      </c>
      <c r="R261" s="11">
        <f t="shared" si="141"/>
        <v>-1.8353939563142814</v>
      </c>
      <c r="S261" s="7"/>
      <c r="T261" s="7"/>
      <c r="U261" s="7">
        <v>6521.05</v>
      </c>
      <c r="V261" s="7">
        <v>855.6</v>
      </c>
      <c r="W261" s="7">
        <v>34.950000000000003</v>
      </c>
      <c r="X261" s="7"/>
      <c r="Y261" s="10">
        <f t="shared" si="142"/>
        <v>-1.3017742417165041E-3</v>
      </c>
      <c r="Z261" s="10">
        <f t="shared" si="143"/>
        <v>-5.1741177838496967E-3</v>
      </c>
      <c r="AA261" s="10">
        <f t="shared" si="144"/>
        <v>0</v>
      </c>
      <c r="AB261" s="5"/>
      <c r="AC261" s="10">
        <f t="shared" si="155"/>
        <v>3.2064826025370204E-2</v>
      </c>
      <c r="AD261" s="10">
        <f t="shared" si="156"/>
        <v>-9.7795266477633605E-3</v>
      </c>
      <c r="AE261" s="10">
        <f t="shared" si="157"/>
        <v>0</v>
      </c>
      <c r="AF261" s="10"/>
      <c r="AG261" s="10">
        <f t="shared" si="150"/>
        <v>4.1844352673133564E-2</v>
      </c>
      <c r="AH261" s="10">
        <f t="shared" si="151"/>
        <v>3.2064826025370204E-2</v>
      </c>
      <c r="AI261" s="10">
        <f t="shared" si="145"/>
        <v>9.7795266477633605E-3</v>
      </c>
      <c r="AJ261" s="7"/>
      <c r="AK261" s="7"/>
      <c r="AL261" s="7">
        <v>175</v>
      </c>
      <c r="AM261" s="7">
        <v>18.100000000000001</v>
      </c>
      <c r="AN261" s="7">
        <v>248.2</v>
      </c>
      <c r="AO261" s="4"/>
      <c r="AP261" s="10">
        <f t="shared" si="146"/>
        <v>-2.7777777777777776E-2</v>
      </c>
      <c r="AQ261" s="10">
        <f t="shared" si="147"/>
        <v>8.3565459610029039E-3</v>
      </c>
      <c r="AR261" s="10">
        <f t="shared" si="148"/>
        <v>-1.1549183592194368E-2</v>
      </c>
      <c r="AS261" s="4"/>
      <c r="AT261" s="10">
        <f t="shared" si="158"/>
        <v>-2.993348115299338E-2</v>
      </c>
      <c r="AU261" s="10">
        <f t="shared" si="159"/>
        <v>2.7700831024931143E-3</v>
      </c>
      <c r="AV261" s="10">
        <f t="shared" si="160"/>
        <v>7.1008318117265169E-3</v>
      </c>
      <c r="AW261" s="4"/>
      <c r="AX261" s="9">
        <f t="shared" si="161"/>
        <v>-3.2703564255486497E-2</v>
      </c>
      <c r="AY261" s="9">
        <f t="shared" si="162"/>
        <v>-3.7034312964719894E-2</v>
      </c>
      <c r="AZ261" s="8">
        <f t="shared" si="149"/>
        <v>4.3307487092333966E-3</v>
      </c>
      <c r="BA261" s="4"/>
      <c r="BC261" s="4"/>
      <c r="BD261" s="4"/>
      <c r="BE261" s="4"/>
      <c r="BF261" s="4"/>
      <c r="BG261" s="4"/>
      <c r="BH261" s="4"/>
      <c r="BI261" s="4"/>
      <c r="BJ261" s="4"/>
      <c r="BK261" s="4"/>
      <c r="BN261" s="4"/>
    </row>
    <row r="262" spans="1:66" s="1" customFormat="1">
      <c r="A262" s="12">
        <v>41717</v>
      </c>
      <c r="B262" s="7">
        <v>21832.86</v>
      </c>
      <c r="C262" s="7">
        <v>115.25</v>
      </c>
      <c r="D262" s="7">
        <v>577.9</v>
      </c>
      <c r="E262" s="7">
        <v>1664.25</v>
      </c>
      <c r="F262" s="7"/>
      <c r="G262" s="6"/>
      <c r="H262" s="10">
        <f t="shared" si="133"/>
        <v>1.5866020273248103E-2</v>
      </c>
      <c r="I262" s="10">
        <f t="shared" si="134"/>
        <v>-1.6926086586714375E-2</v>
      </c>
      <c r="J262" s="10">
        <f t="shared" si="135"/>
        <v>-2.0687173952149938E-3</v>
      </c>
      <c r="K262" s="7"/>
      <c r="L262" s="10">
        <f t="shared" si="136"/>
        <v>0.84547638110488388</v>
      </c>
      <c r="M262" s="10">
        <f t="shared" si="137"/>
        <v>1.9150063051702395</v>
      </c>
      <c r="N262" s="10">
        <f t="shared" si="138"/>
        <v>0.12746426393875759</v>
      </c>
      <c r="O262" s="7"/>
      <c r="P262" s="10">
        <f t="shared" si="139"/>
        <v>-1.0695299240653555</v>
      </c>
      <c r="Q262" s="10">
        <f t="shared" si="140"/>
        <v>0.71801211716612623</v>
      </c>
      <c r="R262" s="11">
        <f t="shared" si="141"/>
        <v>-1.7875420412314817</v>
      </c>
      <c r="S262" s="7"/>
      <c r="T262" s="7"/>
      <c r="U262" s="7">
        <v>6565.6</v>
      </c>
      <c r="V262" s="7">
        <v>855.1</v>
      </c>
      <c r="W262" s="7">
        <v>34.9</v>
      </c>
      <c r="X262" s="7"/>
      <c r="Y262" s="10">
        <f t="shared" si="142"/>
        <v>6.8317218852792386E-3</v>
      </c>
      <c r="Z262" s="10">
        <f t="shared" si="143"/>
        <v>-5.8438522674146792E-4</v>
      </c>
      <c r="AA262" s="10">
        <f t="shared" si="144"/>
        <v>-1.4306151645208658E-3</v>
      </c>
      <c r="AB262" s="5"/>
      <c r="AC262" s="10">
        <f t="shared" si="155"/>
        <v>3.9115605884354636E-2</v>
      </c>
      <c r="AD262" s="10">
        <f t="shared" si="156"/>
        <v>-1.0358196863607352E-2</v>
      </c>
      <c r="AE262" s="10">
        <f t="shared" si="157"/>
        <v>-1.4306151645208658E-3</v>
      </c>
      <c r="AF262" s="10"/>
      <c r="AG262" s="10">
        <f t="shared" si="150"/>
        <v>4.9473802747961988E-2</v>
      </c>
      <c r="AH262" s="10">
        <f t="shared" si="151"/>
        <v>4.0546221048875501E-2</v>
      </c>
      <c r="AI262" s="10">
        <f t="shared" si="145"/>
        <v>8.927581699086487E-3</v>
      </c>
      <c r="AJ262" s="7"/>
      <c r="AK262" s="7"/>
      <c r="AL262" s="7">
        <v>188.9</v>
      </c>
      <c r="AM262" s="7">
        <v>18.149999999999999</v>
      </c>
      <c r="AN262" s="7">
        <v>249.65</v>
      </c>
      <c r="AO262" s="4"/>
      <c r="AP262" s="10">
        <f t="shared" si="146"/>
        <v>7.9428571428571459E-2</v>
      </c>
      <c r="AQ262" s="10">
        <f t="shared" si="147"/>
        <v>2.7624309392263622E-3</v>
      </c>
      <c r="AR262" s="10">
        <f t="shared" si="148"/>
        <v>5.8420628525383449E-3</v>
      </c>
      <c r="AS262" s="4"/>
      <c r="AT262" s="10">
        <f t="shared" si="158"/>
        <v>4.7117516629711753E-2</v>
      </c>
      <c r="AU262" s="10">
        <f t="shared" si="159"/>
        <v>5.5401662049860316E-3</v>
      </c>
      <c r="AV262" s="10">
        <f t="shared" si="160"/>
        <v>1.2984378170014271E-2</v>
      </c>
      <c r="AW262" s="4"/>
      <c r="AX262" s="9">
        <f t="shared" si="161"/>
        <v>4.1577350424725719E-2</v>
      </c>
      <c r="AY262" s="9">
        <f t="shared" si="162"/>
        <v>3.4133138459697482E-2</v>
      </c>
      <c r="AZ262" s="8">
        <f t="shared" si="149"/>
        <v>7.4442119650282371E-3</v>
      </c>
      <c r="BA262" s="4"/>
      <c r="BC262" s="4"/>
      <c r="BD262" s="4"/>
      <c r="BE262" s="4"/>
      <c r="BF262" s="4"/>
      <c r="BG262" s="4"/>
      <c r="BH262" s="4"/>
      <c r="BI262" s="4"/>
      <c r="BJ262" s="4"/>
      <c r="BK262" s="4"/>
      <c r="BN262" s="4"/>
    </row>
    <row r="263" spans="1:66" s="1" customFormat="1">
      <c r="A263" s="12">
        <v>41718</v>
      </c>
      <c r="B263" s="7">
        <v>21740.09</v>
      </c>
      <c r="C263" s="7">
        <v>113.75</v>
      </c>
      <c r="D263" s="7">
        <v>575.70000000000005</v>
      </c>
      <c r="E263" s="7">
        <v>1646.2</v>
      </c>
      <c r="F263" s="7"/>
      <c r="G263" s="6"/>
      <c r="H263" s="10">
        <f t="shared" si="133"/>
        <v>-1.3015184381778741E-2</v>
      </c>
      <c r="I263" s="10">
        <f t="shared" si="134"/>
        <v>-3.8068870046719708E-3</v>
      </c>
      <c r="J263" s="10">
        <f t="shared" si="135"/>
        <v>-1.0845726303139526E-2</v>
      </c>
      <c r="K263" s="7"/>
      <c r="L263" s="10">
        <f t="shared" si="136"/>
        <v>0.82145716573258598</v>
      </c>
      <c r="M263" s="10">
        <f t="shared" si="137"/>
        <v>1.90390920554855</v>
      </c>
      <c r="N263" s="10">
        <f t="shared" si="138"/>
        <v>0.11523609511550718</v>
      </c>
      <c r="O263" s="7"/>
      <c r="P263" s="10">
        <f t="shared" si="139"/>
        <v>-1.0824520398159641</v>
      </c>
      <c r="Q263" s="10">
        <f t="shared" si="140"/>
        <v>0.70622107061707884</v>
      </c>
      <c r="R263" s="11">
        <f t="shared" si="141"/>
        <v>-1.7886731104330429</v>
      </c>
      <c r="S263" s="7"/>
      <c r="T263" s="7"/>
      <c r="U263" s="7">
        <v>6583.6</v>
      </c>
      <c r="V263" s="7">
        <v>854</v>
      </c>
      <c r="W263" s="7">
        <v>34.85</v>
      </c>
      <c r="X263" s="7"/>
      <c r="Y263" s="10">
        <f t="shared" si="142"/>
        <v>2.7415620811502375E-3</v>
      </c>
      <c r="Z263" s="10">
        <f t="shared" si="143"/>
        <v>-1.286399251549553E-3</v>
      </c>
      <c r="AA263" s="10">
        <f t="shared" si="144"/>
        <v>-1.43266475644691E-3</v>
      </c>
      <c r="AB263" s="5"/>
      <c r="AC263" s="10">
        <f t="shared" si="155"/>
        <v>4.1964405827378641E-2</v>
      </c>
      <c r="AD263" s="10">
        <f t="shared" si="156"/>
        <v>-1.1631271338464158E-2</v>
      </c>
      <c r="AE263" s="10">
        <f t="shared" si="157"/>
        <v>-2.8612303290415282E-3</v>
      </c>
      <c r="AF263" s="10"/>
      <c r="AG263" s="10">
        <f t="shared" si="150"/>
        <v>5.3595677165842799E-2</v>
      </c>
      <c r="AH263" s="10">
        <f t="shared" si="151"/>
        <v>4.4825636156420171E-2</v>
      </c>
      <c r="AI263" s="10">
        <f t="shared" si="145"/>
        <v>8.7700410094226286E-3</v>
      </c>
      <c r="AJ263" s="7"/>
      <c r="AK263" s="7"/>
      <c r="AL263" s="7">
        <v>179.85</v>
      </c>
      <c r="AM263" s="7">
        <v>17.850000000000001</v>
      </c>
      <c r="AN263" s="7">
        <v>249.7</v>
      </c>
      <c r="AO263" s="4"/>
      <c r="AP263" s="10">
        <f t="shared" si="146"/>
        <v>-4.7908946532556965E-2</v>
      </c>
      <c r="AQ263" s="10">
        <f t="shared" si="147"/>
        <v>-1.6528925619834555E-2</v>
      </c>
      <c r="AR263" s="10">
        <f t="shared" si="148"/>
        <v>2.002803925495011E-4</v>
      </c>
      <c r="AS263" s="4"/>
      <c r="AT263" s="10">
        <f t="shared" si="158"/>
        <v>-3.048780487804941E-3</v>
      </c>
      <c r="AU263" s="10">
        <f t="shared" si="159"/>
        <v>-1.1080332409972259E-2</v>
      </c>
      <c r="AV263" s="10">
        <f t="shared" si="160"/>
        <v>1.3187259078920674E-2</v>
      </c>
      <c r="AW263" s="4"/>
      <c r="AX263" s="9">
        <f t="shared" si="161"/>
        <v>8.0315519221673178E-3</v>
      </c>
      <c r="AY263" s="9">
        <f t="shared" si="162"/>
        <v>-1.6236039566725615E-2</v>
      </c>
      <c r="AZ263" s="8">
        <f t="shared" si="149"/>
        <v>2.4267591488892931E-2</v>
      </c>
      <c r="BA263" s="4"/>
      <c r="BC263" s="4"/>
      <c r="BD263" s="4"/>
      <c r="BE263" s="4"/>
      <c r="BF263" s="4"/>
      <c r="BG263" s="4"/>
      <c r="BH263" s="4"/>
      <c r="BI263" s="4"/>
      <c r="BJ263" s="4"/>
      <c r="BK263" s="4"/>
      <c r="BN263" s="4"/>
    </row>
    <row r="264" spans="1:66" s="1" customFormat="1">
      <c r="A264" s="12">
        <v>41719</v>
      </c>
      <c r="B264" s="7">
        <v>21753.75</v>
      </c>
      <c r="C264" s="7">
        <v>115.2</v>
      </c>
      <c r="D264" s="7">
        <v>584.35</v>
      </c>
      <c r="E264" s="7">
        <v>1672.1</v>
      </c>
      <c r="F264" s="7"/>
      <c r="G264" s="6"/>
      <c r="H264" s="10">
        <f t="shared" si="133"/>
        <v>1.2747252747252772E-2</v>
      </c>
      <c r="I264" s="10">
        <f t="shared" si="134"/>
        <v>1.5025186729199195E-2</v>
      </c>
      <c r="J264" s="10">
        <f t="shared" si="135"/>
        <v>1.5733203741951078E-2</v>
      </c>
      <c r="K264" s="7"/>
      <c r="L264" s="10">
        <f t="shared" si="136"/>
        <v>0.84467574059247397</v>
      </c>
      <c r="M264" s="10">
        <f t="shared" si="137"/>
        <v>1.9475409836065576</v>
      </c>
      <c r="N264" s="10">
        <f t="shared" si="138"/>
        <v>0.13278233182033738</v>
      </c>
      <c r="O264" s="7"/>
      <c r="P264" s="10">
        <f t="shared" si="139"/>
        <v>-1.1028652430140835</v>
      </c>
      <c r="Q264" s="10">
        <f t="shared" si="140"/>
        <v>0.71189340877213658</v>
      </c>
      <c r="R264" s="11">
        <f t="shared" si="141"/>
        <v>-1.81475865178622</v>
      </c>
      <c r="S264" s="7"/>
      <c r="T264" s="7"/>
      <c r="U264" s="7">
        <v>6623.2</v>
      </c>
      <c r="V264" s="7">
        <v>856.75</v>
      </c>
      <c r="W264" s="7">
        <v>34.950000000000003</v>
      </c>
      <c r="X264" s="7"/>
      <c r="Y264" s="10">
        <f t="shared" si="142"/>
        <v>6.0149462300260427E-3</v>
      </c>
      <c r="Z264" s="10">
        <f t="shared" si="143"/>
        <v>3.2201405152224825E-3</v>
      </c>
      <c r="AA264" s="10">
        <f t="shared" si="144"/>
        <v>2.8694404591105139E-3</v>
      </c>
      <c r="AB264" s="5"/>
      <c r="AC264" s="10">
        <f t="shared" si="155"/>
        <v>4.8231765702031353E-2</v>
      </c>
      <c r="AD264" s="10">
        <f t="shared" si="156"/>
        <v>-8.4485851513222097E-3</v>
      </c>
      <c r="AE264" s="10">
        <f t="shared" si="157"/>
        <v>0</v>
      </c>
      <c r="AF264" s="10"/>
      <c r="AG264" s="10">
        <f t="shared" si="150"/>
        <v>5.6680350853353559E-2</v>
      </c>
      <c r="AH264" s="10">
        <f t="shared" si="151"/>
        <v>4.8231765702031353E-2</v>
      </c>
      <c r="AI264" s="10">
        <f t="shared" si="145"/>
        <v>8.4485851513222063E-3</v>
      </c>
      <c r="AJ264" s="7"/>
      <c r="AK264" s="7"/>
      <c r="AL264" s="7">
        <v>186</v>
      </c>
      <c r="AM264" s="7">
        <v>17.899999999999999</v>
      </c>
      <c r="AN264" s="7">
        <v>245.4</v>
      </c>
      <c r="AO264" s="4"/>
      <c r="AP264" s="10">
        <f t="shared" si="146"/>
        <v>3.4195162635529644E-2</v>
      </c>
      <c r="AQ264" s="10">
        <f t="shared" si="147"/>
        <v>2.8011204481791121E-3</v>
      </c>
      <c r="AR264" s="10">
        <f t="shared" si="148"/>
        <v>-1.7220664797757242E-2</v>
      </c>
      <c r="AS264" s="4"/>
      <c r="AT264" s="10">
        <f t="shared" si="158"/>
        <v>3.104212860310418E-2</v>
      </c>
      <c r="AU264" s="10">
        <f t="shared" si="159"/>
        <v>-8.3102493074793428E-3</v>
      </c>
      <c r="AV264" s="10">
        <f t="shared" si="160"/>
        <v>-4.2604990870358413E-3</v>
      </c>
      <c r="AW264" s="4"/>
      <c r="AX264" s="9">
        <f t="shared" si="161"/>
        <v>3.9352377910583519E-2</v>
      </c>
      <c r="AY264" s="9">
        <f t="shared" si="162"/>
        <v>3.5302627690140018E-2</v>
      </c>
      <c r="AZ264" s="8">
        <f t="shared" si="149"/>
        <v>4.0497502204435015E-3</v>
      </c>
      <c r="BA264" s="4"/>
      <c r="BC264" s="4"/>
      <c r="BD264" s="4"/>
      <c r="BE264" s="4"/>
      <c r="BF264" s="4"/>
      <c r="BG264" s="4"/>
      <c r="BH264" s="4"/>
      <c r="BI264" s="4"/>
      <c r="BJ264" s="4"/>
      <c r="BK264" s="4"/>
      <c r="BN264" s="4"/>
    </row>
    <row r="265" spans="1:66" s="1" customFormat="1">
      <c r="A265" s="12">
        <v>41720</v>
      </c>
      <c r="B265" s="7">
        <v>21755.32</v>
      </c>
      <c r="C265" s="7">
        <v>116.75</v>
      </c>
      <c r="D265" s="7">
        <v>583.6</v>
      </c>
      <c r="E265" s="7">
        <v>1677.65</v>
      </c>
      <c r="F265" s="7"/>
      <c r="G265" s="6"/>
      <c r="H265" s="10">
        <f t="shared" si="133"/>
        <v>1.3454861111111086E-2</v>
      </c>
      <c r="I265" s="10">
        <f t="shared" si="134"/>
        <v>-1.2834773680157438E-3</v>
      </c>
      <c r="J265" s="10">
        <f t="shared" si="135"/>
        <v>3.3191794749118965E-3</v>
      </c>
      <c r="K265" s="7"/>
      <c r="L265" s="10">
        <f t="shared" si="136"/>
        <v>0.86949559647718166</v>
      </c>
      <c r="M265" s="10">
        <f t="shared" si="137"/>
        <v>1.9437578814627996</v>
      </c>
      <c r="N265" s="10">
        <f t="shared" si="138"/>
        <v>0.13654223968565829</v>
      </c>
      <c r="O265" s="7"/>
      <c r="P265" s="10">
        <f t="shared" si="139"/>
        <v>-1.0742622849856178</v>
      </c>
      <c r="Q265" s="10">
        <f t="shared" si="140"/>
        <v>0.7329533567915234</v>
      </c>
      <c r="R265" s="11">
        <f t="shared" si="141"/>
        <v>-1.8072156417771412</v>
      </c>
      <c r="S265" s="7"/>
      <c r="T265" s="7"/>
      <c r="U265" s="7">
        <v>6703.8</v>
      </c>
      <c r="V265" s="7">
        <v>863.6</v>
      </c>
      <c r="W265" s="7">
        <v>34.9</v>
      </c>
      <c r="X265" s="7"/>
      <c r="Y265" s="10">
        <f t="shared" si="142"/>
        <v>1.216934412368649E-2</v>
      </c>
      <c r="Z265" s="10">
        <f t="shared" si="143"/>
        <v>7.9953311934636978E-3</v>
      </c>
      <c r="AA265" s="10">
        <f t="shared" si="144"/>
        <v>-1.4306151645208658E-3</v>
      </c>
      <c r="AB265" s="5"/>
      <c r="AC265" s="10">
        <f t="shared" si="155"/>
        <v>6.0988058780238885E-2</v>
      </c>
      <c r="AD265" s="10">
        <f t="shared" si="156"/>
        <v>-5.2080319425951258E-4</v>
      </c>
      <c r="AE265" s="10">
        <f t="shared" si="157"/>
        <v>-1.4306151645208658E-3</v>
      </c>
      <c r="AF265" s="10"/>
      <c r="AG265" s="10">
        <f t="shared" si="150"/>
        <v>6.1508861974498397E-2</v>
      </c>
      <c r="AH265" s="10">
        <f t="shared" si="151"/>
        <v>6.2418673944759751E-2</v>
      </c>
      <c r="AI265" s="10">
        <f t="shared" si="145"/>
        <v>-9.0981197026135385E-4</v>
      </c>
      <c r="AJ265" s="7"/>
      <c r="AK265" s="7"/>
      <c r="AL265" s="7">
        <v>188</v>
      </c>
      <c r="AM265" s="7">
        <v>17.95</v>
      </c>
      <c r="AN265" s="7">
        <v>245</v>
      </c>
      <c r="AO265" s="4"/>
      <c r="AP265" s="10">
        <f t="shared" si="146"/>
        <v>1.0752688172043012E-2</v>
      </c>
      <c r="AQ265" s="10">
        <f t="shared" si="147"/>
        <v>2.7932960893855148E-3</v>
      </c>
      <c r="AR265" s="10">
        <f t="shared" si="148"/>
        <v>-1.6299918500407729E-3</v>
      </c>
      <c r="AS265" s="4"/>
      <c r="AT265" s="10">
        <f t="shared" si="158"/>
        <v>4.2128603104212826E-2</v>
      </c>
      <c r="AU265" s="10">
        <f t="shared" si="159"/>
        <v>-5.5401662049862285E-3</v>
      </c>
      <c r="AV265" s="10">
        <f t="shared" si="160"/>
        <v>-5.8835463582876391E-3</v>
      </c>
      <c r="AW265" s="4"/>
      <c r="AX265" s="9">
        <f t="shared" si="161"/>
        <v>4.7668769309199055E-2</v>
      </c>
      <c r="AY265" s="9">
        <f t="shared" si="162"/>
        <v>4.8012149462500466E-2</v>
      </c>
      <c r="AZ265" s="8">
        <f t="shared" si="149"/>
        <v>-3.4338015330141053E-4</v>
      </c>
      <c r="BA265" s="4"/>
      <c r="BC265" s="4"/>
      <c r="BD265" s="4"/>
      <c r="BE265" s="4"/>
      <c r="BF265" s="4"/>
      <c r="BG265" s="4"/>
      <c r="BH265" s="4"/>
      <c r="BI265" s="4"/>
      <c r="BJ265" s="4"/>
      <c r="BK265" s="4"/>
      <c r="BN265" s="4"/>
    </row>
    <row r="266" spans="1:66" s="1" customFormat="1">
      <c r="A266" s="12">
        <v>41722</v>
      </c>
      <c r="B266" s="7">
        <v>22055.48</v>
      </c>
      <c r="C266" s="7">
        <v>118.25</v>
      </c>
      <c r="D266" s="7">
        <v>581.20000000000005</v>
      </c>
      <c r="E266" s="7">
        <v>1657.1</v>
      </c>
      <c r="F266" s="7"/>
      <c r="G266" s="6"/>
      <c r="H266" s="10">
        <f t="shared" si="133"/>
        <v>1.284796573875803E-2</v>
      </c>
      <c r="I266" s="10">
        <f t="shared" si="134"/>
        <v>-4.1124057573680211E-3</v>
      </c>
      <c r="J266" s="10">
        <f t="shared" si="135"/>
        <v>-1.2249277262838006E-2</v>
      </c>
      <c r="K266" s="7"/>
      <c r="L266" s="10">
        <f t="shared" si="136"/>
        <v>0.89351481184947945</v>
      </c>
      <c r="M266" s="10">
        <f t="shared" si="137"/>
        <v>1.9316519546027746</v>
      </c>
      <c r="N266" s="10">
        <f t="shared" si="138"/>
        <v>0.12262041867082177</v>
      </c>
      <c r="O266" s="7"/>
      <c r="P266" s="10">
        <f t="shared" si="139"/>
        <v>-1.0381371427532953</v>
      </c>
      <c r="Q266" s="10">
        <f t="shared" si="140"/>
        <v>0.77089439317865771</v>
      </c>
      <c r="R266" s="11">
        <f t="shared" si="141"/>
        <v>-1.8090315359319531</v>
      </c>
      <c r="S266" s="7"/>
      <c r="T266" s="7"/>
      <c r="U266" s="7">
        <v>6550.35</v>
      </c>
      <c r="V266" s="7">
        <v>845.15</v>
      </c>
      <c r="W266" s="7">
        <v>35.049999999999997</v>
      </c>
      <c r="X266" s="7"/>
      <c r="Y266" s="10">
        <f t="shared" si="142"/>
        <v>-2.2890002685044274E-2</v>
      </c>
      <c r="Z266" s="10">
        <f t="shared" si="143"/>
        <v>-2.1364057433997274E-2</v>
      </c>
      <c r="AA266" s="10">
        <f t="shared" si="144"/>
        <v>4.2979942693409335E-3</v>
      </c>
      <c r="AB266" s="5"/>
      <c r="AC266" s="10">
        <f t="shared" si="155"/>
        <v>3.6702039265959302E-2</v>
      </c>
      <c r="AD266" s="10">
        <f t="shared" si="156"/>
        <v>-2.1873734158902817E-2</v>
      </c>
      <c r="AE266" s="10">
        <f t="shared" si="157"/>
        <v>2.8612303290413248E-3</v>
      </c>
      <c r="AF266" s="10"/>
      <c r="AG266" s="10">
        <f t="shared" si="150"/>
        <v>5.8575773424862115E-2</v>
      </c>
      <c r="AH266" s="10">
        <f t="shared" si="151"/>
        <v>3.3840808936917974E-2</v>
      </c>
      <c r="AI266" s="10">
        <f t="shared" si="145"/>
        <v>2.4734964487944142E-2</v>
      </c>
      <c r="AJ266" s="7"/>
      <c r="AK266" s="7"/>
      <c r="AL266" s="7">
        <v>190.5</v>
      </c>
      <c r="AM266" s="7">
        <v>17.75</v>
      </c>
      <c r="AN266" s="7">
        <v>235.55</v>
      </c>
      <c r="AO266" s="4"/>
      <c r="AP266" s="10">
        <f t="shared" si="146"/>
        <v>1.3297872340425532E-2</v>
      </c>
      <c r="AQ266" s="10">
        <f t="shared" si="147"/>
        <v>-1.1142061281337007E-2</v>
      </c>
      <c r="AR266" s="13">
        <f t="shared" si="148"/>
        <v>-3.8571428571428527E-2</v>
      </c>
      <c r="AS266" s="4"/>
      <c r="AT266" s="10">
        <f t="shared" si="158"/>
        <v>5.5986696230598633E-2</v>
      </c>
      <c r="AU266" s="10">
        <f t="shared" si="159"/>
        <v>-1.6620498614958488E-2</v>
      </c>
      <c r="AV266" s="10">
        <f t="shared" si="160"/>
        <v>-4.4228038141610783E-2</v>
      </c>
      <c r="AW266" s="10" t="s">
        <v>1</v>
      </c>
      <c r="AX266" s="9">
        <f t="shared" si="161"/>
        <v>7.2607194845557124E-2</v>
      </c>
      <c r="AY266" s="9">
        <f t="shared" si="162"/>
        <v>0.10021473437220942</v>
      </c>
      <c r="AZ266" s="8">
        <f t="shared" si="149"/>
        <v>-2.7607539526652292E-2</v>
      </c>
      <c r="BA266" s="4" t="s">
        <v>14</v>
      </c>
      <c r="BC266" s="4"/>
      <c r="BD266" s="4"/>
      <c r="BE266" s="4"/>
      <c r="BF266" s="4"/>
      <c r="BG266" s="4"/>
      <c r="BH266" s="4"/>
      <c r="BI266" s="4"/>
      <c r="BJ266" s="4">
        <v>44</v>
      </c>
      <c r="BK266" s="4"/>
      <c r="BN266" s="4"/>
    </row>
    <row r="267" spans="1:66" s="1" customFormat="1">
      <c r="A267" s="12">
        <v>41723</v>
      </c>
      <c r="B267" s="7">
        <v>22055.21</v>
      </c>
      <c r="C267" s="7">
        <v>116.3</v>
      </c>
      <c r="D267" s="7">
        <v>573.9</v>
      </c>
      <c r="E267" s="7">
        <v>1660</v>
      </c>
      <c r="F267" s="7"/>
      <c r="G267" s="6"/>
      <c r="H267" s="10">
        <f t="shared" si="133"/>
        <v>-1.6490486257928143E-2</v>
      </c>
      <c r="I267" s="10">
        <f t="shared" si="134"/>
        <v>-1.2560220233998739E-2</v>
      </c>
      <c r="J267" s="10">
        <f t="shared" si="135"/>
        <v>1.7500452597912564E-3</v>
      </c>
      <c r="K267" s="7"/>
      <c r="L267" s="10">
        <f t="shared" si="136"/>
        <v>0.86228983186549224</v>
      </c>
      <c r="M267" s="10">
        <f t="shared" si="137"/>
        <v>1.8948297604035307</v>
      </c>
      <c r="N267" s="10">
        <f t="shared" si="138"/>
        <v>0.12458505521306151</v>
      </c>
      <c r="O267" s="7"/>
      <c r="P267" s="10">
        <f t="shared" si="139"/>
        <v>-1.0325399285380383</v>
      </c>
      <c r="Q267" s="10">
        <f t="shared" si="140"/>
        <v>0.73770477665243073</v>
      </c>
      <c r="R267" s="11">
        <f t="shared" si="141"/>
        <v>-1.7702447051904691</v>
      </c>
      <c r="S267" s="7"/>
      <c r="T267" s="7"/>
      <c r="U267" s="7">
        <v>6458.5</v>
      </c>
      <c r="V267" s="7">
        <v>841.2</v>
      </c>
      <c r="W267" s="7">
        <v>35.299999999999997</v>
      </c>
      <c r="X267" s="7"/>
      <c r="Y267" s="10">
        <f t="shared" si="142"/>
        <v>-1.4022151488088478E-2</v>
      </c>
      <c r="Z267" s="10">
        <f t="shared" si="143"/>
        <v>-4.6737265574157624E-3</v>
      </c>
      <c r="AA267" s="10">
        <f t="shared" si="144"/>
        <v>7.1326676176890159E-3</v>
      </c>
      <c r="AB267" s="5"/>
      <c r="AC267" s="10">
        <f t="shared" si="155"/>
        <v>2.2165246223361773E-2</v>
      </c>
      <c r="AD267" s="10">
        <f t="shared" si="156"/>
        <v>-2.6445228864070261E-2</v>
      </c>
      <c r="AE267" s="10">
        <f t="shared" si="157"/>
        <v>1.0014306151645044E-2</v>
      </c>
      <c r="AF267" s="10"/>
      <c r="AG267" s="10">
        <f t="shared" si="150"/>
        <v>4.8610475087432034E-2</v>
      </c>
      <c r="AH267" s="10">
        <f t="shared" si="151"/>
        <v>1.2150940071716729E-2</v>
      </c>
      <c r="AI267" s="10">
        <f t="shared" si="145"/>
        <v>3.6459535015715305E-2</v>
      </c>
      <c r="AJ267" s="7"/>
      <c r="AK267" s="7"/>
      <c r="AL267" s="7">
        <v>191.9</v>
      </c>
      <c r="AM267" s="7">
        <v>17.8</v>
      </c>
      <c r="AN267" s="7">
        <v>228.5</v>
      </c>
      <c r="AO267" s="4"/>
      <c r="AP267" s="10">
        <f t="shared" si="146"/>
        <v>7.3490813648294266E-3</v>
      </c>
      <c r="AQ267" s="10">
        <f t="shared" si="147"/>
        <v>2.8169014084507443E-3</v>
      </c>
      <c r="AR267" s="10">
        <f t="shared" si="148"/>
        <v>-2.9929951178093869E-2</v>
      </c>
      <c r="AS267" s="4"/>
      <c r="AT267" s="10">
        <f>(AL267-$AL$266)/$AL$266</f>
        <v>7.3490813648294266E-3</v>
      </c>
      <c r="AU267" s="10">
        <f>(AM267-$AM$266)/$AM$266</f>
        <v>2.8169014084507443E-3</v>
      </c>
      <c r="AV267" s="10">
        <f>(AN267-$AN$266)/$AN$266</f>
        <v>-2.9929951178093869E-2</v>
      </c>
      <c r="AW267" s="7" t="s">
        <v>2</v>
      </c>
      <c r="AX267" s="9">
        <f>AV267-AT267</f>
        <v>-3.7279032542923293E-2</v>
      </c>
      <c r="AY267" s="9">
        <f>AV267-AU267</f>
        <v>-3.2746852586544611E-2</v>
      </c>
      <c r="AZ267" s="8">
        <f t="shared" si="149"/>
        <v>-4.5321799563786819E-3</v>
      </c>
      <c r="BA267" s="4" t="s">
        <v>2</v>
      </c>
      <c r="BC267" s="4"/>
      <c r="BD267" s="4"/>
      <c r="BE267" s="4"/>
      <c r="BF267" s="4"/>
      <c r="BG267" s="4"/>
      <c r="BH267" s="4"/>
      <c r="BI267" s="4"/>
      <c r="BJ267" s="4"/>
      <c r="BK267" s="4"/>
      <c r="BN267" s="4"/>
    </row>
    <row r="268" spans="1:66" s="1" customFormat="1">
      <c r="A268" s="12">
        <v>41724</v>
      </c>
      <c r="B268" s="7">
        <v>22095.3</v>
      </c>
      <c r="C268" s="7">
        <v>117.15</v>
      </c>
      <c r="D268" s="7">
        <v>537.65</v>
      </c>
      <c r="E268" s="7">
        <v>1657.2</v>
      </c>
      <c r="F268" s="7"/>
      <c r="G268" s="6"/>
      <c r="H268" s="10">
        <f t="shared" si="133"/>
        <v>7.3086844368014494E-3</v>
      </c>
      <c r="I268" s="10">
        <f t="shared" si="134"/>
        <v>-6.3164314340477437E-2</v>
      </c>
      <c r="J268" s="10">
        <f t="shared" si="135"/>
        <v>-1.6867469879517799E-3</v>
      </c>
      <c r="K268" s="7" t="s">
        <v>74</v>
      </c>
      <c r="L268" s="10">
        <f t="shared" si="136"/>
        <v>0.87590072057646118</v>
      </c>
      <c r="M268" s="10">
        <f t="shared" si="137"/>
        <v>1.7119798234552333</v>
      </c>
      <c r="N268" s="10">
        <f t="shared" si="138"/>
        <v>0.12268816475848529</v>
      </c>
      <c r="O268" s="10" t="s">
        <v>1</v>
      </c>
      <c r="P268" s="10">
        <f t="shared" si="139"/>
        <v>-0.83607910287877207</v>
      </c>
      <c r="Q268" s="10">
        <f t="shared" si="140"/>
        <v>0.75321255581797586</v>
      </c>
      <c r="R268" s="11">
        <f t="shared" si="141"/>
        <v>-1.589291658696748</v>
      </c>
      <c r="S268" s="4" t="s">
        <v>10</v>
      </c>
      <c r="T268" s="7"/>
      <c r="U268" s="7">
        <v>6473.25</v>
      </c>
      <c r="V268" s="7">
        <v>833.85</v>
      </c>
      <c r="W268" s="7">
        <v>34.950000000000003</v>
      </c>
      <c r="X268" s="7"/>
      <c r="Y268" s="10">
        <f t="shared" si="142"/>
        <v>2.2838120306572732E-3</v>
      </c>
      <c r="Z268" s="10">
        <f t="shared" si="143"/>
        <v>-8.7375178316690706E-3</v>
      </c>
      <c r="AA268" s="10">
        <f t="shared" si="144"/>
        <v>-9.9150141643057892E-3</v>
      </c>
      <c r="AB268" s="5"/>
      <c r="AC268" s="10">
        <f t="shared" si="155"/>
        <v>2.449967951000644E-2</v>
      </c>
      <c r="AD268" s="10">
        <f t="shared" si="156"/>
        <v>-3.4951681036976948E-2</v>
      </c>
      <c r="AE268" s="10">
        <f t="shared" si="157"/>
        <v>0</v>
      </c>
      <c r="AF268" s="10"/>
      <c r="AG268" s="10">
        <f t="shared" si="150"/>
        <v>5.9451360546983384E-2</v>
      </c>
      <c r="AH268" s="10">
        <f t="shared" si="151"/>
        <v>2.449967951000644E-2</v>
      </c>
      <c r="AI268" s="10">
        <f t="shared" si="145"/>
        <v>3.4951681036976948E-2</v>
      </c>
      <c r="AJ268" s="7"/>
      <c r="AK268" s="7"/>
      <c r="AL268" s="7">
        <v>194.45</v>
      </c>
      <c r="AM268" s="7">
        <v>17.600000000000001</v>
      </c>
      <c r="AN268" s="7">
        <v>237.6</v>
      </c>
      <c r="AO268" s="4"/>
      <c r="AP268" s="10">
        <f t="shared" si="146"/>
        <v>1.3288170922355303E-2</v>
      </c>
      <c r="AQ268" s="10">
        <f t="shared" si="147"/>
        <v>-1.1235955056179735E-2</v>
      </c>
      <c r="AR268" s="10">
        <f t="shared" si="148"/>
        <v>3.9824945295404791E-2</v>
      </c>
      <c r="AS268" s="4"/>
      <c r="AT268" s="10">
        <f>(AL268-$AL$266)/$AL$266</f>
        <v>2.073490813648288E-2</v>
      </c>
      <c r="AU268" s="10">
        <f>(AM268-$AM$266)/$AM$266</f>
        <v>-8.450704225352032E-3</v>
      </c>
      <c r="AV268" s="10">
        <f>(AN268-$AN$266)/$AN$266</f>
        <v>8.7030354489491951E-3</v>
      </c>
      <c r="AW268" s="4" t="s">
        <v>61</v>
      </c>
      <c r="AX268" s="9">
        <f>AV268-AT268</f>
        <v>-1.2031872687533685E-2</v>
      </c>
      <c r="AY268" s="9">
        <f>AV268-AU268</f>
        <v>1.7153739674301227E-2</v>
      </c>
      <c r="AZ268" s="8">
        <f t="shared" si="149"/>
        <v>-2.9185612361834912E-2</v>
      </c>
      <c r="BA268" s="4"/>
      <c r="BC268" s="4"/>
      <c r="BD268" s="4"/>
      <c r="BE268" s="4"/>
      <c r="BF268" s="4"/>
      <c r="BG268" s="4"/>
      <c r="BH268" s="4"/>
      <c r="BI268" s="4"/>
      <c r="BJ268" s="4"/>
      <c r="BK268" s="4"/>
      <c r="BN268" s="4"/>
    </row>
    <row r="269" spans="1:66" s="1" customFormat="1">
      <c r="A269" s="12">
        <v>41725</v>
      </c>
      <c r="B269" s="7">
        <v>22214.37</v>
      </c>
      <c r="C269" s="7">
        <v>115.9</v>
      </c>
      <c r="D269" s="7">
        <v>545.85</v>
      </c>
      <c r="E269" s="7">
        <v>1686.9</v>
      </c>
      <c r="F269" s="7"/>
      <c r="G269" s="7"/>
      <c r="H269" s="10">
        <f t="shared" si="133"/>
        <v>-1.0670081092616303E-2</v>
      </c>
      <c r="I269" s="10">
        <f t="shared" si="134"/>
        <v>1.5251557704826646E-2</v>
      </c>
      <c r="J269" s="10">
        <f t="shared" si="135"/>
        <v>1.792179580014485E-2</v>
      </c>
      <c r="K269" s="7" t="s">
        <v>2</v>
      </c>
      <c r="L269" s="10">
        <f t="shared" si="136"/>
        <v>0.85588470776621295</v>
      </c>
      <c r="M269" s="10">
        <f t="shared" si="137"/>
        <v>1.7533417402269862</v>
      </c>
      <c r="N269" s="10">
        <f t="shared" si="138"/>
        <v>0.14280875279452626</v>
      </c>
      <c r="O269" s="7" t="s">
        <v>0</v>
      </c>
      <c r="P269" s="10">
        <f t="shared" si="139"/>
        <v>-0.89745703246077324</v>
      </c>
      <c r="Q269" s="10">
        <f t="shared" si="140"/>
        <v>0.71307595497168674</v>
      </c>
      <c r="R269" s="11">
        <f t="shared" si="141"/>
        <v>-1.6105329874324599</v>
      </c>
      <c r="S269" s="7" t="s">
        <v>24</v>
      </c>
      <c r="T269" s="7"/>
      <c r="U269" s="7">
        <v>6442.05</v>
      </c>
      <c r="V269" s="7">
        <v>817.95</v>
      </c>
      <c r="W269" s="7">
        <v>35.200000000000003</v>
      </c>
      <c r="X269" s="7">
        <v>1</v>
      </c>
      <c r="Y269" s="10">
        <f t="shared" si="142"/>
        <v>-4.8198354767697554E-3</v>
      </c>
      <c r="Z269" s="10">
        <f t="shared" si="143"/>
        <v>-1.9068177729807491E-2</v>
      </c>
      <c r="AA269" s="10">
        <f t="shared" si="144"/>
        <v>7.1530758226037187E-3</v>
      </c>
      <c r="AB269" s="5"/>
      <c r="AC269" s="10">
        <f t="shared" si="155"/>
        <v>1.9561759608764866E-2</v>
      </c>
      <c r="AD269" s="10">
        <f t="shared" si="156"/>
        <v>-5.3353393900815824E-2</v>
      </c>
      <c r="AE269" s="10">
        <f t="shared" si="157"/>
        <v>7.1530758226037187E-3</v>
      </c>
      <c r="AF269" s="10" t="s">
        <v>1</v>
      </c>
      <c r="AG269" s="10">
        <f t="shared" si="150"/>
        <v>7.2915153509580694E-2</v>
      </c>
      <c r="AH269" s="10">
        <f t="shared" si="151"/>
        <v>1.2408683786161147E-2</v>
      </c>
      <c r="AI269" s="10">
        <f t="shared" si="145"/>
        <v>6.0506469723419547E-2</v>
      </c>
      <c r="AJ269" s="7" t="s">
        <v>14</v>
      </c>
      <c r="AK269" s="7"/>
      <c r="AL269" s="7">
        <v>196.95</v>
      </c>
      <c r="AM269" s="7">
        <v>17.649999999999999</v>
      </c>
      <c r="AN269" s="7">
        <v>237.1</v>
      </c>
      <c r="AO269" s="4"/>
      <c r="AP269" s="10">
        <f t="shared" si="146"/>
        <v>1.285677552069941E-2</v>
      </c>
      <c r="AQ269" s="10">
        <f t="shared" si="147"/>
        <v>2.8409090909089292E-3</v>
      </c>
      <c r="AR269" s="10">
        <f t="shared" si="148"/>
        <v>-2.1043771043771043E-3</v>
      </c>
      <c r="AS269" s="4"/>
      <c r="AT269" s="10">
        <f>(AL269-$AL$266)/$AL$266</f>
        <v>3.385826771653537E-2</v>
      </c>
      <c r="AU269" s="10">
        <f>(AM269-$AM$266)/$AM$266</f>
        <v>-5.6338028169014885E-3</v>
      </c>
      <c r="AV269" s="10">
        <f>(AN269-$AN$266)/$AN$266</f>
        <v>6.5803438760347393E-3</v>
      </c>
      <c r="AW269" s="4"/>
      <c r="AX269" s="9">
        <f>AV269-AT269</f>
        <v>-2.727792384050063E-2</v>
      </c>
      <c r="AY269" s="9">
        <f>AV269-AU269</f>
        <v>1.2214146692936228E-2</v>
      </c>
      <c r="AZ269" s="8">
        <f t="shared" si="149"/>
        <v>-3.9492070533436854E-2</v>
      </c>
      <c r="BA269" s="4"/>
      <c r="BC269" s="4"/>
      <c r="BD269" s="4"/>
      <c r="BE269" s="4"/>
      <c r="BF269" s="4"/>
      <c r="BG269" s="4"/>
      <c r="BH269" s="4"/>
      <c r="BI269" s="4"/>
      <c r="BJ269" s="4"/>
      <c r="BK269" s="4"/>
      <c r="BN269" s="4"/>
    </row>
    <row r="270" spans="1:66" s="1" customFormat="1">
      <c r="A270" s="12">
        <v>41726</v>
      </c>
      <c r="B270" s="7">
        <v>22339.97</v>
      </c>
      <c r="C270" s="7">
        <v>114.85</v>
      </c>
      <c r="D270" s="7">
        <v>536.20000000000005</v>
      </c>
      <c r="E270" s="7">
        <v>1783.55</v>
      </c>
      <c r="F270" s="7"/>
      <c r="G270" s="6"/>
      <c r="H270" s="10">
        <f t="shared" si="133"/>
        <v>-9.0595340811044974E-3</v>
      </c>
      <c r="I270" s="10">
        <f t="shared" si="134"/>
        <v>-1.7678849500778561E-2</v>
      </c>
      <c r="J270" s="10">
        <f t="shared" si="135"/>
        <v>5.7294445432449971E-2</v>
      </c>
      <c r="K270" s="7"/>
      <c r="L270" s="10">
        <f t="shared" si="136"/>
        <v>0.83907125700560425</v>
      </c>
      <c r="M270" s="10">
        <f t="shared" si="137"/>
        <v>1.7046658259773015</v>
      </c>
      <c r="N270" s="10">
        <f t="shared" si="138"/>
        <v>0.20828534652123845</v>
      </c>
      <c r="O270" s="7"/>
      <c r="P270" s="10">
        <f t="shared" si="139"/>
        <v>-0.86559456897169729</v>
      </c>
      <c r="Q270" s="10">
        <f t="shared" si="140"/>
        <v>0.63078591048436583</v>
      </c>
      <c r="R270" s="11">
        <f t="shared" si="141"/>
        <v>-1.4963804794560631</v>
      </c>
      <c r="S270" s="7"/>
      <c r="T270" s="7"/>
      <c r="U270" s="7">
        <v>6459</v>
      </c>
      <c r="V270" s="7">
        <v>828.3</v>
      </c>
      <c r="W270" s="7">
        <v>36.299999999999997</v>
      </c>
      <c r="X270" s="7"/>
      <c r="Y270" s="10">
        <f t="shared" si="142"/>
        <v>2.6311500221202597E-3</v>
      </c>
      <c r="Z270" s="10">
        <f t="shared" si="143"/>
        <v>1.2653585182468254E-2</v>
      </c>
      <c r="AA270" s="10">
        <f t="shared" si="144"/>
        <v>3.1249999999999837E-2</v>
      </c>
      <c r="AB270" s="5"/>
      <c r="AC270" s="10">
        <f t="shared" ref="AC270:AC275" si="163">(U270-$U$269)/$U$269</f>
        <v>2.6311500221202597E-3</v>
      </c>
      <c r="AD270" s="10">
        <f t="shared" ref="AD270:AD275" si="164">(V270-$V$269)/$V$269</f>
        <v>1.2653585182468254E-2</v>
      </c>
      <c r="AE270" s="10">
        <f t="shared" ref="AE270:AE275" si="165">(W270-$W$269)/$W$269</f>
        <v>3.1249999999999837E-2</v>
      </c>
      <c r="AF270" s="7" t="s">
        <v>0</v>
      </c>
      <c r="AG270" s="10">
        <f t="shared" ref="AG270:AG285" si="166">AE270-AC270</f>
        <v>2.8618849977879578E-2</v>
      </c>
      <c r="AH270" s="10">
        <f t="shared" ref="AH270:AH285" si="167">AE270-AD270</f>
        <v>1.8596414817531583E-2</v>
      </c>
      <c r="AI270" s="10">
        <f t="shared" si="145"/>
        <v>1.0022435160347995E-2</v>
      </c>
      <c r="AJ270" s="7" t="s">
        <v>17</v>
      </c>
      <c r="AK270" s="7"/>
      <c r="AL270" s="7">
        <v>198.4</v>
      </c>
      <c r="AM270" s="7">
        <v>17.75</v>
      </c>
      <c r="AN270" s="7">
        <v>255.05</v>
      </c>
      <c r="AO270" s="4"/>
      <c r="AP270" s="10">
        <f t="shared" si="146"/>
        <v>7.3622746890074494E-3</v>
      </c>
      <c r="AQ270" s="10">
        <f t="shared" si="147"/>
        <v>5.6657223796034804E-3</v>
      </c>
      <c r="AR270" s="10">
        <f t="shared" si="148"/>
        <v>7.5706452973429011E-2</v>
      </c>
      <c r="AS270" s="4"/>
      <c r="AT270" s="10">
        <f>(AL270-$AL$266)/$AL$266</f>
        <v>4.1469816272965906E-2</v>
      </c>
      <c r="AU270" s="13">
        <f>(AM270-$AM$266)/$AM$266</f>
        <v>0</v>
      </c>
      <c r="AV270" s="10">
        <f>(AN270-$AN$266)/$AN$266</f>
        <v>8.2784971343663763E-2</v>
      </c>
      <c r="AW270" s="4" t="s">
        <v>7</v>
      </c>
      <c r="AX270" s="9">
        <f>AV270-AT270</f>
        <v>4.1315155070697857E-2</v>
      </c>
      <c r="AY270" s="9">
        <f>AV270-AU270</f>
        <v>8.2784971343663763E-2</v>
      </c>
      <c r="AZ270" s="8">
        <f t="shared" si="149"/>
        <v>-4.1469816272965906E-2</v>
      </c>
      <c r="BA270" s="4" t="s">
        <v>5</v>
      </c>
      <c r="BC270" s="4"/>
      <c r="BD270" s="4"/>
      <c r="BE270" s="4"/>
      <c r="BF270" s="4"/>
      <c r="BG270" s="4"/>
      <c r="BH270" s="4"/>
      <c r="BI270" s="4"/>
      <c r="BJ270" s="4"/>
      <c r="BK270" s="4"/>
      <c r="BN270" s="4"/>
    </row>
    <row r="271" spans="1:66" s="1" customFormat="1">
      <c r="A271" s="12">
        <v>41729</v>
      </c>
      <c r="B271" s="7">
        <v>22386.27</v>
      </c>
      <c r="C271" s="7">
        <v>115.15</v>
      </c>
      <c r="D271" s="7">
        <v>544.4</v>
      </c>
      <c r="E271" s="7">
        <v>1790.05</v>
      </c>
      <c r="F271" s="7"/>
      <c r="G271" s="6"/>
      <c r="H271" s="10">
        <f t="shared" si="133"/>
        <v>2.6121027427079791E-3</v>
      </c>
      <c r="I271" s="10">
        <f t="shared" si="134"/>
        <v>1.5292801193584355E-2</v>
      </c>
      <c r="J271" s="10">
        <f t="shared" si="135"/>
        <v>3.644417033444535E-3</v>
      </c>
      <c r="K271" s="7"/>
      <c r="L271" s="10">
        <f t="shared" si="136"/>
        <v>0.84387510008006406</v>
      </c>
      <c r="M271" s="10">
        <f t="shared" si="137"/>
        <v>1.746027742749054</v>
      </c>
      <c r="N271" s="10">
        <f t="shared" si="138"/>
        <v>0.21268884221936188</v>
      </c>
      <c r="O271" s="7"/>
      <c r="P271" s="10">
        <f t="shared" si="139"/>
        <v>-0.90215264266898998</v>
      </c>
      <c r="Q271" s="10">
        <f t="shared" si="140"/>
        <v>0.63118625786070215</v>
      </c>
      <c r="R271" s="11">
        <f t="shared" si="141"/>
        <v>-1.5333389005296922</v>
      </c>
      <c r="S271" s="7"/>
      <c r="T271" s="7"/>
      <c r="U271" s="7">
        <v>6482.7</v>
      </c>
      <c r="V271" s="7">
        <v>843.35</v>
      </c>
      <c r="W271" s="7">
        <v>36.65</v>
      </c>
      <c r="X271" s="7"/>
      <c r="Y271" s="10">
        <f t="shared" si="142"/>
        <v>3.6692986530422384E-3</v>
      </c>
      <c r="Z271" s="10">
        <f t="shared" si="143"/>
        <v>1.8169745261378812E-2</v>
      </c>
      <c r="AA271" s="10">
        <f t="shared" si="144"/>
        <v>9.6418732782369548E-3</v>
      </c>
      <c r="AB271" s="5"/>
      <c r="AC271" s="10">
        <f t="shared" si="163"/>
        <v>6.3101031503946161E-3</v>
      </c>
      <c r="AD271" s="10">
        <f t="shared" si="164"/>
        <v>3.105324286325567E-2</v>
      </c>
      <c r="AE271" s="10">
        <f t="shared" si="165"/>
        <v>4.1193181818181691E-2</v>
      </c>
      <c r="AF271" s="10"/>
      <c r="AG271" s="10">
        <f t="shared" si="166"/>
        <v>3.4883078667787074E-2</v>
      </c>
      <c r="AH271" s="10">
        <f t="shared" si="167"/>
        <v>1.0139938954926021E-2</v>
      </c>
      <c r="AI271" s="10">
        <f t="shared" si="145"/>
        <v>2.4743139712861052E-2</v>
      </c>
      <c r="AJ271" s="7"/>
      <c r="AK271" s="7"/>
      <c r="AL271" s="7">
        <v>190</v>
      </c>
      <c r="AM271" s="7">
        <v>18.05</v>
      </c>
      <c r="AN271" s="7">
        <v>254.1</v>
      </c>
      <c r="AO271" s="4"/>
      <c r="AP271" s="10">
        <f t="shared" si="146"/>
        <v>-4.233870967741938E-2</v>
      </c>
      <c r="AQ271" s="10">
        <f t="shared" si="147"/>
        <v>1.6901408450704265E-2</v>
      </c>
      <c r="AR271" s="10">
        <f t="shared" si="148"/>
        <v>-3.7247598510096727E-3</v>
      </c>
      <c r="AS271" s="4"/>
      <c r="AT271" s="10">
        <f>(AL271-$AL$270)/$AL$270</f>
        <v>-4.233870967741938E-2</v>
      </c>
      <c r="AU271" s="10">
        <f>(AM271-$AM$270)/$AM$270</f>
        <v>1.6901408450704265E-2</v>
      </c>
      <c r="AV271" s="10">
        <f>(AN271-$AN$270)/$AN$270</f>
        <v>-3.7247598510096727E-3</v>
      </c>
      <c r="AX271" s="9">
        <f>AU271-AT271</f>
        <v>5.9240118128123645E-2</v>
      </c>
      <c r="AY271" s="9">
        <f>AU271-AV271</f>
        <v>2.0626168301713939E-2</v>
      </c>
      <c r="AZ271" s="8">
        <f t="shared" si="149"/>
        <v>3.8613949826409706E-2</v>
      </c>
      <c r="BA271" s="4" t="s">
        <v>82</v>
      </c>
      <c r="BC271" s="4"/>
      <c r="BD271" s="4"/>
      <c r="BE271" s="4"/>
      <c r="BF271" s="4"/>
      <c r="BG271" s="4"/>
      <c r="BH271" s="4"/>
      <c r="BI271" s="4"/>
      <c r="BJ271" s="4"/>
      <c r="BK271" s="4"/>
      <c r="BN271" s="4"/>
    </row>
    <row r="272" spans="1:66" s="1" customFormat="1">
      <c r="A272" s="12">
        <v>41730</v>
      </c>
      <c r="B272" s="7">
        <v>22446.44</v>
      </c>
      <c r="C272" s="7">
        <v>120.65</v>
      </c>
      <c r="D272" s="7">
        <v>553.29999999999995</v>
      </c>
      <c r="E272" s="7">
        <v>1775.3</v>
      </c>
      <c r="F272" s="7"/>
      <c r="G272" s="6"/>
      <c r="H272" s="10">
        <f t="shared" si="133"/>
        <v>4.7763786365610073E-2</v>
      </c>
      <c r="I272" s="10">
        <f t="shared" si="134"/>
        <v>1.6348273328434932E-2</v>
      </c>
      <c r="J272" s="10">
        <f t="shared" si="135"/>
        <v>-8.2399932962766414E-3</v>
      </c>
      <c r="K272" s="7"/>
      <c r="L272" s="10">
        <f t="shared" si="136"/>
        <v>0.93194555644515609</v>
      </c>
      <c r="M272" s="10">
        <f t="shared" si="137"/>
        <v>1.7909205548549809</v>
      </c>
      <c r="N272" s="10">
        <f t="shared" si="138"/>
        <v>0.20269629428900485</v>
      </c>
      <c r="O272" s="7"/>
      <c r="P272" s="10">
        <f t="shared" si="139"/>
        <v>-0.85897499840982483</v>
      </c>
      <c r="Q272" s="10">
        <f t="shared" si="140"/>
        <v>0.72924926215615127</v>
      </c>
      <c r="R272" s="11">
        <f t="shared" si="141"/>
        <v>-1.5882242605659762</v>
      </c>
      <c r="S272" s="7"/>
      <c r="T272" s="7"/>
      <c r="U272" s="7">
        <v>6365.65</v>
      </c>
      <c r="V272" s="7">
        <v>842.05</v>
      </c>
      <c r="W272" s="7">
        <v>36.4</v>
      </c>
      <c r="X272" s="7"/>
      <c r="Y272" s="10">
        <f t="shared" si="142"/>
        <v>-1.8055748376448112E-2</v>
      </c>
      <c r="Z272" s="10">
        <f t="shared" si="143"/>
        <v>-1.541471512420784E-3</v>
      </c>
      <c r="AA272" s="10">
        <f t="shared" si="144"/>
        <v>-6.8212824010914054E-3</v>
      </c>
      <c r="AB272" s="5"/>
      <c r="AC272" s="10">
        <f t="shared" si="163"/>
        <v>-1.1859578860766455E-2</v>
      </c>
      <c r="AD272" s="10">
        <f t="shared" si="164"/>
        <v>2.9463903661592895E-2</v>
      </c>
      <c r="AE272" s="10">
        <f t="shared" si="165"/>
        <v>3.409090909090897E-2</v>
      </c>
      <c r="AF272" s="10"/>
      <c r="AG272" s="10">
        <f t="shared" si="166"/>
        <v>4.5950487951675424E-2</v>
      </c>
      <c r="AH272" s="10">
        <f t="shared" si="167"/>
        <v>4.6270054293160758E-3</v>
      </c>
      <c r="AI272" s="10">
        <f t="shared" si="145"/>
        <v>4.1323482522359345E-2</v>
      </c>
      <c r="AJ272" s="7"/>
      <c r="AK272" s="7"/>
      <c r="AL272" s="7">
        <v>191</v>
      </c>
      <c r="AM272" s="7">
        <v>18.8</v>
      </c>
      <c r="AN272" s="7">
        <v>268.7</v>
      </c>
      <c r="AO272" s="4"/>
      <c r="AP272" s="10">
        <f t="shared" si="146"/>
        <v>5.263157894736842E-3</v>
      </c>
      <c r="AQ272" s="10">
        <f t="shared" si="147"/>
        <v>4.1551246537396121E-2</v>
      </c>
      <c r="AR272" s="10">
        <f t="shared" si="148"/>
        <v>5.7457693821330161E-2</v>
      </c>
      <c r="AS272" s="4"/>
      <c r="AT272" s="10">
        <f>(AL272-$AL$270)/$AL$270</f>
        <v>-3.7298387096774223E-2</v>
      </c>
      <c r="AU272" s="10">
        <f>(AM272-$AM$270)/$AM$270</f>
        <v>5.9154929577464828E-2</v>
      </c>
      <c r="AV272" s="10">
        <f>(AN272-$AN$270)/$AN$270</f>
        <v>5.3518917859243197E-2</v>
      </c>
      <c r="AX272" s="9">
        <f>AU272-AT272</f>
        <v>9.6453316674239051E-2</v>
      </c>
      <c r="AY272" s="9">
        <f>AU272-AV272</f>
        <v>5.6360117182216313E-3</v>
      </c>
      <c r="AZ272" s="8">
        <f t="shared" si="149"/>
        <v>9.0817304956017419E-2</v>
      </c>
      <c r="BA272" s="4"/>
      <c r="BC272" s="4"/>
      <c r="BD272" s="4"/>
      <c r="BE272" s="4"/>
      <c r="BF272" s="4"/>
      <c r="BG272" s="4"/>
      <c r="BH272" s="4"/>
      <c r="BI272" s="4"/>
      <c r="BJ272" s="4">
        <v>45</v>
      </c>
      <c r="BK272" s="4"/>
      <c r="BN272" s="4"/>
    </row>
    <row r="273" spans="1:66" s="1" customFormat="1">
      <c r="A273" s="12">
        <v>41731</v>
      </c>
      <c r="B273" s="7">
        <v>22551.49</v>
      </c>
      <c r="C273" s="7">
        <v>122.7</v>
      </c>
      <c r="D273" s="7">
        <v>560.45000000000005</v>
      </c>
      <c r="E273" s="7">
        <v>1756.7</v>
      </c>
      <c r="F273" s="7"/>
      <c r="G273" s="6"/>
      <c r="H273" s="10">
        <f t="shared" si="133"/>
        <v>1.6991297140488994E-2</v>
      </c>
      <c r="I273" s="10">
        <f t="shared" si="134"/>
        <v>1.292246520874768E-2</v>
      </c>
      <c r="J273" s="10">
        <f t="shared" si="135"/>
        <v>-1.0477102461555742E-2</v>
      </c>
      <c r="K273" s="7"/>
      <c r="L273" s="10">
        <f t="shared" si="136"/>
        <v>0.96477181745396312</v>
      </c>
      <c r="M273" s="10">
        <f t="shared" si="137"/>
        <v>1.8269861286254732</v>
      </c>
      <c r="N273" s="10">
        <f t="shared" si="138"/>
        <v>0.19009552198360555</v>
      </c>
      <c r="O273" s="7"/>
      <c r="P273" s="10">
        <f t="shared" si="139"/>
        <v>-0.86221431117151004</v>
      </c>
      <c r="Q273" s="10">
        <f t="shared" si="140"/>
        <v>0.77467629547035755</v>
      </c>
      <c r="R273" s="11">
        <f t="shared" si="141"/>
        <v>-1.6368906066418676</v>
      </c>
      <c r="S273" s="7"/>
      <c r="T273" s="7"/>
      <c r="U273" s="7">
        <v>6268.55</v>
      </c>
      <c r="V273" s="7">
        <v>840.8</v>
      </c>
      <c r="W273" s="7">
        <v>36.1</v>
      </c>
      <c r="X273" s="7"/>
      <c r="Y273" s="10">
        <f t="shared" si="142"/>
        <v>-1.5253744707924479E-2</v>
      </c>
      <c r="Z273" s="10">
        <f t="shared" si="143"/>
        <v>-1.4844724185024644E-3</v>
      </c>
      <c r="AA273" s="10">
        <f t="shared" si="144"/>
        <v>-8.2417582417581639E-3</v>
      </c>
      <c r="AB273" s="5"/>
      <c r="AC273" s="10">
        <f t="shared" si="163"/>
        <v>-2.6932420580405306E-2</v>
      </c>
      <c r="AD273" s="10">
        <f t="shared" si="164"/>
        <v>2.7935692890763381E-2</v>
      </c>
      <c r="AE273" s="10">
        <f t="shared" si="165"/>
        <v>2.5568181818181775E-2</v>
      </c>
      <c r="AF273" s="10"/>
      <c r="AG273" s="10">
        <f t="shared" si="166"/>
        <v>5.250060239858708E-2</v>
      </c>
      <c r="AH273" s="10">
        <f t="shared" si="167"/>
        <v>-2.3675110725816066E-3</v>
      </c>
      <c r="AI273" s="10">
        <f t="shared" si="145"/>
        <v>5.4868113471168684E-2</v>
      </c>
      <c r="AJ273" s="7"/>
      <c r="AK273" s="7"/>
      <c r="AL273" s="7">
        <v>190</v>
      </c>
      <c r="AM273" s="7">
        <v>19.45</v>
      </c>
      <c r="AN273" s="7">
        <v>261.3</v>
      </c>
      <c r="AO273" s="4"/>
      <c r="AP273" s="10">
        <f t="shared" si="146"/>
        <v>-5.235602094240838E-3</v>
      </c>
      <c r="AQ273" s="10">
        <f t="shared" si="147"/>
        <v>3.4574468085106308E-2</v>
      </c>
      <c r="AR273" s="10">
        <f t="shared" si="148"/>
        <v>-2.7540007443245171E-2</v>
      </c>
      <c r="AS273" s="4"/>
      <c r="AT273" s="10">
        <f>(AL273-$AL$270)/$AL$270</f>
        <v>-4.233870967741938E-2</v>
      </c>
      <c r="AU273" s="10">
        <f>(AM273-$AM$270)/$AM$270</f>
        <v>9.5774647887323899E-2</v>
      </c>
      <c r="AV273" s="10">
        <f>(AN273-$AN$270)/$AN$270</f>
        <v>2.450499901980004E-2</v>
      </c>
      <c r="AX273" s="9">
        <f>AU273-AT273</f>
        <v>0.13811335756474327</v>
      </c>
      <c r="AY273" s="9">
        <f>AU273-AV273</f>
        <v>7.1269648867523863E-2</v>
      </c>
      <c r="AZ273" s="8">
        <f t="shared" si="149"/>
        <v>6.6843708697219409E-2</v>
      </c>
      <c r="BA273" s="4"/>
      <c r="BC273" s="4"/>
      <c r="BD273" s="4"/>
      <c r="BE273" s="4"/>
      <c r="BF273" s="4"/>
      <c r="BG273" s="4"/>
      <c r="BH273" s="4"/>
      <c r="BI273" s="4"/>
      <c r="BJ273" s="4"/>
      <c r="BK273" s="4"/>
      <c r="BN273" s="4"/>
    </row>
    <row r="274" spans="1:66" s="1" customFormat="1">
      <c r="A274" s="12">
        <v>41732</v>
      </c>
      <c r="B274" s="7">
        <v>22509.07</v>
      </c>
      <c r="C274" s="7">
        <v>120.15</v>
      </c>
      <c r="D274" s="7">
        <v>550.29999999999995</v>
      </c>
      <c r="E274" s="7">
        <v>1746.05</v>
      </c>
      <c r="F274" s="7"/>
      <c r="G274" s="6"/>
      <c r="H274" s="10">
        <f t="shared" si="133"/>
        <v>-2.0782396088019538E-2</v>
      </c>
      <c r="I274" s="10">
        <f t="shared" si="134"/>
        <v>-1.8110446962262629E-2</v>
      </c>
      <c r="J274" s="10">
        <f t="shared" si="135"/>
        <v>-6.0625035578073042E-3</v>
      </c>
      <c r="K274" s="7"/>
      <c r="L274" s="10">
        <f t="shared" si="136"/>
        <v>0.92393915132105686</v>
      </c>
      <c r="M274" s="10">
        <f t="shared" si="137"/>
        <v>1.7757881462799494</v>
      </c>
      <c r="N274" s="10">
        <f t="shared" si="138"/>
        <v>0.1828805636474494</v>
      </c>
      <c r="O274" s="7"/>
      <c r="P274" s="10">
        <f t="shared" si="139"/>
        <v>-0.85184899495889255</v>
      </c>
      <c r="Q274" s="10">
        <f t="shared" si="140"/>
        <v>0.74105858767360744</v>
      </c>
      <c r="R274" s="11">
        <f t="shared" si="141"/>
        <v>-1.5929075826324999</v>
      </c>
      <c r="S274" s="7"/>
      <c r="T274" s="7"/>
      <c r="U274" s="7">
        <v>6123.95</v>
      </c>
      <c r="V274" s="7">
        <v>844.75</v>
      </c>
      <c r="W274" s="7">
        <v>37</v>
      </c>
      <c r="X274" s="7"/>
      <c r="Y274" s="10">
        <f t="shared" si="142"/>
        <v>-2.3067535554474376E-2</v>
      </c>
      <c r="Z274" s="10">
        <f t="shared" si="143"/>
        <v>4.6979067554710346E-3</v>
      </c>
      <c r="AA274" s="10">
        <f t="shared" si="144"/>
        <v>2.4930747922437633E-2</v>
      </c>
      <c r="AB274" s="5"/>
      <c r="AC274" s="10">
        <f t="shared" si="163"/>
        <v>-4.9378691565573125E-2</v>
      </c>
      <c r="AD274" s="10">
        <f t="shared" si="164"/>
        <v>3.2764838926584695E-2</v>
      </c>
      <c r="AE274" s="10">
        <f t="shared" si="165"/>
        <v>5.1136363636363549E-2</v>
      </c>
      <c r="AF274" s="10"/>
      <c r="AG274" s="10">
        <f t="shared" si="166"/>
        <v>0.10051505520193668</v>
      </c>
      <c r="AH274" s="10">
        <f t="shared" si="167"/>
        <v>1.8371524709778854E-2</v>
      </c>
      <c r="AI274" s="10">
        <f t="shared" si="145"/>
        <v>8.2143530492157835E-2</v>
      </c>
      <c r="AJ274" s="7"/>
      <c r="AK274" s="7"/>
      <c r="AL274" s="7">
        <v>186.6</v>
      </c>
      <c r="AM274" s="7">
        <v>19.05</v>
      </c>
      <c r="AN274" s="7">
        <v>260.75</v>
      </c>
      <c r="AO274" s="4"/>
      <c r="AP274" s="10">
        <f t="shared" si="146"/>
        <v>-1.7894736842105293E-2</v>
      </c>
      <c r="AQ274" s="10">
        <f t="shared" si="147"/>
        <v>-2.0565552699228721E-2</v>
      </c>
      <c r="AR274" s="10">
        <f t="shared" si="148"/>
        <v>-2.1048603138155812E-3</v>
      </c>
      <c r="AS274" s="4"/>
      <c r="AT274" s="10">
        <f>(AL274-$AL$270)/$AL$270</f>
        <v>-5.9475806451612961E-2</v>
      </c>
      <c r="AU274" s="10">
        <f>(AM274-$AM$270)/$AM$270</f>
        <v>7.3239436619718351E-2</v>
      </c>
      <c r="AV274" s="10">
        <f>(AN274-$AN$270)/$AN$270</f>
        <v>2.234855910605759E-2</v>
      </c>
      <c r="AW274" s="4"/>
      <c r="AX274" s="9">
        <f>AU274-AT274</f>
        <v>0.13271524307133131</v>
      </c>
      <c r="AY274" s="9">
        <f>AU274-AV274</f>
        <v>5.0890877513660761E-2</v>
      </c>
      <c r="AZ274" s="8">
        <f t="shared" si="149"/>
        <v>8.1824365557670559E-2</v>
      </c>
      <c r="BA274" s="4"/>
      <c r="BC274" s="4"/>
      <c r="BD274" s="4"/>
      <c r="BE274" s="4"/>
      <c r="BF274" s="4"/>
      <c r="BG274" s="4"/>
      <c r="BH274" s="4"/>
      <c r="BI274" s="4"/>
      <c r="BJ274" s="4"/>
      <c r="BK274" s="4"/>
      <c r="BN274" s="4"/>
    </row>
    <row r="275" spans="1:66" s="1" customFormat="1">
      <c r="A275" s="12">
        <v>41733</v>
      </c>
      <c r="B275" s="7">
        <v>22359.5</v>
      </c>
      <c r="C275" s="7">
        <v>123.4</v>
      </c>
      <c r="D275" s="7">
        <v>565.95000000000005</v>
      </c>
      <c r="E275" s="7">
        <v>1763</v>
      </c>
      <c r="F275" s="7"/>
      <c r="G275" s="6"/>
      <c r="H275" s="10">
        <f t="shared" si="133"/>
        <v>2.7049521431543901E-2</v>
      </c>
      <c r="I275" s="10">
        <f t="shared" si="134"/>
        <v>2.8439033254588575E-2</v>
      </c>
      <c r="J275" s="10">
        <f t="shared" si="135"/>
        <v>9.707625783912285E-3</v>
      </c>
      <c r="K275" s="7"/>
      <c r="L275" s="10">
        <f t="shared" si="136"/>
        <v>0.97598078462770221</v>
      </c>
      <c r="M275" s="10">
        <f t="shared" si="137"/>
        <v>1.8547288776796975</v>
      </c>
      <c r="N275" s="10">
        <f t="shared" si="138"/>
        <v>0.19436352550640207</v>
      </c>
      <c r="O275" s="7"/>
      <c r="P275" s="10">
        <f t="shared" si="139"/>
        <v>-0.8787480930519953</v>
      </c>
      <c r="Q275" s="10">
        <f t="shared" si="140"/>
        <v>0.7816172591213002</v>
      </c>
      <c r="R275" s="11">
        <f t="shared" si="141"/>
        <v>-1.6603653521732955</v>
      </c>
      <c r="S275" s="7"/>
      <c r="T275" s="7"/>
      <c r="U275" s="7">
        <v>5933.3</v>
      </c>
      <c r="V275" s="7">
        <v>857.75</v>
      </c>
      <c r="W275" s="7">
        <v>37.049999999999997</v>
      </c>
      <c r="X275" s="7">
        <v>2</v>
      </c>
      <c r="Y275" s="10">
        <f t="shared" si="142"/>
        <v>-3.1131867503816923E-2</v>
      </c>
      <c r="Z275" s="10">
        <f t="shared" si="143"/>
        <v>1.5389168393015686E-2</v>
      </c>
      <c r="AA275" s="10">
        <f t="shared" si="144"/>
        <v>1.3513513513512744E-3</v>
      </c>
      <c r="AB275" s="5"/>
      <c r="AC275" s="10">
        <f t="shared" si="163"/>
        <v>-7.8973308186058785E-2</v>
      </c>
      <c r="AD275" s="10">
        <f t="shared" si="164"/>
        <v>4.8658230943211631E-2</v>
      </c>
      <c r="AE275" s="10">
        <f t="shared" si="165"/>
        <v>5.2556818181818017E-2</v>
      </c>
      <c r="AF275" s="10" t="s">
        <v>1</v>
      </c>
      <c r="AG275" s="10">
        <f t="shared" si="166"/>
        <v>0.13153012636787681</v>
      </c>
      <c r="AH275" s="10">
        <f t="shared" si="167"/>
        <v>3.8985872386063866E-3</v>
      </c>
      <c r="AI275" s="10">
        <f t="shared" si="145"/>
        <v>0.12763153912927042</v>
      </c>
      <c r="AJ275" s="7" t="s">
        <v>14</v>
      </c>
      <c r="AK275" s="7"/>
      <c r="AL275" s="7">
        <v>185</v>
      </c>
      <c r="AM275" s="7">
        <v>19.55</v>
      </c>
      <c r="AN275" s="7">
        <v>267.95</v>
      </c>
      <c r="AO275" s="4"/>
      <c r="AP275" s="10">
        <f t="shared" si="146"/>
        <v>-8.5744908896034002E-3</v>
      </c>
      <c r="AQ275" s="10">
        <f t="shared" si="147"/>
        <v>2.6246719160104987E-2</v>
      </c>
      <c r="AR275" s="10">
        <f t="shared" si="148"/>
        <v>2.7612655800575221E-2</v>
      </c>
      <c r="AS275" s="4"/>
      <c r="AT275" s="10">
        <f>(AL275-$AL$270)/$AL$270</f>
        <v>-6.7540322580645185E-2</v>
      </c>
      <c r="AU275" s="10">
        <f>(AM275-$AM$270)/$AM$270</f>
        <v>0.1014084507042254</v>
      </c>
      <c r="AV275" s="10">
        <f>(AN275-$AN$270)/$AN$270</f>
        <v>5.0578317976867189E-2</v>
      </c>
      <c r="AW275" s="10" t="s">
        <v>1</v>
      </c>
      <c r="AX275" s="9">
        <f>AU275-AT275</f>
        <v>0.16894877328487057</v>
      </c>
      <c r="AY275" s="9">
        <f>AU275-AV275</f>
        <v>5.0830132727358208E-2</v>
      </c>
      <c r="AZ275" s="8">
        <f t="shared" si="149"/>
        <v>0.11811864055751237</v>
      </c>
      <c r="BA275" s="4"/>
      <c r="BC275" s="4"/>
      <c r="BD275" s="4"/>
      <c r="BE275" s="4"/>
      <c r="BF275" s="4"/>
      <c r="BG275" s="4"/>
      <c r="BH275" s="4"/>
      <c r="BI275" s="4"/>
      <c r="BJ275" s="4"/>
      <c r="BK275" s="4"/>
      <c r="BN275" s="4"/>
    </row>
    <row r="276" spans="1:66" s="1" customFormat="1">
      <c r="A276" s="12">
        <v>41736</v>
      </c>
      <c r="B276" s="7">
        <v>22343.45</v>
      </c>
      <c r="C276" s="7">
        <v>122.75</v>
      </c>
      <c r="D276" s="7">
        <v>554.70000000000005</v>
      </c>
      <c r="E276" s="7">
        <v>1758.25</v>
      </c>
      <c r="F276" s="7"/>
      <c r="G276" s="6"/>
      <c r="H276" s="10">
        <f t="shared" si="133"/>
        <v>-5.2674230145867557E-3</v>
      </c>
      <c r="I276" s="10">
        <f t="shared" si="134"/>
        <v>-1.9878081102570899E-2</v>
      </c>
      <c r="J276" s="10">
        <f t="shared" si="135"/>
        <v>-2.6942711287577994E-3</v>
      </c>
      <c r="K276" s="7"/>
      <c r="L276" s="10">
        <f t="shared" si="136"/>
        <v>0.96557245796637303</v>
      </c>
      <c r="M276" s="10">
        <f t="shared" si="137"/>
        <v>1.7979823455233293</v>
      </c>
      <c r="N276" s="10">
        <f t="shared" si="138"/>
        <v>0.19114558634238879</v>
      </c>
      <c r="O276" s="7"/>
      <c r="P276" s="10">
        <f t="shared" si="139"/>
        <v>-0.83240988755695622</v>
      </c>
      <c r="Q276" s="10">
        <f t="shared" si="140"/>
        <v>0.77442687162398427</v>
      </c>
      <c r="R276" s="11">
        <f t="shared" si="141"/>
        <v>-1.6068367591809405</v>
      </c>
      <c r="S276" s="7"/>
      <c r="T276" s="7"/>
      <c r="U276" s="7">
        <v>5718.75</v>
      </c>
      <c r="V276" s="7">
        <v>834.85</v>
      </c>
      <c r="W276" s="7">
        <v>36.549999999999997</v>
      </c>
      <c r="X276" s="7"/>
      <c r="Y276" s="10">
        <f t="shared" si="142"/>
        <v>-3.6160315507390524E-2</v>
      </c>
      <c r="Z276" s="10">
        <f t="shared" si="143"/>
        <v>-2.6697755756339234E-2</v>
      </c>
      <c r="AA276" s="10">
        <f t="shared" si="144"/>
        <v>-1.3495276653171391E-2</v>
      </c>
      <c r="AB276" s="5"/>
      <c r="AC276" s="10">
        <f t="shared" ref="AC276:AC285" si="168">(U276-$U$275)/$U$275</f>
        <v>-3.6160315507390524E-2</v>
      </c>
      <c r="AD276" s="10">
        <f t="shared" ref="AD276:AD285" si="169">(V276-$V$275)/$V$275</f>
        <v>-2.6697755756339234E-2</v>
      </c>
      <c r="AE276" s="10">
        <f t="shared" ref="AE276:AE285" si="170">(W276-$W$275)/$W$275</f>
        <v>-1.3495276653171391E-2</v>
      </c>
      <c r="AF276" s="10" t="s">
        <v>2</v>
      </c>
      <c r="AG276" s="10">
        <f t="shared" si="166"/>
        <v>2.2665038854219131E-2</v>
      </c>
      <c r="AH276" s="10">
        <f t="shared" si="167"/>
        <v>1.3202479103167844E-2</v>
      </c>
      <c r="AI276" s="10">
        <f t="shared" si="145"/>
        <v>9.4625597510512877E-3</v>
      </c>
      <c r="AJ276" s="10" t="s">
        <v>2</v>
      </c>
      <c r="AK276" s="7"/>
      <c r="AL276" s="7">
        <v>186.45</v>
      </c>
      <c r="AM276" s="7">
        <v>19.399999999999999</v>
      </c>
      <c r="AN276" s="7">
        <v>269.55</v>
      </c>
      <c r="AO276" s="4"/>
      <c r="AP276" s="10">
        <f t="shared" si="146"/>
        <v>7.8378378378377769E-3</v>
      </c>
      <c r="AQ276" s="10">
        <f t="shared" si="147"/>
        <v>-7.6726342710998529E-3</v>
      </c>
      <c r="AR276" s="10">
        <f t="shared" si="148"/>
        <v>5.9712632953910164E-3</v>
      </c>
      <c r="AS276" s="4"/>
      <c r="AT276" s="10">
        <f t="shared" ref="AT276:AT283" si="171">(AL276-$AL$275)/$AL$275</f>
        <v>7.8378378378377769E-3</v>
      </c>
      <c r="AU276" s="10">
        <f t="shared" ref="AU276:AU283" si="172">(AM276-$AM$275)/$AM$275</f>
        <v>-7.6726342710998529E-3</v>
      </c>
      <c r="AV276" s="10">
        <f t="shared" ref="AV276:AV283" si="173">(AN276-$AN$275)/$AN$275</f>
        <v>5.9712632953910164E-3</v>
      </c>
      <c r="AW276" s="7" t="s">
        <v>7</v>
      </c>
      <c r="AX276" s="9">
        <f t="shared" ref="AX276:AX283" si="174">AV276-AT276</f>
        <v>-1.8665745424467604E-3</v>
      </c>
      <c r="AY276" s="9">
        <f t="shared" ref="AY276:AY283" si="175">AV276-AU276</f>
        <v>1.364389756649087E-2</v>
      </c>
      <c r="AZ276" s="8">
        <f t="shared" si="149"/>
        <v>-1.5510472108937631E-2</v>
      </c>
      <c r="BA276" s="4" t="s">
        <v>82</v>
      </c>
      <c r="BC276" s="4"/>
      <c r="BD276" s="4"/>
      <c r="BE276" s="4"/>
      <c r="BF276" s="4"/>
      <c r="BG276" s="4"/>
      <c r="BH276" s="4"/>
      <c r="BI276" s="4"/>
      <c r="BJ276" s="4"/>
      <c r="BK276" s="4"/>
      <c r="BN276" s="4"/>
    </row>
    <row r="277" spans="1:66" s="1" customFormat="1">
      <c r="A277" s="12">
        <v>41738</v>
      </c>
      <c r="B277" s="7">
        <v>22702.34</v>
      </c>
      <c r="C277" s="7">
        <v>127.55</v>
      </c>
      <c r="D277" s="7">
        <v>555.29999999999995</v>
      </c>
      <c r="E277" s="7">
        <v>1752.75</v>
      </c>
      <c r="F277" s="7"/>
      <c r="G277" s="6"/>
      <c r="H277" s="10">
        <f t="shared" si="133"/>
        <v>3.9103869653767796E-2</v>
      </c>
      <c r="I277" s="10">
        <f t="shared" si="134"/>
        <v>1.0816657652783649E-3</v>
      </c>
      <c r="J277" s="10">
        <f t="shared" si="135"/>
        <v>-3.1281103369827953E-3</v>
      </c>
      <c r="K277" s="7"/>
      <c r="L277" s="10">
        <f t="shared" si="136"/>
        <v>1.042433947157726</v>
      </c>
      <c r="M277" s="10">
        <f t="shared" si="137"/>
        <v>1.8010088272383351</v>
      </c>
      <c r="N277" s="10">
        <f t="shared" si="138"/>
        <v>0.18741955152089973</v>
      </c>
      <c r="O277" s="10" t="s">
        <v>1</v>
      </c>
      <c r="P277" s="10">
        <f t="shared" si="139"/>
        <v>-0.75857488008060914</v>
      </c>
      <c r="Q277" s="10">
        <f t="shared" si="140"/>
        <v>0.85501439563682624</v>
      </c>
      <c r="R277" s="11">
        <f t="shared" si="141"/>
        <v>-1.6135892757174353</v>
      </c>
      <c r="S277" s="7" t="s">
        <v>14</v>
      </c>
      <c r="T277" s="7"/>
      <c r="U277" s="7">
        <v>5701.5</v>
      </c>
      <c r="V277" s="7">
        <v>852.9</v>
      </c>
      <c r="W277" s="7">
        <v>36.6</v>
      </c>
      <c r="X277" s="7"/>
      <c r="Y277" s="10">
        <f t="shared" si="142"/>
        <v>-3.0163934426229509E-3</v>
      </c>
      <c r="Z277" s="10">
        <f t="shared" si="143"/>
        <v>2.1620650416242383E-2</v>
      </c>
      <c r="AA277" s="10">
        <f t="shared" si="144"/>
        <v>1.3679890560876679E-3</v>
      </c>
      <c r="AB277" s="5"/>
      <c r="AC277" s="10">
        <f t="shared" si="168"/>
        <v>-3.9067635211433804E-2</v>
      </c>
      <c r="AD277" s="10">
        <f t="shared" si="169"/>
        <v>-5.6543281842028831E-3</v>
      </c>
      <c r="AE277" s="10">
        <f t="shared" si="170"/>
        <v>-1.2145748987854137E-2</v>
      </c>
      <c r="AF277" s="10"/>
      <c r="AG277" s="10">
        <f t="shared" si="166"/>
        <v>2.6921886223579668E-2</v>
      </c>
      <c r="AH277" s="10">
        <f t="shared" si="167"/>
        <v>-6.4914208036512535E-3</v>
      </c>
      <c r="AI277" s="10">
        <f t="shared" si="145"/>
        <v>3.3413307027230922E-2</v>
      </c>
      <c r="AJ277" s="7"/>
      <c r="AK277" s="7"/>
      <c r="AL277" s="7">
        <v>184.4</v>
      </c>
      <c r="AM277" s="7">
        <v>20.6</v>
      </c>
      <c r="AN277" s="7">
        <v>275.2</v>
      </c>
      <c r="AO277" s="4"/>
      <c r="AP277" s="10">
        <f t="shared" si="146"/>
        <v>-1.0994904800214443E-2</v>
      </c>
      <c r="AQ277" s="10">
        <f t="shared" si="147"/>
        <v>6.1855670103092932E-2</v>
      </c>
      <c r="AR277" s="10">
        <f t="shared" si="148"/>
        <v>2.0960860693748754E-2</v>
      </c>
      <c r="AS277" s="4"/>
      <c r="AT277" s="10">
        <f t="shared" si="171"/>
        <v>-3.2432432432432127E-3</v>
      </c>
      <c r="AU277" s="10">
        <f t="shared" si="172"/>
        <v>5.3708439897698246E-2</v>
      </c>
      <c r="AV277" s="10">
        <f t="shared" si="173"/>
        <v>2.7057286807240157E-2</v>
      </c>
      <c r="AW277" s="4"/>
      <c r="AX277" s="9">
        <f t="shared" si="174"/>
        <v>3.030053005048337E-2</v>
      </c>
      <c r="AY277" s="9">
        <f t="shared" si="175"/>
        <v>-2.6651153090458089E-2</v>
      </c>
      <c r="AZ277" s="8">
        <f t="shared" si="149"/>
        <v>5.6951683140941456E-2</v>
      </c>
      <c r="BA277" s="4"/>
      <c r="BC277" s="4"/>
      <c r="BD277" s="4"/>
      <c r="BE277" s="4"/>
      <c r="BF277" s="4"/>
      <c r="BG277" s="4"/>
      <c r="BH277" s="4"/>
      <c r="BI277" s="4"/>
      <c r="BJ277" s="4"/>
      <c r="BK277" s="4"/>
      <c r="BN277" s="4"/>
    </row>
    <row r="278" spans="1:66" s="1" customFormat="1">
      <c r="A278" s="12">
        <v>41739</v>
      </c>
      <c r="B278" s="7">
        <v>22715.33</v>
      </c>
      <c r="C278" s="7">
        <v>132.19999999999999</v>
      </c>
      <c r="D278" s="7">
        <v>543.35</v>
      </c>
      <c r="E278" s="7">
        <v>1782.65</v>
      </c>
      <c r="F278" s="7"/>
      <c r="G278" s="7"/>
      <c r="H278" s="10">
        <f t="shared" si="133"/>
        <v>3.6456291650333136E-2</v>
      </c>
      <c r="I278" s="10">
        <f t="shared" si="134"/>
        <v>-2.151989915361054E-2</v>
      </c>
      <c r="J278" s="10">
        <f t="shared" si="135"/>
        <v>1.7058907431179628E-2</v>
      </c>
      <c r="K278" s="7"/>
      <c r="L278" s="10">
        <f t="shared" si="136"/>
        <v>1.1168935148118493</v>
      </c>
      <c r="M278" s="10">
        <f t="shared" si="137"/>
        <v>1.7407313997477933</v>
      </c>
      <c r="N278" s="10">
        <f t="shared" si="138"/>
        <v>0.20767563173226761</v>
      </c>
      <c r="O278" s="7" t="s">
        <v>0</v>
      </c>
      <c r="P278" s="10">
        <f t="shared" si="139"/>
        <v>-0.62383788493594405</v>
      </c>
      <c r="Q278" s="10">
        <f t="shared" si="140"/>
        <v>0.90921788307958162</v>
      </c>
      <c r="R278" s="11">
        <f t="shared" si="141"/>
        <v>-1.5330557680155257</v>
      </c>
      <c r="S278" s="7" t="s">
        <v>2</v>
      </c>
      <c r="T278" s="7"/>
      <c r="U278" s="7">
        <v>5683.5</v>
      </c>
      <c r="V278" s="7">
        <v>875.05</v>
      </c>
      <c r="W278" s="7">
        <v>36.950000000000003</v>
      </c>
      <c r="X278" s="7"/>
      <c r="Y278" s="10">
        <f t="shared" si="142"/>
        <v>-3.1570639305445935E-3</v>
      </c>
      <c r="Z278" s="10">
        <f t="shared" si="143"/>
        <v>2.5970219251963862E-2</v>
      </c>
      <c r="AA278" s="10">
        <f t="shared" si="144"/>
        <v>9.5628415300546832E-3</v>
      </c>
      <c r="AB278" s="5"/>
      <c r="AC278" s="10">
        <f t="shared" si="168"/>
        <v>-4.2101360120000701E-2</v>
      </c>
      <c r="AD278" s="10">
        <f t="shared" si="169"/>
        <v>2.0169046925094671E-2</v>
      </c>
      <c r="AE278" s="10">
        <f t="shared" si="170"/>
        <v>-2.6990553306341248E-3</v>
      </c>
      <c r="AF278" s="10"/>
      <c r="AG278" s="10">
        <f t="shared" si="166"/>
        <v>3.9402304789366578E-2</v>
      </c>
      <c r="AH278" s="10">
        <f t="shared" si="167"/>
        <v>-2.2868102255728794E-2</v>
      </c>
      <c r="AI278" s="10">
        <f t="shared" si="145"/>
        <v>6.2270407045095372E-2</v>
      </c>
      <c r="AJ278" s="7"/>
      <c r="AK278" s="7"/>
      <c r="AL278" s="7">
        <v>190.55</v>
      </c>
      <c r="AM278" s="7">
        <v>20.9</v>
      </c>
      <c r="AN278" s="7">
        <v>279.95</v>
      </c>
      <c r="AO278" s="4"/>
      <c r="AP278" s="10">
        <f t="shared" si="146"/>
        <v>3.3351409978308058E-2</v>
      </c>
      <c r="AQ278" s="10">
        <f t="shared" si="147"/>
        <v>1.4563106796116367E-2</v>
      </c>
      <c r="AR278" s="10">
        <f t="shared" si="148"/>
        <v>1.7260174418604651E-2</v>
      </c>
      <c r="AS278" s="4"/>
      <c r="AT278" s="10">
        <f t="shared" si="171"/>
        <v>3.0000000000000061E-2</v>
      </c>
      <c r="AU278" s="10">
        <f t="shared" si="172"/>
        <v>6.9053708439897582E-2</v>
      </c>
      <c r="AV278" s="10">
        <f t="shared" si="173"/>
        <v>4.4784474715431982E-2</v>
      </c>
      <c r="AW278" s="4"/>
      <c r="AX278" s="9">
        <f t="shared" si="174"/>
        <v>1.4784474715431921E-2</v>
      </c>
      <c r="AY278" s="9">
        <f t="shared" si="175"/>
        <v>-2.42692337244656E-2</v>
      </c>
      <c r="AZ278" s="8">
        <f t="shared" si="149"/>
        <v>3.9053708439897521E-2</v>
      </c>
      <c r="BA278" s="4"/>
      <c r="BC278" s="4"/>
      <c r="BD278" s="4"/>
      <c r="BE278" s="4"/>
      <c r="BF278" s="4"/>
      <c r="BG278" s="4"/>
      <c r="BH278" s="4"/>
      <c r="BI278" s="4"/>
      <c r="BJ278" s="4"/>
      <c r="BK278" s="4"/>
      <c r="BN278" s="4"/>
    </row>
    <row r="279" spans="1:66" s="1" customFormat="1">
      <c r="A279" s="12">
        <v>41740</v>
      </c>
      <c r="B279" s="7">
        <v>22628.959999999999</v>
      </c>
      <c r="C279" s="7">
        <v>133.6</v>
      </c>
      <c r="D279" s="7">
        <v>546.29999999999995</v>
      </c>
      <c r="E279" s="7">
        <v>1762.15</v>
      </c>
      <c r="F279" s="7"/>
      <c r="G279" s="6"/>
      <c r="H279" s="10">
        <f t="shared" si="133"/>
        <v>1.0590015128593085E-2</v>
      </c>
      <c r="I279" s="10">
        <f t="shared" si="134"/>
        <v>5.4292813103891261E-3</v>
      </c>
      <c r="J279" s="10">
        <f t="shared" si="135"/>
        <v>-1.1499733542759374E-2</v>
      </c>
      <c r="K279" s="7"/>
      <c r="L279" s="10">
        <f t="shared" si="136"/>
        <v>1.1393114491593272</v>
      </c>
      <c r="M279" s="10">
        <f t="shared" si="137"/>
        <v>1.7556116015132406</v>
      </c>
      <c r="N279" s="10">
        <f t="shared" si="138"/>
        <v>0.19378768376126293</v>
      </c>
      <c r="O279" s="7"/>
      <c r="P279" s="10">
        <f t="shared" si="139"/>
        <v>-0.61630015235391333</v>
      </c>
      <c r="Q279" s="10">
        <f t="shared" si="140"/>
        <v>0.94552376539806438</v>
      </c>
      <c r="R279" s="11">
        <f t="shared" si="141"/>
        <v>-1.5618239177519777</v>
      </c>
      <c r="S279" s="7"/>
      <c r="T279" s="7"/>
      <c r="U279" s="7">
        <v>5637.35</v>
      </c>
      <c r="V279" s="7">
        <v>888.4</v>
      </c>
      <c r="W279" s="7">
        <v>37.299999999999997</v>
      </c>
      <c r="X279" s="7"/>
      <c r="Y279" s="10">
        <f t="shared" si="142"/>
        <v>-8.1199964810415477E-3</v>
      </c>
      <c r="Z279" s="10">
        <f t="shared" si="143"/>
        <v>1.5256271070224585E-2</v>
      </c>
      <c r="AA279" s="10">
        <f t="shared" si="144"/>
        <v>9.4722598105546497E-3</v>
      </c>
      <c r="AB279" s="5"/>
      <c r="AC279" s="10">
        <f t="shared" si="168"/>
        <v>-4.9879493705020782E-2</v>
      </c>
      <c r="AD279" s="10">
        <f t="shared" si="169"/>
        <v>3.5733022442436584E-2</v>
      </c>
      <c r="AE279" s="10">
        <f t="shared" si="170"/>
        <v>6.7476383265856954E-3</v>
      </c>
      <c r="AF279" s="10"/>
      <c r="AG279" s="10">
        <f t="shared" si="166"/>
        <v>5.6627132031606478E-2</v>
      </c>
      <c r="AH279" s="10">
        <f t="shared" si="167"/>
        <v>-2.8985384115850887E-2</v>
      </c>
      <c r="AI279" s="10">
        <f t="shared" si="145"/>
        <v>8.5612516147457365E-2</v>
      </c>
      <c r="AJ279" s="7"/>
      <c r="AK279" s="7"/>
      <c r="AL279" s="7">
        <v>188</v>
      </c>
      <c r="AM279" s="7">
        <v>21.35</v>
      </c>
      <c r="AN279" s="7">
        <v>274.45</v>
      </c>
      <c r="AO279" s="4"/>
      <c r="AP279" s="10">
        <f t="shared" si="146"/>
        <v>-1.3382314353188198E-2</v>
      </c>
      <c r="AQ279" s="10">
        <f t="shared" si="147"/>
        <v>2.1531100478469036E-2</v>
      </c>
      <c r="AR279" s="10">
        <f t="shared" si="148"/>
        <v>-1.9646365422396856E-2</v>
      </c>
      <c r="AS279" s="4"/>
      <c r="AT279" s="10">
        <f t="shared" si="171"/>
        <v>1.6216216216216217E-2</v>
      </c>
      <c r="AU279" s="10">
        <f t="shared" si="172"/>
        <v>9.2071611253196961E-2</v>
      </c>
      <c r="AV279" s="10">
        <f t="shared" si="173"/>
        <v>2.4258257137525659E-2</v>
      </c>
      <c r="AW279" s="10" t="s">
        <v>1</v>
      </c>
      <c r="AX279" s="9">
        <f t="shared" si="174"/>
        <v>8.0420409213094422E-3</v>
      </c>
      <c r="AY279" s="9">
        <f t="shared" si="175"/>
        <v>-6.7813354115671298E-2</v>
      </c>
      <c r="AZ279" s="8">
        <f t="shared" si="149"/>
        <v>7.5855395036980744E-2</v>
      </c>
      <c r="BA279" s="4"/>
      <c r="BC279" s="4"/>
      <c r="BD279" s="4"/>
      <c r="BE279" s="4"/>
      <c r="BF279" s="4"/>
      <c r="BG279" s="4"/>
      <c r="BH279" s="4"/>
      <c r="BI279" s="4"/>
      <c r="BJ279" s="4">
        <v>46</v>
      </c>
      <c r="BK279" s="4"/>
      <c r="BN279" s="4"/>
    </row>
    <row r="280" spans="1:66" s="1" customFormat="1">
      <c r="A280" s="12">
        <v>41744</v>
      </c>
      <c r="B280" s="7">
        <v>22484.93</v>
      </c>
      <c r="C280" s="7">
        <v>129.05000000000001</v>
      </c>
      <c r="D280" s="7">
        <v>551.04999999999995</v>
      </c>
      <c r="E280" s="7">
        <v>1763.05</v>
      </c>
      <c r="F280" s="7"/>
      <c r="G280" s="6"/>
      <c r="H280" s="10">
        <f t="shared" si="133"/>
        <v>-3.4056886227544783E-2</v>
      </c>
      <c r="I280" s="10">
        <f t="shared" si="134"/>
        <v>8.6948563060589429E-3</v>
      </c>
      <c r="J280" s="10">
        <f t="shared" si="135"/>
        <v>5.1073972136303014E-4</v>
      </c>
      <c r="K280" s="7"/>
      <c r="L280" s="10">
        <f t="shared" si="136"/>
        <v>1.0664531625300242</v>
      </c>
      <c r="M280" s="10">
        <f t="shared" si="137"/>
        <v>1.7795712484237072</v>
      </c>
      <c r="N280" s="10">
        <f t="shared" si="138"/>
        <v>0.19439739855023377</v>
      </c>
      <c r="O280" s="7"/>
      <c r="P280" s="10">
        <f t="shared" si="139"/>
        <v>-0.71311808589368297</v>
      </c>
      <c r="Q280" s="10">
        <f t="shared" si="140"/>
        <v>0.87205576397979045</v>
      </c>
      <c r="R280" s="11">
        <f t="shared" si="141"/>
        <v>-1.5851738498734735</v>
      </c>
      <c r="S280" s="7"/>
      <c r="T280" s="7"/>
      <c r="U280" s="7">
        <v>5648.5</v>
      </c>
      <c r="V280" s="7">
        <v>880.6</v>
      </c>
      <c r="W280" s="7">
        <v>38.049999999999997</v>
      </c>
      <c r="X280" s="7"/>
      <c r="Y280" s="10">
        <f t="shared" si="142"/>
        <v>1.9778796775079843E-3</v>
      </c>
      <c r="Z280" s="10">
        <f t="shared" si="143"/>
        <v>-8.7798289058981932E-3</v>
      </c>
      <c r="AA280" s="10">
        <f t="shared" si="144"/>
        <v>2.0107238605898126E-2</v>
      </c>
      <c r="AB280" s="5"/>
      <c r="AC280" s="10">
        <f t="shared" si="168"/>
        <v>-4.8000269664436344E-2</v>
      </c>
      <c r="AD280" s="10">
        <f t="shared" si="169"/>
        <v>2.6639463713203176E-2</v>
      </c>
      <c r="AE280" s="10">
        <f t="shared" si="170"/>
        <v>2.6990553306342781E-2</v>
      </c>
      <c r="AF280" s="10"/>
      <c r="AG280" s="10">
        <f t="shared" si="166"/>
        <v>7.4990822970779122E-2</v>
      </c>
      <c r="AH280" s="10">
        <f t="shared" si="167"/>
        <v>3.5108959313960575E-4</v>
      </c>
      <c r="AI280" s="10">
        <f t="shared" si="145"/>
        <v>7.4639733377639517E-2</v>
      </c>
      <c r="AJ280" s="7"/>
      <c r="AK280" s="7"/>
      <c r="AL280" s="7">
        <v>191.4</v>
      </c>
      <c r="AM280" s="7">
        <v>21.35</v>
      </c>
      <c r="AN280" s="7">
        <v>275.25</v>
      </c>
      <c r="AO280" s="4"/>
      <c r="AP280" s="10">
        <f t="shared" si="146"/>
        <v>1.8085106382978753E-2</v>
      </c>
      <c r="AQ280" s="10">
        <f t="shared" si="147"/>
        <v>0</v>
      </c>
      <c r="AR280" s="10">
        <f t="shared" si="148"/>
        <v>2.914920750592135E-3</v>
      </c>
      <c r="AS280" s="4"/>
      <c r="AT280" s="10">
        <f t="shared" si="171"/>
        <v>3.4594594594594623E-2</v>
      </c>
      <c r="AU280" s="10">
        <f t="shared" si="172"/>
        <v>9.2071611253196961E-2</v>
      </c>
      <c r="AV280" s="10">
        <f t="shared" si="173"/>
        <v>2.7243888785221167E-2</v>
      </c>
      <c r="AW280" s="7" t="s">
        <v>0</v>
      </c>
      <c r="AX280" s="9">
        <f t="shared" si="174"/>
        <v>-7.3507058093734562E-3</v>
      </c>
      <c r="AY280" s="9">
        <f t="shared" si="175"/>
        <v>-6.4827722467975801E-2</v>
      </c>
      <c r="AZ280" s="8">
        <f t="shared" si="149"/>
        <v>5.7477016658602345E-2</v>
      </c>
      <c r="BA280" s="4"/>
      <c r="BC280" s="4"/>
      <c r="BD280" s="4"/>
      <c r="BE280" s="4"/>
      <c r="BF280" s="4"/>
      <c r="BG280" s="4"/>
      <c r="BH280" s="4"/>
      <c r="BI280" s="4"/>
      <c r="BJ280" s="4"/>
      <c r="BK280" s="4"/>
      <c r="BN280" s="4"/>
    </row>
    <row r="281" spans="1:66" s="1" customFormat="1">
      <c r="A281" s="12">
        <v>41745</v>
      </c>
      <c r="B281" s="7">
        <v>22277.23</v>
      </c>
      <c r="C281" s="7">
        <v>125.55</v>
      </c>
      <c r="D281" s="7">
        <v>539.29999999999995</v>
      </c>
      <c r="E281" s="7">
        <v>1770.65</v>
      </c>
      <c r="F281" s="7"/>
      <c r="G281" s="6"/>
      <c r="H281" s="10">
        <f t="shared" si="133"/>
        <v>-2.7121270825261633E-2</v>
      </c>
      <c r="I281" s="10">
        <f t="shared" si="134"/>
        <v>-2.1322928953815445E-2</v>
      </c>
      <c r="J281" s="10">
        <f t="shared" si="135"/>
        <v>4.3107115510054375E-3</v>
      </c>
      <c r="K281" s="7"/>
      <c r="L281" s="10">
        <f t="shared" si="136"/>
        <v>1.0104083266613288</v>
      </c>
      <c r="M281" s="10">
        <f t="shared" si="137"/>
        <v>1.7203026481715005</v>
      </c>
      <c r="N281" s="10">
        <f t="shared" si="138"/>
        <v>0.19954610121265509</v>
      </c>
      <c r="O281" s="7"/>
      <c r="P281" s="10">
        <f t="shared" si="139"/>
        <v>-0.70989432151017162</v>
      </c>
      <c r="Q281" s="10">
        <f t="shared" si="140"/>
        <v>0.8108622254486737</v>
      </c>
      <c r="R281" s="11">
        <f t="shared" si="141"/>
        <v>-1.5207565469588453</v>
      </c>
      <c r="S281" s="7"/>
      <c r="T281" s="7"/>
      <c r="U281" s="7">
        <v>5656.9</v>
      </c>
      <c r="V281" s="7">
        <v>879.2</v>
      </c>
      <c r="W281" s="7">
        <v>37.9</v>
      </c>
      <c r="X281" s="7"/>
      <c r="Y281" s="10">
        <f t="shared" si="142"/>
        <v>1.4871204744621822E-3</v>
      </c>
      <c r="Z281" s="10">
        <f t="shared" si="143"/>
        <v>-1.589825119236858E-3</v>
      </c>
      <c r="AA281" s="10">
        <f t="shared" si="144"/>
        <v>-3.9421813403416189E-3</v>
      </c>
      <c r="AB281" s="5"/>
      <c r="AC281" s="10">
        <f t="shared" si="168"/>
        <v>-4.6584531373771852E-2</v>
      </c>
      <c r="AD281" s="10">
        <f t="shared" si="169"/>
        <v>2.5007286505392069E-2</v>
      </c>
      <c r="AE281" s="10">
        <f t="shared" si="170"/>
        <v>2.2941970310391403E-2</v>
      </c>
      <c r="AF281" s="10"/>
      <c r="AG281" s="10">
        <f t="shared" si="166"/>
        <v>6.9526501684163258E-2</v>
      </c>
      <c r="AH281" s="10">
        <f t="shared" si="167"/>
        <v>-2.065316195000666E-3</v>
      </c>
      <c r="AI281" s="10">
        <f t="shared" si="145"/>
        <v>7.1591817879163924E-2</v>
      </c>
      <c r="AJ281" s="7"/>
      <c r="AK281" s="7"/>
      <c r="AL281" s="7">
        <v>194.45</v>
      </c>
      <c r="AM281" s="7">
        <v>21.05</v>
      </c>
      <c r="AN281" s="7">
        <v>259.05</v>
      </c>
      <c r="AO281" s="4"/>
      <c r="AP281" s="10">
        <f t="shared" si="146"/>
        <v>1.5935214211076191E-2</v>
      </c>
      <c r="AQ281" s="10">
        <f t="shared" si="147"/>
        <v>-1.4051522248243593E-2</v>
      </c>
      <c r="AR281" s="10">
        <f t="shared" si="148"/>
        <v>-5.885558583106263E-2</v>
      </c>
      <c r="AS281" s="4"/>
      <c r="AT281" s="10">
        <f t="shared" si="171"/>
        <v>5.1081081081081017E-2</v>
      </c>
      <c r="AU281" s="10">
        <f t="shared" si="172"/>
        <v>7.6726342710997444E-2</v>
      </c>
      <c r="AV281" s="10">
        <f t="shared" si="173"/>
        <v>-3.3215152080611973E-2</v>
      </c>
      <c r="AW281" s="4"/>
      <c r="AX281" s="9">
        <f t="shared" si="174"/>
        <v>-8.4296233161692991E-2</v>
      </c>
      <c r="AY281" s="9">
        <f t="shared" si="175"/>
        <v>-0.10994149479160942</v>
      </c>
      <c r="AZ281" s="8">
        <f t="shared" si="149"/>
        <v>2.5645261629916427E-2</v>
      </c>
      <c r="BA281" s="4"/>
      <c r="BC281" s="4"/>
      <c r="BD281" s="4"/>
      <c r="BE281" s="4"/>
      <c r="BF281" s="4"/>
      <c r="BG281" s="4"/>
      <c r="BH281" s="4"/>
      <c r="BI281" s="4"/>
      <c r="BJ281" s="4"/>
      <c r="BK281" s="4"/>
      <c r="BN281" s="4"/>
    </row>
    <row r="282" spans="1:66" s="1" customFormat="1">
      <c r="A282" s="12">
        <v>41746</v>
      </c>
      <c r="B282" s="7">
        <v>22628.84</v>
      </c>
      <c r="C282" s="7">
        <v>126.9</v>
      </c>
      <c r="D282" s="7">
        <v>550.85</v>
      </c>
      <c r="E282" s="7">
        <v>1762.7</v>
      </c>
      <c r="F282" s="7"/>
      <c r="G282" s="6"/>
      <c r="H282" s="10">
        <f t="shared" si="133"/>
        <v>1.0752688172043079E-2</v>
      </c>
      <c r="I282" s="10">
        <f t="shared" si="134"/>
        <v>2.141665121453749E-2</v>
      </c>
      <c r="J282" s="10">
        <f t="shared" si="135"/>
        <v>-4.4898765989890973E-3</v>
      </c>
      <c r="K282" s="7"/>
      <c r="L282" s="10">
        <f t="shared" si="136"/>
        <v>1.0320256204963971</v>
      </c>
      <c r="M282" s="10">
        <f t="shared" si="137"/>
        <v>1.7785624211853721</v>
      </c>
      <c r="N282" s="10">
        <f t="shared" si="138"/>
        <v>0.19416028724341181</v>
      </c>
      <c r="O282" s="7"/>
      <c r="P282" s="10">
        <f t="shared" si="139"/>
        <v>-0.74653680068897499</v>
      </c>
      <c r="Q282" s="10">
        <f t="shared" si="140"/>
        <v>0.83786533325298529</v>
      </c>
      <c r="R282" s="11">
        <f t="shared" si="141"/>
        <v>-1.5844021339419603</v>
      </c>
      <c r="S282" s="7"/>
      <c r="T282" s="7"/>
      <c r="U282" s="7">
        <v>5745.35</v>
      </c>
      <c r="V282" s="7">
        <v>883.9</v>
      </c>
      <c r="W282" s="7">
        <v>38.200000000000003</v>
      </c>
      <c r="X282" s="7"/>
      <c r="Y282" s="10">
        <f t="shared" si="142"/>
        <v>1.5635772242747925E-2</v>
      </c>
      <c r="Z282" s="10">
        <f t="shared" si="143"/>
        <v>5.3457688808006502E-3</v>
      </c>
      <c r="AA282" s="10">
        <f t="shared" si="144"/>
        <v>7.9155672823220131E-3</v>
      </c>
      <c r="AB282" s="5"/>
      <c r="AC282" s="10">
        <f t="shared" si="168"/>
        <v>-3.1677144253619373E-2</v>
      </c>
      <c r="AD282" s="10">
        <f t="shared" si="169"/>
        <v>3.0486738560186508E-2</v>
      </c>
      <c r="AE282" s="10">
        <f t="shared" si="170"/>
        <v>3.1039136302294351E-2</v>
      </c>
      <c r="AF282" s="10"/>
      <c r="AG282" s="10">
        <f t="shared" si="166"/>
        <v>6.2716280555913717E-2</v>
      </c>
      <c r="AH282" s="10">
        <f t="shared" si="167"/>
        <v>5.5239774210784354E-4</v>
      </c>
      <c r="AI282" s="10">
        <f t="shared" si="145"/>
        <v>6.2163882813805874E-2</v>
      </c>
      <c r="AJ282" s="7"/>
      <c r="AK282" s="7"/>
      <c r="AL282" s="7">
        <v>198.45</v>
      </c>
      <c r="AM282" s="7">
        <v>21.4</v>
      </c>
      <c r="AN282" s="7">
        <v>260.05</v>
      </c>
      <c r="AO282" s="4"/>
      <c r="AP282" s="10">
        <f t="shared" si="146"/>
        <v>2.0570840833119056E-2</v>
      </c>
      <c r="AQ282" s="10">
        <f t="shared" si="147"/>
        <v>1.6627078384797999E-2</v>
      </c>
      <c r="AR282" s="10">
        <f t="shared" si="148"/>
        <v>3.8602586373287008E-3</v>
      </c>
      <c r="AS282" s="4"/>
      <c r="AT282" s="10">
        <f t="shared" si="171"/>
        <v>7.270270270270264E-2</v>
      </c>
      <c r="AU282" s="10">
        <f t="shared" si="172"/>
        <v>9.4629156010230073E-2</v>
      </c>
      <c r="AV282" s="10">
        <f t="shared" si="173"/>
        <v>-2.948311252099264E-2</v>
      </c>
      <c r="AW282" s="4"/>
      <c r="AX282" s="9">
        <f t="shared" si="174"/>
        <v>-0.10218581522369528</v>
      </c>
      <c r="AY282" s="9">
        <f t="shared" si="175"/>
        <v>-0.12411226853122272</v>
      </c>
      <c r="AZ282" s="8">
        <f t="shared" si="149"/>
        <v>2.1926453307527433E-2</v>
      </c>
      <c r="BA282" s="4"/>
      <c r="BC282" s="4"/>
      <c r="BD282" s="4"/>
      <c r="BE282" s="4"/>
      <c r="BF282" s="4"/>
      <c r="BG282" s="4"/>
      <c r="BH282" s="4"/>
      <c r="BI282" s="4"/>
      <c r="BJ282" s="4"/>
      <c r="BK282" s="4"/>
      <c r="BN282" s="4"/>
    </row>
    <row r="283" spans="1:66" s="1" customFormat="1">
      <c r="A283" s="12">
        <v>41750</v>
      </c>
      <c r="B283" s="7">
        <v>22764.83</v>
      </c>
      <c r="C283" s="7">
        <v>130.75</v>
      </c>
      <c r="D283" s="7">
        <v>577.79999999999995</v>
      </c>
      <c r="E283" s="7">
        <v>1775.55</v>
      </c>
      <c r="F283" s="7"/>
      <c r="G283" s="6"/>
      <c r="H283" s="10">
        <f t="shared" si="133"/>
        <v>3.0338849487785612E-2</v>
      </c>
      <c r="I283" s="10">
        <f t="shared" si="134"/>
        <v>4.8924389579740275E-2</v>
      </c>
      <c r="J283" s="10">
        <f t="shared" si="135"/>
        <v>7.2899529131445562E-3</v>
      </c>
      <c r="K283" s="7"/>
      <c r="L283" s="10">
        <f t="shared" si="136"/>
        <v>1.0936749399519614</v>
      </c>
      <c r="M283" s="10">
        <f t="shared" si="137"/>
        <v>1.9145018915510716</v>
      </c>
      <c r="N283" s="10">
        <f t="shared" si="138"/>
        <v>0.20286565950816346</v>
      </c>
      <c r="O283" s="7"/>
      <c r="P283" s="10">
        <f t="shared" si="139"/>
        <v>-0.82082695159911023</v>
      </c>
      <c r="Q283" s="10">
        <f t="shared" si="140"/>
        <v>0.89080928044379792</v>
      </c>
      <c r="R283" s="11">
        <f t="shared" si="141"/>
        <v>-1.7116362320429082</v>
      </c>
      <c r="S283" s="7"/>
      <c r="T283" s="7"/>
      <c r="U283" s="7">
        <v>5761.35</v>
      </c>
      <c r="V283" s="7">
        <v>893.9</v>
      </c>
      <c r="W283" s="7">
        <v>39.15</v>
      </c>
      <c r="X283" s="7"/>
      <c r="Y283" s="10">
        <f t="shared" si="142"/>
        <v>2.7848608004734264E-3</v>
      </c>
      <c r="Z283" s="10">
        <f t="shared" si="143"/>
        <v>1.1313497001923295E-2</v>
      </c>
      <c r="AA283" s="10">
        <f t="shared" si="144"/>
        <v>2.4869109947643867E-2</v>
      </c>
      <c r="AB283" s="5"/>
      <c r="AC283" s="10">
        <f t="shared" si="168"/>
        <v>-2.8980499890448791E-2</v>
      </c>
      <c r="AD283" s="10">
        <f t="shared" si="169"/>
        <v>4.2145147187408895E-2</v>
      </c>
      <c r="AE283" s="10">
        <f t="shared" si="170"/>
        <v>5.668016194331988E-2</v>
      </c>
      <c r="AF283" s="10"/>
      <c r="AG283" s="10">
        <f t="shared" si="166"/>
        <v>8.5660661833768664E-2</v>
      </c>
      <c r="AH283" s="10">
        <f t="shared" si="167"/>
        <v>1.4535014755910985E-2</v>
      </c>
      <c r="AI283" s="10">
        <f t="shared" si="145"/>
        <v>7.1125647077857679E-2</v>
      </c>
      <c r="AJ283" s="7"/>
      <c r="AK283" s="7"/>
      <c r="AL283" s="7">
        <v>202</v>
      </c>
      <c r="AM283" s="7">
        <v>22.35</v>
      </c>
      <c r="AN283" s="7">
        <v>260.35000000000002</v>
      </c>
      <c r="AO283" s="4"/>
      <c r="AP283" s="10">
        <f t="shared" si="146"/>
        <v>1.7888636936256041E-2</v>
      </c>
      <c r="AQ283" s="10">
        <f t="shared" si="147"/>
        <v>4.4392523364486118E-2</v>
      </c>
      <c r="AR283" s="10">
        <f t="shared" si="148"/>
        <v>1.1536243030186939E-3</v>
      </c>
      <c r="AS283" s="4"/>
      <c r="AT283" s="10">
        <f t="shared" si="171"/>
        <v>9.1891891891891897E-2</v>
      </c>
      <c r="AU283" s="10">
        <f t="shared" si="172"/>
        <v>0.14322250639386191</v>
      </c>
      <c r="AV283" s="10">
        <f t="shared" si="173"/>
        <v>-2.8363500653106798E-2</v>
      </c>
      <c r="AW283" s="10" t="s">
        <v>1</v>
      </c>
      <c r="AX283" s="9">
        <f t="shared" si="174"/>
        <v>-0.1202553925449987</v>
      </c>
      <c r="AY283" s="9">
        <f t="shared" si="175"/>
        <v>-0.17158600704696872</v>
      </c>
      <c r="AZ283" s="8">
        <f t="shared" si="149"/>
        <v>5.1330614501970018E-2</v>
      </c>
      <c r="BA283" s="4"/>
      <c r="BC283" s="4"/>
      <c r="BD283" s="4"/>
      <c r="BE283" s="4"/>
      <c r="BF283" s="4"/>
      <c r="BG283" s="4"/>
      <c r="BH283" s="4"/>
      <c r="BI283" s="4"/>
      <c r="BJ283" s="4">
        <v>47</v>
      </c>
      <c r="BK283" s="4"/>
      <c r="BN283" s="4"/>
    </row>
    <row r="284" spans="1:66" s="1" customFormat="1">
      <c r="A284" s="12">
        <v>41751</v>
      </c>
      <c r="B284" s="7">
        <v>22758.37</v>
      </c>
      <c r="C284" s="7">
        <v>127.65</v>
      </c>
      <c r="D284" s="7">
        <v>576.45000000000005</v>
      </c>
      <c r="E284" s="7">
        <v>1761.6</v>
      </c>
      <c r="F284" s="7"/>
      <c r="G284" s="6"/>
      <c r="H284" s="10">
        <f t="shared" si="133"/>
        <v>-2.3709369024856552E-2</v>
      </c>
      <c r="I284" s="10">
        <f t="shared" si="134"/>
        <v>-2.336448598130684E-3</v>
      </c>
      <c r="J284" s="10">
        <f t="shared" si="135"/>
        <v>-7.8567204528174634E-3</v>
      </c>
      <c r="K284" s="7"/>
      <c r="L284" s="10">
        <f t="shared" si="136"/>
        <v>1.044035228182546</v>
      </c>
      <c r="M284" s="10">
        <f t="shared" si="137"/>
        <v>1.907692307692308</v>
      </c>
      <c r="N284" s="10">
        <f t="shared" si="138"/>
        <v>0.19341508027911389</v>
      </c>
      <c r="O284" s="7"/>
      <c r="P284" s="10">
        <f t="shared" si="139"/>
        <v>-0.863657079509762</v>
      </c>
      <c r="Q284" s="10">
        <f t="shared" si="140"/>
        <v>0.8506201479034321</v>
      </c>
      <c r="R284" s="11">
        <f t="shared" si="141"/>
        <v>-1.7142772274131941</v>
      </c>
      <c r="S284" s="7"/>
      <c r="T284" s="7"/>
      <c r="U284" s="7">
        <v>5773.1</v>
      </c>
      <c r="V284" s="7">
        <v>911.8</v>
      </c>
      <c r="W284" s="7">
        <v>40.6</v>
      </c>
      <c r="X284" s="7"/>
      <c r="Y284" s="10">
        <f t="shared" si="142"/>
        <v>2.0394525588620723E-3</v>
      </c>
      <c r="Z284" s="10">
        <f t="shared" si="143"/>
        <v>2.002461125405524E-2</v>
      </c>
      <c r="AA284" s="10">
        <f t="shared" si="144"/>
        <v>3.7037037037037111E-2</v>
      </c>
      <c r="AB284" s="5"/>
      <c r="AC284" s="10">
        <f t="shared" si="168"/>
        <v>-2.7000151686245397E-2</v>
      </c>
      <c r="AD284" s="10">
        <f t="shared" si="169"/>
        <v>6.3013698630136936E-2</v>
      </c>
      <c r="AE284" s="10">
        <f t="shared" si="170"/>
        <v>9.5816464237516996E-2</v>
      </c>
      <c r="AF284" s="10"/>
      <c r="AG284" s="10">
        <f t="shared" si="166"/>
        <v>0.12281661592376239</v>
      </c>
      <c r="AH284" s="10">
        <f t="shared" si="167"/>
        <v>3.2802765607380061E-2</v>
      </c>
      <c r="AI284" s="10">
        <f t="shared" si="145"/>
        <v>9.0013850316382329E-2</v>
      </c>
      <c r="AJ284" s="7"/>
      <c r="AK284" s="7"/>
      <c r="AL284" s="7">
        <v>193</v>
      </c>
      <c r="AM284" s="7">
        <v>22.2</v>
      </c>
      <c r="AN284" s="7">
        <v>252.25</v>
      </c>
      <c r="AO284" s="4"/>
      <c r="AP284" s="10">
        <f t="shared" si="146"/>
        <v>-4.4554455445544552E-2</v>
      </c>
      <c r="AQ284" s="10">
        <f t="shared" si="147"/>
        <v>-6.7114093959732496E-3</v>
      </c>
      <c r="AR284" s="10">
        <f t="shared" si="148"/>
        <v>-3.1111964662953802E-2</v>
      </c>
      <c r="AS284" s="4"/>
      <c r="AT284" s="10">
        <f t="shared" ref="AT284:AT291" si="176">(AL284-$AL$283)/$AL$283</f>
        <v>-4.4554455445544552E-2</v>
      </c>
      <c r="AU284" s="10">
        <f t="shared" ref="AU284:AU291" si="177">(AM284-$AM$283)/$AM$283</f>
        <v>-6.7114093959732496E-3</v>
      </c>
      <c r="AV284" s="10">
        <f t="shared" ref="AV284:AV291" si="178">(AN284-$AN$283)/$AN$283</f>
        <v>-3.1111964662953802E-2</v>
      </c>
      <c r="AW284" s="7" t="s">
        <v>0</v>
      </c>
      <c r="AX284" s="9">
        <f t="shared" ref="AX284:AX291" si="179">AU284-AT284</f>
        <v>3.7843046049571304E-2</v>
      </c>
      <c r="AY284" s="9">
        <f t="shared" ref="AY284:AY291" si="180">AU284-AV284</f>
        <v>2.4400555266980553E-2</v>
      </c>
      <c r="AZ284" s="8">
        <f t="shared" si="149"/>
        <v>1.3442490782590751E-2</v>
      </c>
      <c r="BA284" s="4"/>
      <c r="BC284" s="4"/>
      <c r="BD284" s="4"/>
      <c r="BE284" s="4"/>
      <c r="BF284" s="4"/>
      <c r="BG284" s="4"/>
      <c r="BH284" s="4"/>
      <c r="BI284" s="4"/>
      <c r="BJ284" s="4"/>
      <c r="BK284" s="4"/>
      <c r="BN284" s="4"/>
    </row>
    <row r="285" spans="1:66" s="1" customFormat="1">
      <c r="A285" s="12">
        <v>41752</v>
      </c>
      <c r="B285" s="7">
        <v>22876.54</v>
      </c>
      <c r="C285" s="7">
        <v>127.05</v>
      </c>
      <c r="D285" s="7">
        <v>565.15</v>
      </c>
      <c r="E285" s="7">
        <v>1817</v>
      </c>
      <c r="F285" s="7"/>
      <c r="G285" s="6"/>
      <c r="H285" s="10">
        <f t="shared" si="133"/>
        <v>-4.7003525264395496E-3</v>
      </c>
      <c r="I285" s="10">
        <f t="shared" si="134"/>
        <v>-1.9602740914216439E-2</v>
      </c>
      <c r="J285" s="10">
        <f t="shared" si="135"/>
        <v>3.1448683015440564E-2</v>
      </c>
      <c r="K285" s="7"/>
      <c r="L285" s="10">
        <f t="shared" si="136"/>
        <v>1.0344275420336269</v>
      </c>
      <c r="M285" s="10">
        <f t="shared" si="137"/>
        <v>1.8506935687263555</v>
      </c>
      <c r="N285" s="10">
        <f t="shared" si="138"/>
        <v>0.23094641284465831</v>
      </c>
      <c r="O285" s="7"/>
      <c r="P285" s="10">
        <f t="shared" si="139"/>
        <v>-0.81626602669272863</v>
      </c>
      <c r="Q285" s="10">
        <f t="shared" si="140"/>
        <v>0.80348112918896852</v>
      </c>
      <c r="R285" s="11">
        <f t="shared" si="141"/>
        <v>-1.6197471558816972</v>
      </c>
      <c r="S285" s="7"/>
      <c r="T285" s="7"/>
      <c r="U285" s="7">
        <v>5794.7</v>
      </c>
      <c r="V285" s="7">
        <v>891.95</v>
      </c>
      <c r="W285" s="7">
        <v>41.85</v>
      </c>
      <c r="X285" s="7"/>
      <c r="Y285" s="10">
        <f t="shared" si="142"/>
        <v>3.7414907068991448E-3</v>
      </c>
      <c r="Z285" s="10">
        <f t="shared" si="143"/>
        <v>-2.1770125027418194E-2</v>
      </c>
      <c r="AA285" s="10">
        <f t="shared" si="144"/>
        <v>3.0788177339901478E-2</v>
      </c>
      <c r="AB285" s="5"/>
      <c r="AC285" s="10">
        <f t="shared" si="168"/>
        <v>-2.3359681795965207E-2</v>
      </c>
      <c r="AD285" s="10">
        <f t="shared" si="169"/>
        <v>3.9871757505100608E-2</v>
      </c>
      <c r="AE285" s="10">
        <f t="shared" si="170"/>
        <v>0.12955465587044546</v>
      </c>
      <c r="AF285" s="10" t="s">
        <v>1</v>
      </c>
      <c r="AG285" s="10">
        <f t="shared" si="166"/>
        <v>0.15291433766641066</v>
      </c>
      <c r="AH285" s="10">
        <f t="shared" si="167"/>
        <v>8.9682898365344849E-2</v>
      </c>
      <c r="AI285" s="10">
        <f t="shared" si="145"/>
        <v>6.3231439301065812E-2</v>
      </c>
      <c r="AJ285" s="10"/>
      <c r="AK285" s="7"/>
      <c r="AL285" s="7">
        <v>195</v>
      </c>
      <c r="AM285" s="7">
        <v>22.6</v>
      </c>
      <c r="AN285" s="7">
        <v>258.14999999999998</v>
      </c>
      <c r="AO285" s="4"/>
      <c r="AP285" s="10">
        <f t="shared" si="146"/>
        <v>1.0362694300518135E-2</v>
      </c>
      <c r="AQ285" s="10">
        <f t="shared" si="147"/>
        <v>1.8018018018018115E-2</v>
      </c>
      <c r="AR285" s="10">
        <f t="shared" si="148"/>
        <v>2.3389494549058382E-2</v>
      </c>
      <c r="AS285" s="4"/>
      <c r="AT285" s="10">
        <f t="shared" si="176"/>
        <v>-3.4653465346534656E-2</v>
      </c>
      <c r="AU285" s="10">
        <f t="shared" si="177"/>
        <v>1.1185682326621923E-2</v>
      </c>
      <c r="AV285" s="10">
        <f t="shared" si="178"/>
        <v>-8.4501632417900725E-3</v>
      </c>
      <c r="AW285" s="4"/>
      <c r="AX285" s="9">
        <f t="shared" si="179"/>
        <v>4.5839147673156583E-2</v>
      </c>
      <c r="AY285" s="9">
        <f t="shared" si="180"/>
        <v>1.9635845568411997E-2</v>
      </c>
      <c r="AZ285" s="8">
        <f t="shared" si="149"/>
        <v>2.6203302104744586E-2</v>
      </c>
      <c r="BA285" s="4"/>
      <c r="BC285" s="4"/>
      <c r="BD285" s="4"/>
      <c r="BE285" s="4"/>
      <c r="BF285" s="4"/>
      <c r="BG285" s="4"/>
      <c r="BH285" s="4"/>
      <c r="BI285" s="4"/>
      <c r="BJ285" s="4"/>
      <c r="BK285" s="4"/>
      <c r="BN285" s="4"/>
    </row>
    <row r="286" spans="1:66" s="1" customFormat="1">
      <c r="A286" s="12">
        <v>41754</v>
      </c>
      <c r="B286" s="7">
        <v>22688.07</v>
      </c>
      <c r="C286" s="7">
        <v>123.7</v>
      </c>
      <c r="D286" s="7">
        <v>548.29999999999995</v>
      </c>
      <c r="E286" s="7">
        <v>1813.2</v>
      </c>
      <c r="F286" s="7"/>
      <c r="G286" s="6"/>
      <c r="H286" s="10">
        <f t="shared" si="133"/>
        <v>-2.6367571822117231E-2</v>
      </c>
      <c r="I286" s="10">
        <f t="shared" si="134"/>
        <v>-2.9815093338051886E-2</v>
      </c>
      <c r="J286" s="10">
        <f t="shared" si="135"/>
        <v>-2.0913593835993147E-3</v>
      </c>
      <c r="K286" s="7"/>
      <c r="L286" s="10">
        <f t="shared" si="136"/>
        <v>0.98078462770216168</v>
      </c>
      <c r="M286" s="10">
        <f t="shared" si="137"/>
        <v>1.765699873896595</v>
      </c>
      <c r="N286" s="10">
        <f t="shared" si="138"/>
        <v>0.22837206151344772</v>
      </c>
      <c r="O286" s="10" t="s">
        <v>1</v>
      </c>
      <c r="P286" s="10">
        <f t="shared" si="139"/>
        <v>-0.78491524619443331</v>
      </c>
      <c r="Q286" s="10">
        <f t="shared" si="140"/>
        <v>0.75241256618871399</v>
      </c>
      <c r="R286" s="11">
        <f t="shared" si="141"/>
        <v>-1.5373278123831473</v>
      </c>
      <c r="S286" s="4" t="s">
        <v>10</v>
      </c>
      <c r="T286" s="7"/>
      <c r="U286" s="7">
        <v>5810.75</v>
      </c>
      <c r="V286" s="7">
        <v>891.65</v>
      </c>
      <c r="W286" s="7">
        <v>39.950000000000003</v>
      </c>
      <c r="X286" s="7">
        <v>3</v>
      </c>
      <c r="Y286" s="10">
        <f t="shared" si="142"/>
        <v>2.7697723782077041E-3</v>
      </c>
      <c r="Z286" s="10">
        <f t="shared" si="143"/>
        <v>-3.3634172319083825E-4</v>
      </c>
      <c r="AA286" s="10">
        <f t="shared" si="144"/>
        <v>-4.5400238948626007E-2</v>
      </c>
      <c r="AB286" s="5"/>
      <c r="AC286" s="10">
        <f t="shared" ref="AC286:AC293" si="181">(U286-$U$285)/$U$285</f>
        <v>2.7697723782077041E-3</v>
      </c>
      <c r="AD286" s="10">
        <f t="shared" ref="AD286:AD293" si="182">(V286-$V$285)/$V$285</f>
        <v>-3.3634172319083825E-4</v>
      </c>
      <c r="AE286" s="10">
        <f t="shared" ref="AE286:AE293" si="183">(W286-$W$285)/$W$285</f>
        <v>-4.5400238948626007E-2</v>
      </c>
      <c r="AF286" s="7" t="s">
        <v>0</v>
      </c>
      <c r="AG286" s="10">
        <f t="shared" ref="AG286:AG293" si="184">AC286-AD286</f>
        <v>3.1061141013985424E-3</v>
      </c>
      <c r="AH286" s="10">
        <f t="shared" ref="AH286:AH293" si="185">AC286-AE286</f>
        <v>4.8170011326833712E-2</v>
      </c>
      <c r="AI286" s="10">
        <f t="shared" si="145"/>
        <v>-4.5063897225435169E-2</v>
      </c>
      <c r="AJ286" s="7"/>
      <c r="AK286" s="7"/>
      <c r="AL286" s="7">
        <v>194.55</v>
      </c>
      <c r="AM286" s="7">
        <v>22.55</v>
      </c>
      <c r="AN286" s="7">
        <v>256.7</v>
      </c>
      <c r="AO286" s="4"/>
      <c r="AP286" s="10">
        <f t="shared" si="146"/>
        <v>-2.3076923076922494E-3</v>
      </c>
      <c r="AQ286" s="10">
        <f t="shared" si="147"/>
        <v>-2.2123893805310046E-3</v>
      </c>
      <c r="AR286" s="10">
        <f t="shared" si="148"/>
        <v>-5.616889405384423E-3</v>
      </c>
      <c r="AS286" s="4"/>
      <c r="AT286" s="10">
        <f t="shared" si="176"/>
        <v>-3.6881188118811824E-2</v>
      </c>
      <c r="AU286" s="10">
        <f t="shared" si="177"/>
        <v>8.948545861297506E-3</v>
      </c>
      <c r="AV286" s="10">
        <f t="shared" si="178"/>
        <v>-1.4019589014787915E-2</v>
      </c>
      <c r="AW286" s="4"/>
      <c r="AX286" s="9">
        <f t="shared" si="179"/>
        <v>4.5829733980109331E-2</v>
      </c>
      <c r="AY286" s="9">
        <f t="shared" si="180"/>
        <v>2.2968134876085421E-2</v>
      </c>
      <c r="AZ286" s="8">
        <f t="shared" si="149"/>
        <v>2.2861599104023911E-2</v>
      </c>
      <c r="BA286" s="4"/>
      <c r="BC286" s="4"/>
      <c r="BD286" s="4"/>
      <c r="BE286" s="4"/>
      <c r="BF286" s="4"/>
      <c r="BG286" s="4"/>
      <c r="BH286" s="4"/>
      <c r="BI286" s="4"/>
      <c r="BJ286" s="4"/>
      <c r="BK286" s="4"/>
      <c r="BN286" s="4"/>
    </row>
    <row r="287" spans="1:66" s="1" customFormat="1">
      <c r="A287" s="12">
        <v>41757</v>
      </c>
      <c r="B287" s="7">
        <v>22631.61</v>
      </c>
      <c r="C287" s="7">
        <v>127.45</v>
      </c>
      <c r="D287" s="7">
        <v>567.95000000000005</v>
      </c>
      <c r="E287" s="7">
        <v>1848.2</v>
      </c>
      <c r="F287" s="7"/>
      <c r="G287" s="7"/>
      <c r="H287" s="10">
        <f t="shared" si="133"/>
        <v>3.0315278900565883E-2</v>
      </c>
      <c r="I287" s="10">
        <f t="shared" si="134"/>
        <v>3.5838044865949464E-2</v>
      </c>
      <c r="J287" s="10">
        <f t="shared" si="135"/>
        <v>1.9302889918376351E-2</v>
      </c>
      <c r="K287" s="7"/>
      <c r="L287" s="10">
        <f t="shared" si="136"/>
        <v>1.0408326661329064</v>
      </c>
      <c r="M287" s="10">
        <f t="shared" si="137"/>
        <v>1.8648171500630519</v>
      </c>
      <c r="N287" s="10">
        <f t="shared" si="138"/>
        <v>0.25208319219565078</v>
      </c>
      <c r="O287" s="7" t="s">
        <v>2</v>
      </c>
      <c r="P287" s="10">
        <f t="shared" si="139"/>
        <v>-0.82398448393014556</v>
      </c>
      <c r="Q287" s="10">
        <f t="shared" si="140"/>
        <v>0.78874947393725559</v>
      </c>
      <c r="R287" s="11">
        <f t="shared" si="141"/>
        <v>-1.6127339578674011</v>
      </c>
      <c r="S287" s="7" t="s">
        <v>2</v>
      </c>
      <c r="T287" s="7"/>
      <c r="U287" s="7">
        <v>5797.25</v>
      </c>
      <c r="V287" s="7">
        <v>888.5</v>
      </c>
      <c r="W287" s="7">
        <v>39.9</v>
      </c>
      <c r="X287" s="7"/>
      <c r="Y287" s="10">
        <f t="shared" si="142"/>
        <v>-2.32328012735017E-3</v>
      </c>
      <c r="Z287" s="10">
        <f t="shared" si="143"/>
        <v>-3.5327763135759292E-3</v>
      </c>
      <c r="AA287" s="10">
        <f t="shared" si="144"/>
        <v>-1.2515644555695685E-3</v>
      </c>
      <c r="AB287" s="5"/>
      <c r="AC287" s="10">
        <f t="shared" si="181"/>
        <v>4.400572937339607E-4</v>
      </c>
      <c r="AD287" s="10">
        <f t="shared" si="182"/>
        <v>-3.8679298166938115E-3</v>
      </c>
      <c r="AE287" s="10">
        <f t="shared" si="183"/>
        <v>-4.6594982078853112E-2</v>
      </c>
      <c r="AF287" s="10"/>
      <c r="AG287" s="10">
        <f t="shared" si="184"/>
        <v>4.3079871104277721E-3</v>
      </c>
      <c r="AH287" s="10">
        <f t="shared" si="185"/>
        <v>4.7035039372587073E-2</v>
      </c>
      <c r="AI287" s="10">
        <f t="shared" si="145"/>
        <v>-4.2727052262159303E-2</v>
      </c>
      <c r="AJ287" s="10"/>
      <c r="AK287" s="7"/>
      <c r="AL287" s="7">
        <v>195.05</v>
      </c>
      <c r="AM287" s="7">
        <v>22.75</v>
      </c>
      <c r="AN287" s="7">
        <v>261.3</v>
      </c>
      <c r="AO287" s="4"/>
      <c r="AP287" s="10">
        <f t="shared" si="146"/>
        <v>2.5700334104343356E-3</v>
      </c>
      <c r="AQ287" s="10">
        <f t="shared" si="147"/>
        <v>8.8691796008868867E-3</v>
      </c>
      <c r="AR287" s="10">
        <f t="shared" si="148"/>
        <v>1.7919750681729733E-2</v>
      </c>
      <c r="AS287" s="4"/>
      <c r="AT287" s="10">
        <f t="shared" si="176"/>
        <v>-3.4405940594059346E-2</v>
      </c>
      <c r="AU287" s="10">
        <f t="shared" si="177"/>
        <v>1.7897091722595012E-2</v>
      </c>
      <c r="AV287" s="10">
        <f t="shared" si="178"/>
        <v>3.6489341271365031E-3</v>
      </c>
      <c r="AW287" s="4"/>
      <c r="AX287" s="9">
        <f t="shared" si="179"/>
        <v>5.2303032316654355E-2</v>
      </c>
      <c r="AY287" s="9">
        <f t="shared" si="180"/>
        <v>1.424815759545851E-2</v>
      </c>
      <c r="AZ287" s="8">
        <f t="shared" si="149"/>
        <v>3.8054874721195842E-2</v>
      </c>
      <c r="BA287" s="4"/>
      <c r="BC287" s="4"/>
      <c r="BD287" s="4"/>
      <c r="BE287" s="4"/>
      <c r="BF287" s="4"/>
      <c r="BG287" s="4"/>
      <c r="BH287" s="4"/>
      <c r="BI287" s="4"/>
      <c r="BJ287" s="4"/>
      <c r="BK287" s="4"/>
      <c r="BN287" s="4"/>
    </row>
    <row r="288" spans="1:66" s="1" customFormat="1">
      <c r="A288" s="12">
        <v>41758</v>
      </c>
      <c r="B288" s="7">
        <v>22466.19</v>
      </c>
      <c r="C288" s="7">
        <v>124.65</v>
      </c>
      <c r="D288" s="7">
        <v>563.45000000000005</v>
      </c>
      <c r="E288" s="7">
        <v>1874.8</v>
      </c>
      <c r="F288" s="7"/>
      <c r="G288" s="6"/>
      <c r="H288" s="10">
        <f t="shared" si="133"/>
        <v>-2.196939976461355E-2</v>
      </c>
      <c r="I288" s="10">
        <f t="shared" si="134"/>
        <v>-7.9232326789330041E-3</v>
      </c>
      <c r="J288" s="10">
        <f t="shared" si="135"/>
        <v>1.4392381776863927E-2</v>
      </c>
      <c r="K288" s="7"/>
      <c r="L288" s="10">
        <f t="shared" si="136"/>
        <v>0.99599679743795033</v>
      </c>
      <c r="M288" s="10">
        <f t="shared" si="137"/>
        <v>1.8421185372005047</v>
      </c>
      <c r="N288" s="10">
        <f t="shared" si="138"/>
        <v>0.27010365151412513</v>
      </c>
      <c r="O288" s="7"/>
      <c r="P288" s="10">
        <f t="shared" si="139"/>
        <v>-0.84612173976255434</v>
      </c>
      <c r="Q288" s="10">
        <f t="shared" si="140"/>
        <v>0.72589314592382514</v>
      </c>
      <c r="R288" s="11">
        <f t="shared" si="141"/>
        <v>-1.5720148856863796</v>
      </c>
      <c r="S288" s="7"/>
      <c r="T288" s="7"/>
      <c r="U288" s="7">
        <v>5875.9</v>
      </c>
      <c r="V288" s="7">
        <v>864.35</v>
      </c>
      <c r="W288" s="7">
        <v>39.5</v>
      </c>
      <c r="X288" s="7"/>
      <c r="Y288" s="10">
        <f t="shared" si="142"/>
        <v>1.3566777351330309E-2</v>
      </c>
      <c r="Z288" s="10">
        <f t="shared" si="143"/>
        <v>-2.7180641530669642E-2</v>
      </c>
      <c r="AA288" s="10">
        <f t="shared" si="144"/>
        <v>-1.0025062656641569E-2</v>
      </c>
      <c r="AB288" s="5"/>
      <c r="AC288" s="10">
        <f t="shared" si="181"/>
        <v>1.4012804804390188E-2</v>
      </c>
      <c r="AD288" s="10">
        <f t="shared" si="182"/>
        <v>-3.0943438533550111E-2</v>
      </c>
      <c r="AE288" s="10">
        <f t="shared" si="183"/>
        <v>-5.6152927120669091E-2</v>
      </c>
      <c r="AF288" s="10"/>
      <c r="AG288" s="10">
        <f t="shared" si="184"/>
        <v>4.4956243337940301E-2</v>
      </c>
      <c r="AH288" s="10">
        <f t="shared" si="185"/>
        <v>7.0165731925059274E-2</v>
      </c>
      <c r="AI288" s="10">
        <f t="shared" si="145"/>
        <v>-2.5209488587118974E-2</v>
      </c>
      <c r="AJ288" s="7"/>
      <c r="AK288" s="7"/>
      <c r="AL288" s="7">
        <v>195</v>
      </c>
      <c r="AM288" s="7">
        <v>22.8</v>
      </c>
      <c r="AN288" s="7">
        <v>251</v>
      </c>
      <c r="AO288" s="4"/>
      <c r="AP288" s="10">
        <f t="shared" si="146"/>
        <v>-2.5634452704440588E-4</v>
      </c>
      <c r="AQ288" s="10">
        <f t="shared" si="147"/>
        <v>2.197802197802229E-3</v>
      </c>
      <c r="AR288" s="10">
        <f t="shared" si="148"/>
        <v>-3.9418293149636477E-2</v>
      </c>
      <c r="AS288" s="4"/>
      <c r="AT288" s="10">
        <f t="shared" si="176"/>
        <v>-3.4653465346534656E-2</v>
      </c>
      <c r="AU288" s="10">
        <f t="shared" si="177"/>
        <v>2.0134228187919431E-2</v>
      </c>
      <c r="AV288" s="10">
        <f t="shared" si="178"/>
        <v>-3.5913193777607148E-2</v>
      </c>
      <c r="AW288" s="4"/>
      <c r="AX288" s="9">
        <f t="shared" si="179"/>
        <v>5.4787693534454091E-2</v>
      </c>
      <c r="AY288" s="9">
        <f t="shared" si="180"/>
        <v>5.6047421965526575E-2</v>
      </c>
      <c r="AZ288" s="8">
        <f t="shared" si="149"/>
        <v>-1.2597284310724849E-3</v>
      </c>
      <c r="BA288" s="4"/>
      <c r="BC288" s="4"/>
      <c r="BD288" s="4"/>
      <c r="BE288" s="4"/>
      <c r="BF288" s="4"/>
      <c r="BG288" s="4"/>
      <c r="BH288" s="4"/>
      <c r="BI288" s="4"/>
      <c r="BJ288" s="4"/>
      <c r="BK288" s="4"/>
      <c r="BN288" s="4"/>
    </row>
    <row r="289" spans="1:66" s="1" customFormat="1">
      <c r="A289" s="12">
        <v>41759</v>
      </c>
      <c r="B289" s="7">
        <v>22417.8</v>
      </c>
      <c r="C289" s="7">
        <v>126.45</v>
      </c>
      <c r="D289" s="7">
        <v>550.15</v>
      </c>
      <c r="E289" s="7">
        <v>1874.3</v>
      </c>
      <c r="F289" s="7"/>
      <c r="G289" s="6"/>
      <c r="H289" s="10">
        <f t="shared" si="133"/>
        <v>1.4440433212996366E-2</v>
      </c>
      <c r="I289" s="10">
        <f t="shared" si="134"/>
        <v>-2.3604578933357115E-2</v>
      </c>
      <c r="J289" s="10">
        <f t="shared" si="135"/>
        <v>-2.6669511414550886E-4</v>
      </c>
      <c r="K289" s="7"/>
      <c r="L289" s="10">
        <f t="shared" si="136"/>
        <v>1.0248198558847077</v>
      </c>
      <c r="M289" s="10">
        <f t="shared" si="137"/>
        <v>1.7750315258511979</v>
      </c>
      <c r="N289" s="10">
        <f t="shared" si="138"/>
        <v>0.26976492107580791</v>
      </c>
      <c r="O289" s="7"/>
      <c r="P289" s="10">
        <f t="shared" si="139"/>
        <v>-0.75021166996649025</v>
      </c>
      <c r="Q289" s="10">
        <f t="shared" si="140"/>
        <v>0.75505493480889974</v>
      </c>
      <c r="R289" s="11">
        <f t="shared" si="141"/>
        <v>-1.50526660477539</v>
      </c>
      <c r="S289" s="7"/>
      <c r="T289" s="7"/>
      <c r="U289" s="7">
        <v>5811.65</v>
      </c>
      <c r="V289" s="7">
        <v>862.9</v>
      </c>
      <c r="W289" s="7">
        <v>39.25</v>
      </c>
      <c r="X289" s="7"/>
      <c r="Y289" s="10">
        <f t="shared" si="142"/>
        <v>-1.0934495141169865E-2</v>
      </c>
      <c r="Z289" s="10">
        <f t="shared" si="143"/>
        <v>-1.677561173135935E-3</v>
      </c>
      <c r="AA289" s="10">
        <f t="shared" si="144"/>
        <v>-6.3291139240506328E-3</v>
      </c>
      <c r="AB289" s="5"/>
      <c r="AC289" s="10">
        <f t="shared" si="181"/>
        <v>2.9250867171725574E-3</v>
      </c>
      <c r="AD289" s="10">
        <f t="shared" si="182"/>
        <v>-3.256909019563884E-2</v>
      </c>
      <c r="AE289" s="10">
        <f t="shared" si="183"/>
        <v>-6.2126642771804096E-2</v>
      </c>
      <c r="AF289" s="10"/>
      <c r="AG289" s="10">
        <f t="shared" si="184"/>
        <v>3.5494176912811398E-2</v>
      </c>
      <c r="AH289" s="10">
        <f t="shared" si="185"/>
        <v>6.5051729488976653E-2</v>
      </c>
      <c r="AI289" s="10">
        <f t="shared" si="145"/>
        <v>-2.9557552576165255E-2</v>
      </c>
      <c r="AJ289" s="7"/>
      <c r="AK289" s="7"/>
      <c r="AL289" s="7">
        <v>188</v>
      </c>
      <c r="AM289" s="7">
        <v>22.65</v>
      </c>
      <c r="AN289" s="7">
        <v>238.6</v>
      </c>
      <c r="AO289" s="4"/>
      <c r="AP289" s="10">
        <f t="shared" si="146"/>
        <v>-3.5897435897435895E-2</v>
      </c>
      <c r="AQ289" s="10">
        <f t="shared" si="147"/>
        <v>-6.5789473684211459E-3</v>
      </c>
      <c r="AR289" s="10">
        <f t="shared" si="148"/>
        <v>-4.9402390438247033E-2</v>
      </c>
      <c r="AS289" s="4"/>
      <c r="AT289" s="10">
        <f t="shared" si="176"/>
        <v>-6.9306930693069313E-2</v>
      </c>
      <c r="AU289" s="10">
        <f t="shared" si="177"/>
        <v>1.342281879194618E-2</v>
      </c>
      <c r="AV289" s="10">
        <f t="shared" si="178"/>
        <v>-8.3541386594968417E-2</v>
      </c>
      <c r="AW289" s="4"/>
      <c r="AX289" s="9">
        <f t="shared" si="179"/>
        <v>8.2729749485015491E-2</v>
      </c>
      <c r="AY289" s="9">
        <f t="shared" si="180"/>
        <v>9.6964205386914595E-2</v>
      </c>
      <c r="AZ289" s="8">
        <f t="shared" si="149"/>
        <v>-1.4234455901899104E-2</v>
      </c>
      <c r="BA289" s="4"/>
      <c r="BC289" s="4"/>
      <c r="BD289" s="4"/>
      <c r="BE289" s="4"/>
      <c r="BF289" s="4"/>
      <c r="BG289" s="4"/>
      <c r="BH289" s="4"/>
      <c r="BI289" s="4"/>
      <c r="BJ289" s="4"/>
      <c r="BK289" s="4"/>
      <c r="BN289" s="4"/>
    </row>
    <row r="290" spans="1:66" s="1" customFormat="1">
      <c r="A290" s="12">
        <v>41761</v>
      </c>
      <c r="B290" s="7">
        <v>22403.89</v>
      </c>
      <c r="C290" s="7">
        <v>121.6</v>
      </c>
      <c r="D290" s="7">
        <v>549.15</v>
      </c>
      <c r="E290" s="7">
        <v>1877.7</v>
      </c>
      <c r="F290" s="7"/>
      <c r="G290" s="6"/>
      <c r="H290" s="10">
        <f t="shared" si="133"/>
        <v>-3.835508105970746E-2</v>
      </c>
      <c r="I290" s="10">
        <f t="shared" si="134"/>
        <v>-1.8176860856130147E-3</v>
      </c>
      <c r="J290" s="10">
        <f t="shared" si="135"/>
        <v>1.8140105639439209E-3</v>
      </c>
      <c r="K290" s="7"/>
      <c r="L290" s="10">
        <f t="shared" si="136"/>
        <v>0.94715772618094463</v>
      </c>
      <c r="M290" s="10">
        <f t="shared" si="137"/>
        <v>1.7699873896595206</v>
      </c>
      <c r="N290" s="10">
        <f t="shared" si="138"/>
        <v>0.27206828805636485</v>
      </c>
      <c r="O290" s="7"/>
      <c r="P290" s="10">
        <f t="shared" si="139"/>
        <v>-0.822829663478576</v>
      </c>
      <c r="Q290" s="10">
        <f t="shared" si="140"/>
        <v>0.67508943812457978</v>
      </c>
      <c r="R290" s="11">
        <f t="shared" si="141"/>
        <v>-1.4979191016031557</v>
      </c>
      <c r="S290" s="7"/>
      <c r="T290" s="7"/>
      <c r="U290" s="7">
        <v>5840.75</v>
      </c>
      <c r="V290" s="7">
        <v>855.9</v>
      </c>
      <c r="W290" s="7">
        <v>39.65</v>
      </c>
      <c r="X290" s="7"/>
      <c r="Y290" s="10">
        <f t="shared" si="142"/>
        <v>5.0071838462399428E-3</v>
      </c>
      <c r="Z290" s="10">
        <f t="shared" si="143"/>
        <v>-8.1121798586162933E-3</v>
      </c>
      <c r="AA290" s="10">
        <f t="shared" si="144"/>
        <v>1.0191082802547734E-2</v>
      </c>
      <c r="AB290" s="5"/>
      <c r="AC290" s="10">
        <f t="shared" si="181"/>
        <v>7.9469170103715781E-3</v>
      </c>
      <c r="AD290" s="10">
        <f t="shared" si="182"/>
        <v>-4.0417063736756617E-2</v>
      </c>
      <c r="AE290" s="10">
        <f t="shared" si="183"/>
        <v>-5.2568697729988116E-2</v>
      </c>
      <c r="AF290" s="10"/>
      <c r="AG290" s="10">
        <f t="shared" si="184"/>
        <v>4.8363980747128194E-2</v>
      </c>
      <c r="AH290" s="10">
        <f t="shared" si="185"/>
        <v>6.0515614740359693E-2</v>
      </c>
      <c r="AI290" s="10">
        <f t="shared" si="145"/>
        <v>-1.2151633993231499E-2</v>
      </c>
      <c r="AJ290" s="7"/>
      <c r="AK290" s="7"/>
      <c r="AL290" s="7">
        <v>187</v>
      </c>
      <c r="AM290" s="7">
        <v>22.6</v>
      </c>
      <c r="AN290" s="7">
        <v>240</v>
      </c>
      <c r="AO290" s="4"/>
      <c r="AP290" s="10">
        <f t="shared" si="146"/>
        <v>-5.3191489361702126E-3</v>
      </c>
      <c r="AQ290" s="10">
        <f t="shared" si="147"/>
        <v>-2.2075055187636716E-3</v>
      </c>
      <c r="AR290" s="10">
        <f t="shared" si="148"/>
        <v>5.8675607711651543E-3</v>
      </c>
      <c r="AS290" s="4"/>
      <c r="AT290" s="10">
        <f t="shared" si="176"/>
        <v>-7.4257425742574254E-2</v>
      </c>
      <c r="AU290" s="10">
        <f t="shared" si="177"/>
        <v>1.1185682326621923E-2</v>
      </c>
      <c r="AV290" s="10">
        <f t="shared" si="178"/>
        <v>-7.8164009986556635E-2</v>
      </c>
      <c r="AW290" s="4"/>
      <c r="AX290" s="9">
        <f t="shared" si="179"/>
        <v>8.544310806919618E-2</v>
      </c>
      <c r="AY290" s="9">
        <f t="shared" si="180"/>
        <v>8.9349692313178561E-2</v>
      </c>
      <c r="AZ290" s="8">
        <f t="shared" si="149"/>
        <v>-3.9065842439823806E-3</v>
      </c>
      <c r="BA290" s="4"/>
      <c r="BC290" s="4"/>
      <c r="BD290" s="4"/>
      <c r="BE290" s="4"/>
      <c r="BF290" s="4"/>
      <c r="BG290" s="4"/>
      <c r="BH290" s="4"/>
      <c r="BI290" s="4"/>
      <c r="BJ290" s="4"/>
      <c r="BK290" s="4"/>
      <c r="BN290" s="4"/>
    </row>
    <row r="291" spans="1:66" s="1" customFormat="1">
      <c r="A291" s="12">
        <v>41764</v>
      </c>
      <c r="B291" s="7">
        <v>22445.119999999999</v>
      </c>
      <c r="C291" s="7">
        <v>113.45</v>
      </c>
      <c r="D291" s="7">
        <v>541.35</v>
      </c>
      <c r="E291" s="7">
        <v>1874.9</v>
      </c>
      <c r="F291" s="7"/>
      <c r="G291" s="6"/>
      <c r="H291" s="10">
        <f t="shared" si="133"/>
        <v>-6.7023026315789408E-2</v>
      </c>
      <c r="I291" s="10">
        <f t="shared" si="134"/>
        <v>-1.4203769461895575E-2</v>
      </c>
      <c r="J291" s="10">
        <f t="shared" si="135"/>
        <v>-1.4911860254566514E-3</v>
      </c>
      <c r="K291" s="1" t="s">
        <v>15</v>
      </c>
      <c r="L291" s="10">
        <f t="shared" si="136"/>
        <v>0.81665332265812651</v>
      </c>
      <c r="M291" s="10">
        <f t="shared" si="137"/>
        <v>1.7306431273644389</v>
      </c>
      <c r="N291" s="10">
        <f t="shared" si="138"/>
        <v>0.27017139760178865</v>
      </c>
      <c r="O291" s="10" t="s">
        <v>1</v>
      </c>
      <c r="P291" s="10">
        <f t="shared" si="139"/>
        <v>-0.91398980470631241</v>
      </c>
      <c r="Q291" s="10">
        <f t="shared" si="140"/>
        <v>0.54648192505633786</v>
      </c>
      <c r="R291" s="11">
        <f t="shared" si="141"/>
        <v>-1.4604717297626504</v>
      </c>
      <c r="S291" s="4"/>
      <c r="T291" s="7"/>
      <c r="U291" s="7">
        <v>5843</v>
      </c>
      <c r="V291" s="7">
        <v>858.15</v>
      </c>
      <c r="W291" s="7">
        <v>38.15</v>
      </c>
      <c r="X291" s="7"/>
      <c r="Y291" s="10">
        <f t="shared" si="142"/>
        <v>3.8522450027821771E-4</v>
      </c>
      <c r="Z291" s="10">
        <f t="shared" si="143"/>
        <v>2.6288117770767614E-3</v>
      </c>
      <c r="AA291" s="10">
        <f t="shared" si="144"/>
        <v>-3.7831021437578813E-2</v>
      </c>
      <c r="AB291" s="5"/>
      <c r="AC291" s="10">
        <f t="shared" si="181"/>
        <v>8.3352028577838681E-3</v>
      </c>
      <c r="AD291" s="10">
        <f t="shared" si="182"/>
        <v>-3.7894500812825908E-2</v>
      </c>
      <c r="AE291" s="10">
        <f t="shared" si="183"/>
        <v>-8.841099163679815E-2</v>
      </c>
      <c r="AF291" s="10"/>
      <c r="AG291" s="10">
        <f t="shared" si="184"/>
        <v>4.6229703670609773E-2</v>
      </c>
      <c r="AH291" s="10">
        <f t="shared" si="185"/>
        <v>9.6746194494582022E-2</v>
      </c>
      <c r="AI291" s="10">
        <f t="shared" si="145"/>
        <v>-5.0516490823972249E-2</v>
      </c>
      <c r="AJ291" s="7"/>
      <c r="AK291" s="7"/>
      <c r="AL291" s="7">
        <v>186.85</v>
      </c>
      <c r="AM291" s="7">
        <v>20.8</v>
      </c>
      <c r="AN291" s="7">
        <v>246.9</v>
      </c>
      <c r="AO291" s="4"/>
      <c r="AP291" s="10">
        <f t="shared" si="146"/>
        <v>-8.0213903743318546E-4</v>
      </c>
      <c r="AQ291" s="10">
        <f t="shared" si="147"/>
        <v>-7.9646017699115071E-2</v>
      </c>
      <c r="AR291" s="10">
        <f t="shared" si="148"/>
        <v>2.8750000000000022E-2</v>
      </c>
      <c r="AS291" s="4"/>
      <c r="AT291" s="10">
        <f t="shared" si="176"/>
        <v>-7.5000000000000025E-2</v>
      </c>
      <c r="AU291" s="10">
        <f t="shared" si="177"/>
        <v>-6.9351230425055962E-2</v>
      </c>
      <c r="AV291" s="10">
        <f t="shared" si="178"/>
        <v>-5.1661225273670119E-2</v>
      </c>
      <c r="AW291" s="10" t="s">
        <v>1</v>
      </c>
      <c r="AX291" s="9">
        <f t="shared" si="179"/>
        <v>5.6487695749440625E-3</v>
      </c>
      <c r="AY291" s="9">
        <f t="shared" si="180"/>
        <v>-1.7690005151385843E-2</v>
      </c>
      <c r="AZ291" s="8">
        <f t="shared" si="149"/>
        <v>2.3338774726329906E-2</v>
      </c>
      <c r="BA291" s="4" t="s">
        <v>18</v>
      </c>
      <c r="BC291" s="4"/>
      <c r="BD291" s="4"/>
      <c r="BE291" s="4"/>
      <c r="BF291" s="4"/>
      <c r="BG291" s="4"/>
      <c r="BH291" s="4"/>
      <c r="BI291" s="4"/>
      <c r="BJ291" s="4">
        <v>48</v>
      </c>
      <c r="BK291" s="4"/>
      <c r="BN291" s="4"/>
    </row>
    <row r="292" spans="1:66" s="1" customFormat="1">
      <c r="A292" s="12">
        <v>41765</v>
      </c>
      <c r="B292" s="7">
        <v>22508.42</v>
      </c>
      <c r="C292" s="7">
        <v>113.7</v>
      </c>
      <c r="D292" s="7">
        <v>539.45000000000005</v>
      </c>
      <c r="E292" s="7">
        <v>1870.5</v>
      </c>
      <c r="F292" s="7"/>
      <c r="G292" s="6"/>
      <c r="H292" s="10">
        <f t="shared" si="133"/>
        <v>2.2036139268400176E-3</v>
      </c>
      <c r="I292" s="10">
        <f t="shared" si="134"/>
        <v>-3.5097441581231682E-3</v>
      </c>
      <c r="J292" s="10">
        <f t="shared" si="135"/>
        <v>-2.3467918288975894E-3</v>
      </c>
      <c r="K292" s="7" t="s">
        <v>6</v>
      </c>
      <c r="L292" s="10">
        <f t="shared" si="136"/>
        <v>0.82065652522017607</v>
      </c>
      <c r="M292" s="10">
        <f t="shared" si="137"/>
        <v>1.7210592686002524</v>
      </c>
      <c r="N292" s="10">
        <f t="shared" si="138"/>
        <v>0.26719056974459732</v>
      </c>
      <c r="O292" s="7" t="s">
        <v>0</v>
      </c>
      <c r="P292" s="10">
        <f t="shared" si="139"/>
        <v>-0.90040274338007631</v>
      </c>
      <c r="Q292" s="10">
        <f t="shared" si="140"/>
        <v>0.55346595547557875</v>
      </c>
      <c r="R292" s="11">
        <f t="shared" si="141"/>
        <v>-1.4538686988556551</v>
      </c>
      <c r="S292" s="7"/>
      <c r="T292" s="7"/>
      <c r="U292" s="7">
        <v>5858.65</v>
      </c>
      <c r="V292" s="7">
        <v>851.75</v>
      </c>
      <c r="W292" s="7">
        <v>34.5</v>
      </c>
      <c r="X292" s="7"/>
      <c r="Y292" s="10">
        <f t="shared" si="142"/>
        <v>2.6784186205715617E-3</v>
      </c>
      <c r="Z292" s="10">
        <f t="shared" si="143"/>
        <v>-7.4579036299015061E-3</v>
      </c>
      <c r="AA292" s="10">
        <f t="shared" si="144"/>
        <v>-9.5674967234600228E-2</v>
      </c>
      <c r="AB292" s="5"/>
      <c r="AC292" s="10">
        <f t="shared" si="181"/>
        <v>1.1035946640895961E-2</v>
      </c>
      <c r="AD292" s="10">
        <f t="shared" si="182"/>
        <v>-4.5069790907562135E-2</v>
      </c>
      <c r="AE292" s="10">
        <f t="shared" si="183"/>
        <v>-0.1756272401433692</v>
      </c>
      <c r="AF292" s="10"/>
      <c r="AG292" s="10">
        <f t="shared" si="184"/>
        <v>5.6105737548458094E-2</v>
      </c>
      <c r="AH292" s="10">
        <f t="shared" si="185"/>
        <v>0.18666318678426516</v>
      </c>
      <c r="AI292" s="10">
        <f t="shared" si="145"/>
        <v>-0.13055744923580706</v>
      </c>
      <c r="AJ292" s="7"/>
      <c r="AK292" s="7"/>
      <c r="AL292" s="7">
        <v>199.5</v>
      </c>
      <c r="AM292" s="7">
        <v>20.25</v>
      </c>
      <c r="AN292" s="7">
        <v>253.5</v>
      </c>
      <c r="AO292" s="4"/>
      <c r="AP292" s="10">
        <f t="shared" si="146"/>
        <v>6.7701364731067734E-2</v>
      </c>
      <c r="AQ292" s="10">
        <f t="shared" si="147"/>
        <v>-2.6442307692307727E-2</v>
      </c>
      <c r="AR292" s="10">
        <f t="shared" si="148"/>
        <v>2.6731470230862673E-2</v>
      </c>
      <c r="AS292" s="4"/>
      <c r="AT292" s="10">
        <f t="shared" ref="AT292:AT301" si="186">(AL292-$AL$291)/$AL$291</f>
        <v>6.7701364731067734E-2</v>
      </c>
      <c r="AU292" s="10">
        <f t="shared" ref="AU292:AU301" si="187">(AM292-$AM$291)/$AM$291</f>
        <v>-2.6442307692307727E-2</v>
      </c>
      <c r="AV292" s="10">
        <f t="shared" ref="AV292:AV301" si="188">(AN292-$AN$291)/$AN$291</f>
        <v>2.6731470230862673E-2</v>
      </c>
      <c r="AW292" s="7" t="s">
        <v>0</v>
      </c>
      <c r="AX292" s="9">
        <f t="shared" ref="AX292:AX301" si="189">AV292-AT292</f>
        <v>-4.0969894500205065E-2</v>
      </c>
      <c r="AY292" s="9">
        <f t="shared" ref="AY292:AY301" si="190">AV292-AU292</f>
        <v>5.31737779231704E-2</v>
      </c>
      <c r="AZ292" s="8">
        <f t="shared" si="149"/>
        <v>-9.4143672423375457E-2</v>
      </c>
      <c r="BA292" s="4" t="s">
        <v>24</v>
      </c>
      <c r="BC292" s="4"/>
      <c r="BD292" s="4"/>
      <c r="BE292" s="4"/>
      <c r="BF292" s="4"/>
      <c r="BG292" s="4"/>
      <c r="BH292" s="4"/>
      <c r="BI292" s="4"/>
      <c r="BJ292" s="4"/>
      <c r="BK292" s="4"/>
      <c r="BN292" s="4"/>
    </row>
    <row r="293" spans="1:66" s="1" customFormat="1">
      <c r="A293" s="12">
        <v>41766</v>
      </c>
      <c r="B293" s="7">
        <v>22323.9</v>
      </c>
      <c r="C293" s="7">
        <v>111.15</v>
      </c>
      <c r="D293" s="7">
        <v>531.20000000000005</v>
      </c>
      <c r="E293" s="7">
        <v>1878.4</v>
      </c>
      <c r="F293" s="7"/>
      <c r="G293" s="7"/>
      <c r="H293" s="10">
        <f t="shared" si="133"/>
        <v>-2.2427440633245355E-2</v>
      </c>
      <c r="I293" s="10">
        <f t="shared" si="134"/>
        <v>-1.5293354342385762E-2</v>
      </c>
      <c r="J293" s="10">
        <f t="shared" si="135"/>
        <v>4.2234696605186264E-3</v>
      </c>
      <c r="K293" s="7"/>
      <c r="L293" s="10">
        <f t="shared" si="136"/>
        <v>0.77982385908726981</v>
      </c>
      <c r="M293" s="10">
        <f t="shared" si="137"/>
        <v>1.6794451450189158</v>
      </c>
      <c r="N293" s="10">
        <f t="shared" si="138"/>
        <v>0.27254251067000895</v>
      </c>
      <c r="P293" s="10">
        <f t="shared" si="139"/>
        <v>-0.89962128593164603</v>
      </c>
      <c r="Q293" s="10">
        <f t="shared" si="140"/>
        <v>0.50728134841726091</v>
      </c>
      <c r="R293" s="11">
        <f t="shared" si="141"/>
        <v>-1.4069026343489068</v>
      </c>
      <c r="S293" s="7"/>
      <c r="T293" s="7"/>
      <c r="U293" s="7">
        <v>5768.15</v>
      </c>
      <c r="V293" s="7">
        <v>859.95</v>
      </c>
      <c r="W293" s="7">
        <v>31.9</v>
      </c>
      <c r="X293" s="7">
        <v>4</v>
      </c>
      <c r="Y293" s="10">
        <f t="shared" si="142"/>
        <v>-1.5447244672407467E-2</v>
      </c>
      <c r="Z293" s="10">
        <f t="shared" si="143"/>
        <v>9.6272380393308422E-3</v>
      </c>
      <c r="AA293" s="10">
        <f t="shared" si="144"/>
        <v>-7.5362318840579756E-2</v>
      </c>
      <c r="AB293" s="5"/>
      <c r="AC293" s="10">
        <f t="shared" si="181"/>
        <v>-4.5817729994650598E-3</v>
      </c>
      <c r="AD293" s="10">
        <f t="shared" si="182"/>
        <v>-3.5876450473681258E-2</v>
      </c>
      <c r="AE293" s="10">
        <f t="shared" si="183"/>
        <v>-0.2377538829151733</v>
      </c>
      <c r="AF293" s="10" t="s">
        <v>1</v>
      </c>
      <c r="AG293" s="10">
        <f t="shared" si="184"/>
        <v>3.1294677474216201E-2</v>
      </c>
      <c r="AH293" s="10">
        <f t="shared" si="185"/>
        <v>0.23317210991570825</v>
      </c>
      <c r="AI293" s="10">
        <f t="shared" si="145"/>
        <v>-0.20187743244149203</v>
      </c>
      <c r="AJ293" s="7"/>
      <c r="AK293" s="7"/>
      <c r="AL293" s="7">
        <v>187.65</v>
      </c>
      <c r="AM293" s="7">
        <v>19.95</v>
      </c>
      <c r="AN293" s="7">
        <v>245</v>
      </c>
      <c r="AO293" s="4"/>
      <c r="AP293" s="10">
        <f t="shared" si="146"/>
        <v>-5.9398496240601478E-2</v>
      </c>
      <c r="AQ293" s="10">
        <f t="shared" si="147"/>
        <v>-1.481481481481485E-2</v>
      </c>
      <c r="AR293" s="10">
        <f t="shared" si="148"/>
        <v>-3.3530571992110451E-2</v>
      </c>
      <c r="AS293" s="4"/>
      <c r="AT293" s="10">
        <f t="shared" si="186"/>
        <v>4.2815092320043421E-3</v>
      </c>
      <c r="AU293" s="10">
        <f t="shared" si="187"/>
        <v>-4.0865384615384685E-2</v>
      </c>
      <c r="AV293" s="10">
        <f t="shared" si="188"/>
        <v>-7.6954232482786778E-3</v>
      </c>
      <c r="AW293" s="4"/>
      <c r="AX293" s="9">
        <f t="shared" si="189"/>
        <v>-1.1976932480283021E-2</v>
      </c>
      <c r="AY293" s="9">
        <f t="shared" si="190"/>
        <v>3.316996136710601E-2</v>
      </c>
      <c r="AZ293" s="8">
        <f t="shared" si="149"/>
        <v>-4.5146893847389027E-2</v>
      </c>
      <c r="BA293" s="4"/>
      <c r="BC293" s="4"/>
      <c r="BD293" s="4"/>
      <c r="BE293" s="4"/>
      <c r="BF293" s="4"/>
      <c r="BG293" s="4"/>
      <c r="BH293" s="4"/>
      <c r="BI293" s="4"/>
      <c r="BJ293" s="4"/>
      <c r="BK293" s="4"/>
      <c r="BN293" s="4"/>
    </row>
    <row r="294" spans="1:66" s="1" customFormat="1">
      <c r="A294" s="12">
        <v>41767</v>
      </c>
      <c r="B294" s="7">
        <v>22344.04</v>
      </c>
      <c r="C294" s="7">
        <v>105.8</v>
      </c>
      <c r="D294" s="7">
        <v>529.6</v>
      </c>
      <c r="E294" s="7">
        <v>1888.65</v>
      </c>
      <c r="F294" s="7"/>
      <c r="G294" s="6"/>
      <c r="H294" s="10">
        <f t="shared" si="133"/>
        <v>-4.8133153396311364E-2</v>
      </c>
      <c r="I294" s="10">
        <f t="shared" si="134"/>
        <v>-3.012048192771127E-3</v>
      </c>
      <c r="J294" s="10">
        <f t="shared" si="135"/>
        <v>5.4567717206132878E-3</v>
      </c>
      <c r="K294" s="7"/>
      <c r="L294" s="10">
        <f t="shared" si="136"/>
        <v>0.6941553242594074</v>
      </c>
      <c r="M294" s="10">
        <f t="shared" si="137"/>
        <v>1.6713745271122322</v>
      </c>
      <c r="N294" s="10">
        <f t="shared" si="138"/>
        <v>0.27948648465551129</v>
      </c>
      <c r="O294" s="7"/>
      <c r="P294" s="10">
        <f t="shared" si="139"/>
        <v>-0.97721920285282482</v>
      </c>
      <c r="Q294" s="10">
        <f t="shared" si="140"/>
        <v>0.41466883960389611</v>
      </c>
      <c r="R294" s="11">
        <f t="shared" si="141"/>
        <v>-1.391888042456721</v>
      </c>
      <c r="S294" s="4"/>
      <c r="T294" s="7"/>
      <c r="U294" s="7">
        <v>5777.1</v>
      </c>
      <c r="V294" s="7">
        <v>858.3</v>
      </c>
      <c r="W294" s="7">
        <v>32.65</v>
      </c>
      <c r="X294" s="7"/>
      <c r="Y294" s="10">
        <f t="shared" si="142"/>
        <v>1.5516240042302519E-3</v>
      </c>
      <c r="Z294" s="10">
        <f t="shared" si="143"/>
        <v>-1.9187162044305957E-3</v>
      </c>
      <c r="AA294" s="10">
        <f t="shared" si="144"/>
        <v>2.3510971786833857E-2</v>
      </c>
      <c r="AB294" s="5"/>
      <c r="AC294" s="10">
        <f t="shared" ref="AC294:AC301" si="191">(U294-$U$293)/$U$293</f>
        <v>1.5516240042302519E-3</v>
      </c>
      <c r="AD294" s="10">
        <f t="shared" ref="AD294:AD301" si="192">(V294-$V$293)/$V$293</f>
        <v>-1.9187162044305957E-3</v>
      </c>
      <c r="AE294" s="10">
        <f t="shared" ref="AE294:AE301" si="193">(W294-$W$293)/$W$293</f>
        <v>2.3510971786833857E-2</v>
      </c>
      <c r="AF294" s="7" t="s">
        <v>45</v>
      </c>
      <c r="AG294" s="10">
        <f t="shared" ref="AG294:AG305" si="194">AE294-AC294</f>
        <v>2.1959347782603604E-2</v>
      </c>
      <c r="AH294" s="10">
        <f t="shared" ref="AH294:AH305" si="195">AE294-AD294</f>
        <v>2.5429687991264452E-2</v>
      </c>
      <c r="AI294" s="10">
        <f t="shared" si="145"/>
        <v>-3.4703402086608479E-3</v>
      </c>
      <c r="AJ294" s="10"/>
      <c r="AK294" s="7"/>
      <c r="AL294" s="7">
        <v>188</v>
      </c>
      <c r="AM294" s="7">
        <v>19.899999999999999</v>
      </c>
      <c r="AN294" s="7">
        <v>246.4</v>
      </c>
      <c r="AO294" s="4"/>
      <c r="AP294" s="10">
        <f t="shared" si="146"/>
        <v>1.8651745270450003E-3</v>
      </c>
      <c r="AQ294" s="10">
        <f t="shared" si="147"/>
        <v>-2.5062656641604369E-3</v>
      </c>
      <c r="AR294" s="10">
        <f t="shared" si="148"/>
        <v>5.7142857142857377E-3</v>
      </c>
      <c r="AS294" s="4"/>
      <c r="AT294" s="10">
        <f t="shared" si="186"/>
        <v>6.154669521006185E-3</v>
      </c>
      <c r="AU294" s="10">
        <f t="shared" si="187"/>
        <v>-4.3269230769230872E-2</v>
      </c>
      <c r="AV294" s="10">
        <f t="shared" si="188"/>
        <v>-2.025111381125962E-3</v>
      </c>
      <c r="AW294" s="4"/>
      <c r="AX294" s="9">
        <f t="shared" si="189"/>
        <v>-8.1797809021321478E-3</v>
      </c>
      <c r="AY294" s="9">
        <f t="shared" si="190"/>
        <v>4.1244119388104912E-2</v>
      </c>
      <c r="AZ294" s="8">
        <f t="shared" si="149"/>
        <v>-4.9423900290237063E-2</v>
      </c>
      <c r="BA294" s="4"/>
      <c r="BC294" s="4"/>
      <c r="BD294" s="4"/>
      <c r="BE294" s="4"/>
      <c r="BF294" s="4"/>
      <c r="BG294" s="4"/>
      <c r="BH294" s="4"/>
      <c r="BI294" s="4"/>
      <c r="BJ294" s="4"/>
      <c r="BK294" s="4"/>
      <c r="BN294" s="4"/>
    </row>
    <row r="295" spans="1:66" s="1" customFormat="1">
      <c r="A295" s="12">
        <v>41768</v>
      </c>
      <c r="B295" s="7">
        <v>22994.23</v>
      </c>
      <c r="C295" s="7">
        <v>107.55</v>
      </c>
      <c r="D295" s="7">
        <v>506.8</v>
      </c>
      <c r="E295" s="7">
        <v>1901.85</v>
      </c>
      <c r="F295" s="7"/>
      <c r="G295" s="6"/>
      <c r="H295" s="10">
        <f t="shared" si="133"/>
        <v>1.6540642722117204E-2</v>
      </c>
      <c r="I295" s="10">
        <f t="shared" si="134"/>
        <v>-4.305135951661633E-2</v>
      </c>
      <c r="J295" s="10">
        <f t="shared" si="135"/>
        <v>6.9891192121355559E-3</v>
      </c>
      <c r="K295" s="7"/>
      <c r="L295" s="10">
        <f t="shared" si="136"/>
        <v>0.72217774219375486</v>
      </c>
      <c r="M295" s="10">
        <f t="shared" si="137"/>
        <v>1.5563682219419925</v>
      </c>
      <c r="N295" s="10">
        <f t="shared" si="138"/>
        <v>0.28842896822708491</v>
      </c>
      <c r="O295" s="7"/>
      <c r="P295" s="10">
        <f t="shared" si="139"/>
        <v>-0.83419047974823768</v>
      </c>
      <c r="Q295" s="10">
        <f t="shared" si="140"/>
        <v>0.43374877396666994</v>
      </c>
      <c r="R295" s="11">
        <f t="shared" si="141"/>
        <v>-1.2679392537149077</v>
      </c>
      <c r="S295" s="7"/>
      <c r="T295" s="7"/>
      <c r="U295" s="7">
        <v>5857.2</v>
      </c>
      <c r="V295" s="7">
        <v>854.9</v>
      </c>
      <c r="W295" s="7">
        <v>32.35</v>
      </c>
      <c r="X295" s="7"/>
      <c r="Y295" s="10">
        <f t="shared" si="142"/>
        <v>1.3865088019940705E-2</v>
      </c>
      <c r="Z295" s="10">
        <f t="shared" si="143"/>
        <v>-3.96131888617031E-3</v>
      </c>
      <c r="AA295" s="10">
        <f t="shared" si="144"/>
        <v>-9.1883614088819968E-3</v>
      </c>
      <c r="AB295" s="5"/>
      <c r="AC295" s="10">
        <f t="shared" si="191"/>
        <v>1.5438225427563462E-2</v>
      </c>
      <c r="AD295" s="10">
        <f t="shared" si="192"/>
        <v>-5.872434443863094E-3</v>
      </c>
      <c r="AE295" s="10">
        <f t="shared" si="193"/>
        <v>1.4106583072100403E-2</v>
      </c>
      <c r="AG295" s="10">
        <f t="shared" si="194"/>
        <v>-1.3316423554630592E-3</v>
      </c>
      <c r="AH295" s="10">
        <f t="shared" si="195"/>
        <v>1.9979017515963496E-2</v>
      </c>
      <c r="AI295" s="10">
        <f t="shared" si="145"/>
        <v>-2.1310659871426555E-2</v>
      </c>
      <c r="AK295" s="7"/>
      <c r="AL295" s="7">
        <v>189.4</v>
      </c>
      <c r="AM295" s="7">
        <v>19.95</v>
      </c>
      <c r="AN295" s="7">
        <v>239.8</v>
      </c>
      <c r="AO295" s="4"/>
      <c r="AP295" s="10">
        <f t="shared" si="146"/>
        <v>7.4468085106383277E-3</v>
      </c>
      <c r="AQ295" s="10">
        <f t="shared" si="147"/>
        <v>2.5125628140703878E-3</v>
      </c>
      <c r="AR295" s="10">
        <f t="shared" si="148"/>
        <v>-2.6785714285714263E-2</v>
      </c>
      <c r="AS295" s="4"/>
      <c r="AT295" s="10">
        <f t="shared" si="186"/>
        <v>1.3647310677013708E-2</v>
      </c>
      <c r="AU295" s="10">
        <f t="shared" si="187"/>
        <v>-4.0865384615384685E-2</v>
      </c>
      <c r="AV295" s="10">
        <f t="shared" si="188"/>
        <v>-2.8756581611988637E-2</v>
      </c>
      <c r="AW295" s="4"/>
      <c r="AX295" s="9">
        <f t="shared" si="189"/>
        <v>-4.2403892289002348E-2</v>
      </c>
      <c r="AY295" s="9">
        <f t="shared" si="190"/>
        <v>1.2108803003396049E-2</v>
      </c>
      <c r="AZ295" s="8">
        <f t="shared" si="149"/>
        <v>-5.4512695292398397E-2</v>
      </c>
      <c r="BA295" s="4"/>
      <c r="BC295" s="4"/>
      <c r="BD295" s="4"/>
      <c r="BE295" s="4"/>
      <c r="BF295" s="4"/>
      <c r="BG295" s="4"/>
      <c r="BH295" s="4"/>
      <c r="BI295" s="4"/>
      <c r="BJ295" s="4"/>
      <c r="BK295" s="4"/>
      <c r="BN295" s="4"/>
    </row>
    <row r="296" spans="1:66" s="1" customFormat="1">
      <c r="A296" s="12">
        <v>41771</v>
      </c>
      <c r="B296" s="7">
        <v>23551</v>
      </c>
      <c r="C296" s="7">
        <v>111.75</v>
      </c>
      <c r="D296" s="7">
        <v>505.15</v>
      </c>
      <c r="E296" s="7">
        <v>1891.85</v>
      </c>
      <c r="F296" s="7"/>
      <c r="G296" s="6"/>
      <c r="H296" s="10">
        <f t="shared" si="133"/>
        <v>3.9051603905160416E-2</v>
      </c>
      <c r="I296" s="10">
        <f t="shared" si="134"/>
        <v>-3.2557221783741791E-3</v>
      </c>
      <c r="J296" s="10">
        <f t="shared" si="135"/>
        <v>-5.2580382259379025E-3</v>
      </c>
      <c r="K296" s="7"/>
      <c r="L296" s="10">
        <f t="shared" si="136"/>
        <v>0.78943154523618886</v>
      </c>
      <c r="M296" s="10">
        <f t="shared" si="137"/>
        <v>1.5480453972257249</v>
      </c>
      <c r="N296" s="10">
        <f t="shared" si="138"/>
        <v>0.28165435946074113</v>
      </c>
      <c r="O296" s="7"/>
      <c r="P296" s="10">
        <f t="shared" si="139"/>
        <v>-0.75861385198953601</v>
      </c>
      <c r="Q296" s="10">
        <f t="shared" si="140"/>
        <v>0.50777718577544773</v>
      </c>
      <c r="R296" s="11">
        <f t="shared" si="141"/>
        <v>-1.2663910377649836</v>
      </c>
      <c r="S296" s="7"/>
      <c r="T296" s="7"/>
      <c r="U296" s="7">
        <v>5916.95</v>
      </c>
      <c r="V296" s="7">
        <v>846.95</v>
      </c>
      <c r="W296" s="7">
        <v>31.4</v>
      </c>
      <c r="X296" s="7"/>
      <c r="Y296" s="10">
        <f t="shared" si="142"/>
        <v>1.0201119989073278E-2</v>
      </c>
      <c r="Z296" s="10">
        <f t="shared" si="143"/>
        <v>-9.2993332553514239E-3</v>
      </c>
      <c r="AA296" s="10">
        <f t="shared" si="144"/>
        <v>-2.9366306027820796E-2</v>
      </c>
      <c r="AB296" s="5"/>
      <c r="AC296" s="10">
        <f t="shared" si="191"/>
        <v>2.5796832606641677E-2</v>
      </c>
      <c r="AD296" s="10">
        <f t="shared" si="192"/>
        <v>-1.511715797430083E-2</v>
      </c>
      <c r="AE296" s="10">
        <f t="shared" si="193"/>
        <v>-1.5673981191222573E-2</v>
      </c>
      <c r="AF296" s="10"/>
      <c r="AG296" s="10">
        <f t="shared" si="194"/>
        <v>-4.1470813797864249E-2</v>
      </c>
      <c r="AH296" s="10">
        <f t="shared" si="195"/>
        <v>-5.5682321692174241E-4</v>
      </c>
      <c r="AI296" s="10">
        <f t="shared" si="145"/>
        <v>-4.0913990580942507E-2</v>
      </c>
      <c r="AJ296" s="7"/>
      <c r="AK296" s="7"/>
      <c r="AL296" s="7">
        <v>191</v>
      </c>
      <c r="AM296" s="7">
        <v>20.5</v>
      </c>
      <c r="AN296" s="7">
        <v>243.1</v>
      </c>
      <c r="AO296" s="4"/>
      <c r="AP296" s="10">
        <f t="shared" si="146"/>
        <v>8.4477296726504451E-3</v>
      </c>
      <c r="AQ296" s="10">
        <f t="shared" si="147"/>
        <v>2.7568922305764448E-2</v>
      </c>
      <c r="AR296" s="10">
        <f t="shared" si="148"/>
        <v>1.3761467889908185E-2</v>
      </c>
      <c r="AS296" s="4"/>
      <c r="AT296" s="10">
        <f t="shared" si="186"/>
        <v>2.221032914102224E-2</v>
      </c>
      <c r="AU296" s="10">
        <f t="shared" si="187"/>
        <v>-1.4423076923076957E-2</v>
      </c>
      <c r="AV296" s="10">
        <f t="shared" si="188"/>
        <v>-1.5390846496557356E-2</v>
      </c>
      <c r="AW296" s="4"/>
      <c r="AX296" s="9">
        <f t="shared" si="189"/>
        <v>-3.7601175637579594E-2</v>
      </c>
      <c r="AY296" s="9">
        <f t="shared" si="190"/>
        <v>-9.6776957348039885E-4</v>
      </c>
      <c r="AZ296" s="8">
        <f t="shared" si="149"/>
        <v>-3.6633406064099192E-2</v>
      </c>
      <c r="BA296" s="4"/>
      <c r="BC296" s="4"/>
      <c r="BD296" s="4"/>
      <c r="BE296" s="4"/>
      <c r="BF296" s="4"/>
      <c r="BG296" s="4"/>
      <c r="BH296" s="4"/>
      <c r="BI296" s="4"/>
      <c r="BJ296" s="4"/>
      <c r="BK296" s="4"/>
      <c r="BN296" s="4"/>
    </row>
    <row r="297" spans="1:66" s="1" customFormat="1">
      <c r="A297" s="12">
        <v>41772</v>
      </c>
      <c r="B297" s="7">
        <v>23871.23</v>
      </c>
      <c r="C297" s="7">
        <v>117.05</v>
      </c>
      <c r="D297" s="7">
        <v>511.25</v>
      </c>
      <c r="E297" s="7">
        <v>1874.55</v>
      </c>
      <c r="F297" s="7"/>
      <c r="G297" s="6"/>
      <c r="H297" s="10">
        <f t="shared" si="133"/>
        <v>4.7427293064876933E-2</v>
      </c>
      <c r="I297" s="10">
        <f t="shared" si="134"/>
        <v>1.2075621102642825E-2</v>
      </c>
      <c r="J297" s="10">
        <f t="shared" si="135"/>
        <v>-9.1444881993815348E-3</v>
      </c>
      <c r="K297" s="7"/>
      <c r="L297" s="10">
        <f t="shared" si="136"/>
        <v>0.87429943955164113</v>
      </c>
      <c r="M297" s="10">
        <f t="shared" si="137"/>
        <v>1.5788146279949558</v>
      </c>
      <c r="N297" s="10">
        <f t="shared" si="138"/>
        <v>0.26993428629496652</v>
      </c>
      <c r="O297" s="7"/>
      <c r="P297" s="10">
        <f t="shared" si="139"/>
        <v>-0.70451518844331462</v>
      </c>
      <c r="Q297" s="10">
        <f t="shared" si="140"/>
        <v>0.60436515325667461</v>
      </c>
      <c r="R297" s="11">
        <f t="shared" si="141"/>
        <v>-1.3088803416999892</v>
      </c>
      <c r="S297" s="7"/>
      <c r="T297" s="7"/>
      <c r="U297" s="7">
        <v>5999.35</v>
      </c>
      <c r="V297" s="7">
        <v>873.2</v>
      </c>
      <c r="W297" s="7">
        <v>32.25</v>
      </c>
      <c r="X297" s="7"/>
      <c r="Y297" s="10">
        <f t="shared" si="142"/>
        <v>1.3926093680021049E-2</v>
      </c>
      <c r="Z297" s="10">
        <f t="shared" si="143"/>
        <v>3.0993565145522164E-2</v>
      </c>
      <c r="AA297" s="10">
        <f t="shared" si="144"/>
        <v>2.7070063694267562E-2</v>
      </c>
      <c r="AB297" s="5"/>
      <c r="AC297" s="10">
        <f t="shared" si="191"/>
        <v>4.0082175394190643E-2</v>
      </c>
      <c r="AD297" s="10">
        <f t="shared" si="192"/>
        <v>1.5407872550729692E-2</v>
      </c>
      <c r="AE297" s="10">
        <f t="shared" si="193"/>
        <v>1.0971786833855844E-2</v>
      </c>
      <c r="AF297" s="10"/>
      <c r="AG297" s="10">
        <f t="shared" si="194"/>
        <v>-2.91103885603348E-2</v>
      </c>
      <c r="AH297" s="10">
        <f t="shared" si="195"/>
        <v>-4.4360857168738478E-3</v>
      </c>
      <c r="AI297" s="10">
        <f t="shared" si="145"/>
        <v>-2.4674302843460953E-2</v>
      </c>
      <c r="AJ297" s="7"/>
      <c r="AK297" s="7"/>
      <c r="AL297" s="7">
        <v>189</v>
      </c>
      <c r="AM297" s="7">
        <v>20.7</v>
      </c>
      <c r="AN297" s="7">
        <v>249.45</v>
      </c>
      <c r="AO297" s="4"/>
      <c r="AP297" s="10">
        <f t="shared" si="146"/>
        <v>-1.0471204188481676E-2</v>
      </c>
      <c r="AQ297" s="10">
        <f t="shared" si="147"/>
        <v>9.7560975609755751E-3</v>
      </c>
      <c r="AR297" s="10">
        <f t="shared" si="148"/>
        <v>2.6120937885643746E-2</v>
      </c>
      <c r="AS297" s="4"/>
      <c r="AT297" s="10">
        <f t="shared" si="186"/>
        <v>1.1506556061011537E-2</v>
      </c>
      <c r="AU297" s="10">
        <f t="shared" si="187"/>
        <v>-4.8076923076923756E-3</v>
      </c>
      <c r="AV297" s="10">
        <f t="shared" si="188"/>
        <v>1.0328068043742337E-2</v>
      </c>
      <c r="AW297" s="4"/>
      <c r="AX297" s="9">
        <f t="shared" si="189"/>
        <v>-1.1784880172692001E-3</v>
      </c>
      <c r="AY297" s="9">
        <f t="shared" si="190"/>
        <v>1.5135760351434713E-2</v>
      </c>
      <c r="AZ297" s="8">
        <f t="shared" si="149"/>
        <v>-1.6314248368703911E-2</v>
      </c>
      <c r="BA297" s="4"/>
      <c r="BC297" s="4"/>
      <c r="BD297" s="4"/>
      <c r="BE297" s="4"/>
      <c r="BF297" s="4"/>
      <c r="BG297" s="4"/>
      <c r="BH297" s="4"/>
      <c r="BI297" s="4"/>
      <c r="BJ297" s="4"/>
      <c r="BK297" s="4"/>
      <c r="BN297" s="4"/>
    </row>
    <row r="298" spans="1:66" s="1" customFormat="1">
      <c r="A298" s="12">
        <v>41773</v>
      </c>
      <c r="B298" s="7">
        <v>23815.119999999999</v>
      </c>
      <c r="C298" s="7">
        <v>119.25</v>
      </c>
      <c r="D298" s="7">
        <v>508.25</v>
      </c>
      <c r="E298" s="7">
        <v>1808.2</v>
      </c>
      <c r="F298" s="7"/>
      <c r="G298" s="6"/>
      <c r="H298" s="10">
        <f t="shared" si="133"/>
        <v>1.8795386586928687E-2</v>
      </c>
      <c r="I298" s="10">
        <f t="shared" si="134"/>
        <v>-5.8679706601466996E-3</v>
      </c>
      <c r="J298" s="10">
        <f t="shared" si="135"/>
        <v>-3.5395161505427923E-2</v>
      </c>
      <c r="K298" s="7"/>
      <c r="L298" s="10">
        <f t="shared" si="136"/>
        <v>0.90952762209767801</v>
      </c>
      <c r="M298" s="10">
        <f t="shared" si="137"/>
        <v>1.5636822194199242</v>
      </c>
      <c r="N298" s="10">
        <f t="shared" si="138"/>
        <v>0.22498475713027583</v>
      </c>
      <c r="O298" s="10" t="s">
        <v>1</v>
      </c>
      <c r="P298" s="10">
        <f t="shared" si="139"/>
        <v>-0.65415459732224623</v>
      </c>
      <c r="Q298" s="10">
        <f t="shared" si="140"/>
        <v>0.68454286496740213</v>
      </c>
      <c r="R298" s="11">
        <f t="shared" si="141"/>
        <v>-1.3386974622896484</v>
      </c>
      <c r="S298" s="7" t="s">
        <v>14</v>
      </c>
      <c r="T298" s="7"/>
      <c r="U298" s="7">
        <v>6009.3</v>
      </c>
      <c r="V298" s="7">
        <v>888.8</v>
      </c>
      <c r="W298" s="7">
        <v>32.6</v>
      </c>
      <c r="X298" s="7"/>
      <c r="Y298" s="10">
        <f t="shared" si="142"/>
        <v>1.6585130055755736E-3</v>
      </c>
      <c r="Z298" s="10">
        <f t="shared" si="143"/>
        <v>1.7865322950068607E-2</v>
      </c>
      <c r="AA298" s="10">
        <f t="shared" si="144"/>
        <v>1.0852713178294617E-2</v>
      </c>
      <c r="AB298" s="5"/>
      <c r="AC298" s="10">
        <f t="shared" si="191"/>
        <v>4.180716520894924E-2</v>
      </c>
      <c r="AD298" s="10">
        <f t="shared" si="192"/>
        <v>3.3548462119890585E-2</v>
      </c>
      <c r="AE298" s="10">
        <f t="shared" si="193"/>
        <v>2.1943573667711689E-2</v>
      </c>
      <c r="AF298" s="10"/>
      <c r="AG298" s="10">
        <f t="shared" si="194"/>
        <v>-1.9863591541237551E-2</v>
      </c>
      <c r="AH298" s="10">
        <f t="shared" si="195"/>
        <v>-1.1604888452178896E-2</v>
      </c>
      <c r="AI298" s="10">
        <f t="shared" si="145"/>
        <v>-8.2587030890586555E-3</v>
      </c>
      <c r="AJ298" s="7"/>
      <c r="AK298" s="7"/>
      <c r="AL298" s="7">
        <v>200.25</v>
      </c>
      <c r="AM298" s="7">
        <v>22</v>
      </c>
      <c r="AN298" s="7">
        <v>264.7</v>
      </c>
      <c r="AO298" s="4"/>
      <c r="AP298" s="10">
        <f t="shared" si="146"/>
        <v>5.9523809523809521E-2</v>
      </c>
      <c r="AQ298" s="10">
        <f t="shared" si="147"/>
        <v>6.2801932367149801E-2</v>
      </c>
      <c r="AR298" s="10">
        <f t="shared" si="148"/>
        <v>6.1134495890960115E-2</v>
      </c>
      <c r="AS298" s="4"/>
      <c r="AT298" s="10">
        <f t="shared" si="186"/>
        <v>7.1715279636071744E-2</v>
      </c>
      <c r="AU298" s="10">
        <f t="shared" si="187"/>
        <v>5.7692307692307654E-2</v>
      </c>
      <c r="AV298" s="10">
        <f t="shared" si="188"/>
        <v>7.2093965168084168E-2</v>
      </c>
      <c r="AW298" s="4"/>
      <c r="AX298" s="9">
        <f t="shared" si="189"/>
        <v>3.7868553201242383E-4</v>
      </c>
      <c r="AY298" s="9">
        <f t="shared" si="190"/>
        <v>1.4401657475776514E-2</v>
      </c>
      <c r="AZ298" s="8">
        <f t="shared" si="149"/>
        <v>-1.402297194376409E-2</v>
      </c>
      <c r="BA298" s="4"/>
      <c r="BC298" s="4"/>
      <c r="BD298" s="4"/>
      <c r="BE298" s="4"/>
      <c r="BF298" s="4"/>
      <c r="BG298" s="4"/>
      <c r="BH298" s="4"/>
      <c r="BI298" s="4"/>
      <c r="BJ298" s="4"/>
      <c r="BK298" s="4"/>
      <c r="BN298" s="4"/>
    </row>
    <row r="299" spans="1:66" s="1" customFormat="1">
      <c r="A299" s="12">
        <v>41774</v>
      </c>
      <c r="B299" s="7">
        <v>23905.599999999999</v>
      </c>
      <c r="C299" s="7">
        <v>116.1</v>
      </c>
      <c r="D299" s="7">
        <v>501.15</v>
      </c>
      <c r="E299" s="7">
        <v>1731.75</v>
      </c>
      <c r="F299" s="7"/>
      <c r="G299" s="7"/>
      <c r="H299" s="10">
        <f t="shared" si="133"/>
        <v>-2.6415094339622688E-2</v>
      </c>
      <c r="I299" s="10">
        <f t="shared" si="134"/>
        <v>-1.3969503197245495E-2</v>
      </c>
      <c r="J299" s="10">
        <f t="shared" si="135"/>
        <v>-4.2279615086826705E-2</v>
      </c>
      <c r="K299" s="7"/>
      <c r="L299" s="10">
        <f t="shared" si="136"/>
        <v>0.85908726981585248</v>
      </c>
      <c r="M299" s="10">
        <f t="shared" si="137"/>
        <v>1.5278688524590163</v>
      </c>
      <c r="N299" s="10">
        <f t="shared" si="138"/>
        <v>0.17319287311157788</v>
      </c>
      <c r="O299" s="7" t="s">
        <v>2</v>
      </c>
      <c r="P299" s="10">
        <f t="shared" si="139"/>
        <v>-0.66878158264316379</v>
      </c>
      <c r="Q299" s="10">
        <f t="shared" si="140"/>
        <v>0.68589439670427454</v>
      </c>
      <c r="R299" s="11">
        <f t="shared" si="141"/>
        <v>-1.3546759793474383</v>
      </c>
      <c r="S299" s="7" t="s">
        <v>2</v>
      </c>
      <c r="T299" s="7"/>
      <c r="U299" s="7">
        <v>6035.85</v>
      </c>
      <c r="V299" s="7">
        <v>880.25</v>
      </c>
      <c r="W299" s="7">
        <v>33.799999999999997</v>
      </c>
      <c r="X299" s="7"/>
      <c r="Y299" s="10">
        <f t="shared" si="142"/>
        <v>4.4181518646098849E-3</v>
      </c>
      <c r="Z299" s="10">
        <f t="shared" si="143"/>
        <v>-9.6197119711970685E-3</v>
      </c>
      <c r="AA299" s="10">
        <f t="shared" si="144"/>
        <v>3.6809815950920116E-2</v>
      </c>
      <c r="AB299" s="5"/>
      <c r="AC299" s="10">
        <f t="shared" si="191"/>
        <v>4.6410027478481095E-2</v>
      </c>
      <c r="AD299" s="10">
        <f t="shared" si="192"/>
        <v>2.3606023606023551E-2</v>
      </c>
      <c r="AE299" s="10">
        <f t="shared" si="193"/>
        <v>5.9561128526645725E-2</v>
      </c>
      <c r="AF299" s="10"/>
      <c r="AG299" s="10">
        <f t="shared" si="194"/>
        <v>1.315110104816463E-2</v>
      </c>
      <c r="AH299" s="10">
        <f t="shared" si="195"/>
        <v>3.5955104920622177E-2</v>
      </c>
      <c r="AI299" s="10">
        <f t="shared" si="145"/>
        <v>-2.2804003872457547E-2</v>
      </c>
      <c r="AJ299" s="7"/>
      <c r="AK299" s="7"/>
      <c r="AL299" s="7">
        <v>192</v>
      </c>
      <c r="AM299" s="7">
        <v>21.85</v>
      </c>
      <c r="AN299" s="7">
        <v>246.1</v>
      </c>
      <c r="AO299" s="4"/>
      <c r="AP299" s="10">
        <f t="shared" si="146"/>
        <v>-4.1198501872659173E-2</v>
      </c>
      <c r="AQ299" s="10">
        <f t="shared" si="147"/>
        <v>-6.8181818181817537E-3</v>
      </c>
      <c r="AR299" s="10">
        <f t="shared" si="148"/>
        <v>-7.0268228182848488E-2</v>
      </c>
      <c r="AS299" s="4"/>
      <c r="AT299" s="10">
        <f t="shared" si="186"/>
        <v>2.7562215681027593E-2</v>
      </c>
      <c r="AU299" s="10">
        <f t="shared" si="187"/>
        <v>5.0480769230769267E-2</v>
      </c>
      <c r="AV299" s="10">
        <f t="shared" si="188"/>
        <v>-3.2401782098015852E-3</v>
      </c>
      <c r="AW299" s="4"/>
      <c r="AX299" s="9">
        <f t="shared" si="189"/>
        <v>-3.0802393890829179E-2</v>
      </c>
      <c r="AY299" s="9">
        <f t="shared" si="190"/>
        <v>-5.3720947440570849E-2</v>
      </c>
      <c r="AZ299" s="8">
        <f t="shared" si="149"/>
        <v>2.291855354974167E-2</v>
      </c>
      <c r="BA299" s="4"/>
      <c r="BC299" s="4"/>
      <c r="BD299" s="4"/>
      <c r="BE299" s="4"/>
      <c r="BF299" s="4"/>
      <c r="BG299" s="4"/>
      <c r="BH299" s="4"/>
      <c r="BI299" s="4"/>
      <c r="BJ299" s="4"/>
      <c r="BK299" s="4"/>
      <c r="BN299" s="4"/>
    </row>
    <row r="300" spans="1:66" s="1" customFormat="1">
      <c r="A300" s="12">
        <v>41775</v>
      </c>
      <c r="B300" s="7">
        <v>24121.74</v>
      </c>
      <c r="C300" s="7">
        <v>117.55</v>
      </c>
      <c r="D300" s="7">
        <v>484.25</v>
      </c>
      <c r="E300" s="7">
        <v>1765.65</v>
      </c>
      <c r="F300" s="7"/>
      <c r="G300" s="6"/>
      <c r="H300" s="10">
        <f t="shared" si="133"/>
        <v>1.2489233419466002E-2</v>
      </c>
      <c r="I300" s="10">
        <f t="shared" si="134"/>
        <v>-3.3722438391699049E-2</v>
      </c>
      <c r="J300" s="10">
        <f t="shared" si="135"/>
        <v>1.9575573841489877E-2</v>
      </c>
      <c r="K300" s="7"/>
      <c r="L300" s="10">
        <f t="shared" si="136"/>
        <v>0.88230584467574047</v>
      </c>
      <c r="M300" s="10">
        <f t="shared" si="137"/>
        <v>1.4426229508196722</v>
      </c>
      <c r="N300" s="10">
        <f t="shared" si="138"/>
        <v>0.19615879682948323</v>
      </c>
      <c r="O300" s="7"/>
      <c r="P300" s="10">
        <f t="shared" si="139"/>
        <v>-0.56031710614393171</v>
      </c>
      <c r="Q300" s="10">
        <f t="shared" si="140"/>
        <v>0.68614704784625724</v>
      </c>
      <c r="R300" s="11">
        <f t="shared" si="141"/>
        <v>-1.2464641539901891</v>
      </c>
      <c r="S300" s="7"/>
      <c r="T300" s="7"/>
      <c r="U300" s="7">
        <v>5919.75</v>
      </c>
      <c r="V300" s="7">
        <v>863.6</v>
      </c>
      <c r="W300" s="7">
        <v>34.6</v>
      </c>
      <c r="X300" s="7"/>
      <c r="Y300" s="10">
        <f t="shared" si="142"/>
        <v>-1.9235070454037186E-2</v>
      </c>
      <c r="Z300" s="10">
        <f t="shared" si="143"/>
        <v>-1.8915080942913918E-2</v>
      </c>
      <c r="AA300" s="10">
        <f t="shared" si="144"/>
        <v>2.3668639053254566E-2</v>
      </c>
      <c r="AB300" s="5"/>
      <c r="AC300" s="10">
        <f t="shared" si="191"/>
        <v>2.6282256876121526E-2</v>
      </c>
      <c r="AD300" s="10">
        <f t="shared" si="192"/>
        <v>4.2444328158613605E-3</v>
      </c>
      <c r="AE300" s="10">
        <f t="shared" si="193"/>
        <v>8.4639498432601976E-2</v>
      </c>
      <c r="AF300" s="10"/>
      <c r="AG300" s="10">
        <f t="shared" si="194"/>
        <v>5.8357241556480449E-2</v>
      </c>
      <c r="AH300" s="10">
        <f t="shared" si="195"/>
        <v>8.0395065616740619E-2</v>
      </c>
      <c r="AI300" s="10">
        <f t="shared" si="145"/>
        <v>-2.2037824060260169E-2</v>
      </c>
      <c r="AJ300" s="7"/>
      <c r="AK300" s="7"/>
      <c r="AL300" s="7">
        <v>196</v>
      </c>
      <c r="AM300" s="7">
        <v>22.9</v>
      </c>
      <c r="AN300" s="7">
        <v>258.89999999999998</v>
      </c>
      <c r="AO300" s="4"/>
      <c r="AP300" s="10">
        <f t="shared" si="146"/>
        <v>2.0833333333333332E-2</v>
      </c>
      <c r="AQ300" s="10">
        <f t="shared" si="147"/>
        <v>4.8054919908466685E-2</v>
      </c>
      <c r="AR300" s="10">
        <f t="shared" si="148"/>
        <v>5.2011377488825609E-2</v>
      </c>
      <c r="AS300" s="4"/>
      <c r="AT300" s="10">
        <f t="shared" si="186"/>
        <v>4.8969761841049002E-2</v>
      </c>
      <c r="AU300" s="10">
        <f t="shared" si="187"/>
        <v>0.10096153846153835</v>
      </c>
      <c r="AV300" s="10">
        <f t="shared" si="188"/>
        <v>4.8602673147022969E-2</v>
      </c>
      <c r="AW300" s="4"/>
      <c r="AX300" s="9">
        <f t="shared" si="189"/>
        <v>-3.6708869402603261E-4</v>
      </c>
      <c r="AY300" s="9">
        <f t="shared" si="190"/>
        <v>-5.2358865314515383E-2</v>
      </c>
      <c r="AZ300" s="8">
        <f t="shared" si="149"/>
        <v>5.1991776620489351E-2</v>
      </c>
      <c r="BA300" s="4"/>
      <c r="BC300" s="4"/>
      <c r="BD300" s="4"/>
      <c r="BE300" s="4"/>
      <c r="BF300" s="4"/>
      <c r="BG300" s="4"/>
      <c r="BH300" s="4"/>
      <c r="BI300" s="4"/>
      <c r="BJ300" s="4"/>
      <c r="BK300" s="4"/>
      <c r="BN300" s="4"/>
    </row>
    <row r="301" spans="1:66" s="1" customFormat="1">
      <c r="A301" s="12">
        <v>41778</v>
      </c>
      <c r="B301" s="7">
        <v>24363.05</v>
      </c>
      <c r="C301" s="7">
        <v>124.6</v>
      </c>
      <c r="D301" s="7">
        <v>492.2</v>
      </c>
      <c r="E301" s="7">
        <v>1798.9</v>
      </c>
      <c r="F301" s="7"/>
      <c r="G301" s="6"/>
      <c r="H301" s="10">
        <f t="shared" si="133"/>
        <v>5.9974478945129708E-2</v>
      </c>
      <c r="I301" s="10">
        <f t="shared" si="134"/>
        <v>1.6417139907072768E-2</v>
      </c>
      <c r="J301" s="10">
        <f t="shared" si="135"/>
        <v>1.8831591765072351E-2</v>
      </c>
      <c r="K301" s="7"/>
      <c r="L301" s="10">
        <f t="shared" si="136"/>
        <v>0.9951961569255402</v>
      </c>
      <c r="M301" s="10">
        <f t="shared" si="137"/>
        <v>1.4827238335435056</v>
      </c>
      <c r="N301" s="10">
        <f t="shared" si="138"/>
        <v>0.21868437097757618</v>
      </c>
      <c r="O301" s="7"/>
      <c r="P301" s="10">
        <f t="shared" si="139"/>
        <v>-0.48752767661796537</v>
      </c>
      <c r="Q301" s="10">
        <f t="shared" si="140"/>
        <v>0.776511785947964</v>
      </c>
      <c r="R301" s="11">
        <f t="shared" si="141"/>
        <v>-1.2640394625659295</v>
      </c>
      <c r="S301" s="7"/>
      <c r="T301" s="7"/>
      <c r="U301" s="7">
        <v>5955</v>
      </c>
      <c r="V301" s="7">
        <v>825.25</v>
      </c>
      <c r="W301" s="7">
        <v>36.700000000000003</v>
      </c>
      <c r="X301" s="7">
        <v>5</v>
      </c>
      <c r="Y301" s="10">
        <f t="shared" si="142"/>
        <v>5.9546433548714047E-3</v>
      </c>
      <c r="Z301" s="10">
        <f t="shared" si="143"/>
        <v>-4.4407132931912945E-2</v>
      </c>
      <c r="AA301" s="10">
        <f t="shared" si="144"/>
        <v>6.0693641618497149E-2</v>
      </c>
      <c r="AB301" s="5"/>
      <c r="AC301" s="10">
        <f t="shared" si="191"/>
        <v>3.2393401697251349E-2</v>
      </c>
      <c r="AD301" s="10">
        <f t="shared" si="192"/>
        <v>-4.0351183208326119E-2</v>
      </c>
      <c r="AE301" s="10">
        <f t="shared" si="193"/>
        <v>0.15047021943573682</v>
      </c>
      <c r="AF301" s="10" t="s">
        <v>1</v>
      </c>
      <c r="AG301" s="10">
        <f t="shared" si="194"/>
        <v>0.11807681773848547</v>
      </c>
      <c r="AH301" s="10">
        <f t="shared" si="195"/>
        <v>0.19082140264406294</v>
      </c>
      <c r="AI301" s="10">
        <f t="shared" si="145"/>
        <v>-7.2744584905577475E-2</v>
      </c>
      <c r="AJ301" s="7" t="s">
        <v>18</v>
      </c>
      <c r="AK301" s="7"/>
      <c r="AL301" s="7">
        <v>200.25</v>
      </c>
      <c r="AM301" s="7">
        <v>25.6</v>
      </c>
      <c r="AN301" s="7">
        <v>310.64999999999998</v>
      </c>
      <c r="AO301" s="4"/>
      <c r="AP301" s="10">
        <f t="shared" si="146"/>
        <v>2.1683673469387755E-2</v>
      </c>
      <c r="AQ301" s="10">
        <f t="shared" si="147"/>
        <v>0.1179039301310045</v>
      </c>
      <c r="AR301" s="10">
        <f t="shared" si="148"/>
        <v>0.19988412514484358</v>
      </c>
      <c r="AS301" s="4"/>
      <c r="AT301" s="10">
        <f t="shared" si="186"/>
        <v>7.1715279636071744E-2</v>
      </c>
      <c r="AU301" s="10">
        <f t="shared" si="187"/>
        <v>0.23076923076923078</v>
      </c>
      <c r="AV301" s="10">
        <f t="shared" si="188"/>
        <v>0.25820170109356</v>
      </c>
      <c r="AW301" s="10" t="s">
        <v>1</v>
      </c>
      <c r="AX301" s="9">
        <f t="shared" si="189"/>
        <v>0.18648642145748826</v>
      </c>
      <c r="AY301" s="9">
        <f t="shared" si="190"/>
        <v>2.7432470324329217E-2</v>
      </c>
      <c r="AZ301" s="8">
        <f t="shared" si="149"/>
        <v>0.15905395113315904</v>
      </c>
      <c r="BA301" s="4" t="s">
        <v>18</v>
      </c>
      <c r="BC301" s="4"/>
      <c r="BD301" s="4"/>
      <c r="BE301" s="4"/>
      <c r="BF301" s="4"/>
      <c r="BG301" s="4"/>
      <c r="BH301" s="4"/>
      <c r="BI301" s="4"/>
      <c r="BJ301" s="4">
        <v>49</v>
      </c>
      <c r="BK301" s="4"/>
      <c r="BN301" s="4"/>
    </row>
    <row r="302" spans="1:66" s="1" customFormat="1">
      <c r="A302" s="12">
        <v>41779</v>
      </c>
      <c r="B302" s="7">
        <v>24376.880000000001</v>
      </c>
      <c r="C302" s="7">
        <v>121.85</v>
      </c>
      <c r="D302" s="7">
        <v>501.65</v>
      </c>
      <c r="E302" s="7">
        <v>1779.95</v>
      </c>
      <c r="F302" s="7"/>
      <c r="G302" s="6"/>
      <c r="H302" s="10">
        <f t="shared" si="133"/>
        <v>-2.2070626003210275E-2</v>
      </c>
      <c r="I302" s="10">
        <f t="shared" si="134"/>
        <v>1.9199512393336018E-2</v>
      </c>
      <c r="J302" s="10">
        <f t="shared" si="135"/>
        <v>-1.0534215353827365E-2</v>
      </c>
      <c r="K302" s="7"/>
      <c r="L302" s="10">
        <f t="shared" si="136"/>
        <v>0.95116092874299418</v>
      </c>
      <c r="M302" s="10">
        <f t="shared" si="137"/>
        <v>1.5303909205548549</v>
      </c>
      <c r="N302" s="10">
        <f t="shared" si="138"/>
        <v>0.20584648736535477</v>
      </c>
      <c r="O302" s="7"/>
      <c r="P302" s="10">
        <f t="shared" si="139"/>
        <v>-0.57922999181186074</v>
      </c>
      <c r="Q302" s="10">
        <f t="shared" si="140"/>
        <v>0.74531444137763936</v>
      </c>
      <c r="R302" s="11">
        <f t="shared" si="141"/>
        <v>-1.3245444331895002</v>
      </c>
      <c r="S302" s="7"/>
      <c r="T302" s="7"/>
      <c r="U302" s="7">
        <v>5822.85</v>
      </c>
      <c r="V302" s="7">
        <v>835.1</v>
      </c>
      <c r="W302" s="7">
        <v>38.65</v>
      </c>
      <c r="X302" s="7"/>
      <c r="Y302" s="10">
        <f t="shared" si="142"/>
        <v>-2.2191435768261904E-2</v>
      </c>
      <c r="Z302" s="10">
        <f t="shared" si="143"/>
        <v>1.1935777037261463E-2</v>
      </c>
      <c r="AA302" s="10">
        <f t="shared" si="144"/>
        <v>5.3133514986375904E-2</v>
      </c>
      <c r="AB302" s="5"/>
      <c r="AC302" s="10">
        <f>(U302-$U$301)/$U$301</f>
        <v>-2.2191435768261904E-2</v>
      </c>
      <c r="AD302" s="10">
        <f>(V302-$V$301)/$V$301</f>
        <v>1.1935777037261463E-2</v>
      </c>
      <c r="AE302" s="10">
        <f>(W302-$W$301)/$W$301</f>
        <v>5.3133514986375904E-2</v>
      </c>
      <c r="AF302" s="7" t="s">
        <v>2</v>
      </c>
      <c r="AG302" s="10">
        <f t="shared" si="194"/>
        <v>7.5324950754637812E-2</v>
      </c>
      <c r="AH302" s="10">
        <f t="shared" si="195"/>
        <v>4.1197737949114438E-2</v>
      </c>
      <c r="AI302" s="10">
        <f t="shared" si="145"/>
        <v>3.4127212805523374E-2</v>
      </c>
      <c r="AJ302" s="7" t="s">
        <v>2</v>
      </c>
      <c r="AK302" s="7"/>
      <c r="AL302" s="7">
        <v>220.85</v>
      </c>
      <c r="AM302" s="7">
        <v>25.65</v>
      </c>
      <c r="AN302" s="7">
        <v>316.64999999999998</v>
      </c>
      <c r="AO302" s="4"/>
      <c r="AP302" s="10">
        <f t="shared" si="146"/>
        <v>0.10287141073657925</v>
      </c>
      <c r="AQ302" s="10">
        <f t="shared" si="147"/>
        <v>1.953124999999889E-3</v>
      </c>
      <c r="AR302" s="10">
        <f t="shared" si="148"/>
        <v>1.9314340898116854E-2</v>
      </c>
      <c r="AS302" s="4"/>
      <c r="AT302" s="10">
        <f>(AL302-$AL$301)/$AL$301</f>
        <v>0.10287141073657925</v>
      </c>
      <c r="AU302" s="10">
        <f>(AM302-$AM$301)/$AM$301</f>
        <v>1.953124999999889E-3</v>
      </c>
      <c r="AV302" s="10">
        <f>(AN302-$AN$301)/$AN$301</f>
        <v>1.9314340898116854E-2</v>
      </c>
      <c r="AW302" s="4" t="s">
        <v>7</v>
      </c>
      <c r="AX302" s="9">
        <f>AT302-AU302</f>
        <v>0.10091828573657936</v>
      </c>
      <c r="AY302" s="9">
        <f>AT302-AV302</f>
        <v>8.3557069838462394E-2</v>
      </c>
      <c r="AZ302" s="8">
        <f t="shared" si="149"/>
        <v>1.7361215898116969E-2</v>
      </c>
      <c r="BA302" s="4" t="s">
        <v>24</v>
      </c>
      <c r="BC302" s="4"/>
      <c r="BD302" s="4"/>
      <c r="BE302" s="4"/>
      <c r="BF302" s="4"/>
      <c r="BG302" s="4"/>
      <c r="BH302" s="4"/>
      <c r="BI302" s="4"/>
      <c r="BJ302" s="4"/>
      <c r="BK302" s="4"/>
      <c r="BN302" s="4"/>
    </row>
    <row r="303" spans="1:66" s="1" customFormat="1">
      <c r="A303" s="12">
        <v>41780</v>
      </c>
      <c r="B303" s="7">
        <v>24298.02</v>
      </c>
      <c r="C303" s="7">
        <v>129.94999999999999</v>
      </c>
      <c r="D303" s="7">
        <v>505.25</v>
      </c>
      <c r="E303" s="7">
        <v>1840.5</v>
      </c>
      <c r="F303" s="7"/>
      <c r="G303" s="6"/>
      <c r="H303" s="10">
        <f t="shared" si="133"/>
        <v>6.6475174394747594E-2</v>
      </c>
      <c r="I303" s="10">
        <f t="shared" si="134"/>
        <v>7.1763181501047005E-3</v>
      </c>
      <c r="J303" s="10">
        <f t="shared" si="135"/>
        <v>3.4017809489030562E-2</v>
      </c>
      <c r="K303" s="1" t="s">
        <v>15</v>
      </c>
      <c r="L303" s="10">
        <f t="shared" si="136"/>
        <v>1.0808646917534024</v>
      </c>
      <c r="M303" s="10">
        <f t="shared" si="137"/>
        <v>1.5485498108448927</v>
      </c>
      <c r="N303" s="10">
        <f t="shared" si="138"/>
        <v>0.24686674344556608</v>
      </c>
      <c r="O303" s="10" t="s">
        <v>1</v>
      </c>
      <c r="P303" s="10">
        <f t="shared" si="139"/>
        <v>-0.46768511909149035</v>
      </c>
      <c r="Q303" s="10">
        <f t="shared" si="140"/>
        <v>0.83399794830783636</v>
      </c>
      <c r="R303" s="11">
        <f t="shared" si="141"/>
        <v>-1.3016830673993267</v>
      </c>
      <c r="S303" s="7" t="s">
        <v>5</v>
      </c>
      <c r="T303" s="7"/>
      <c r="U303" s="7">
        <v>5788.5</v>
      </c>
      <c r="V303" s="7">
        <v>838.75</v>
      </c>
      <c r="W303" s="7">
        <v>37.9</v>
      </c>
      <c r="X303" s="7"/>
      <c r="Y303" s="10">
        <f t="shared" si="142"/>
        <v>-5.8991730853448672E-3</v>
      </c>
      <c r="Z303" s="10">
        <f t="shared" si="143"/>
        <v>4.3707340438270594E-3</v>
      </c>
      <c r="AA303" s="10">
        <f t="shared" si="144"/>
        <v>-1.940491591203105E-2</v>
      </c>
      <c r="AB303" s="5"/>
      <c r="AC303" s="10">
        <f>(U303-$U$301)/$U$301</f>
        <v>-2.7959697732997481E-2</v>
      </c>
      <c r="AD303" s="10">
        <f>(V303-$V$301)/$V$301</f>
        <v>1.6358679188124812E-2</v>
      </c>
      <c r="AE303" s="10">
        <f>(W303-$W$301)/$W$301</f>
        <v>3.2697547683923585E-2</v>
      </c>
      <c r="AF303" s="10"/>
      <c r="AG303" s="10">
        <f t="shared" si="194"/>
        <v>6.0657245416921066E-2</v>
      </c>
      <c r="AH303" s="10">
        <f t="shared" si="195"/>
        <v>1.6338868495798773E-2</v>
      </c>
      <c r="AI303" s="10">
        <f t="shared" si="145"/>
        <v>4.4318376921122296E-2</v>
      </c>
      <c r="AJ303" s="7"/>
      <c r="AK303" s="7"/>
      <c r="AL303" s="7">
        <v>236</v>
      </c>
      <c r="AM303" s="7">
        <v>26</v>
      </c>
      <c r="AN303" s="7">
        <v>311.35000000000002</v>
      </c>
      <c r="AO303" s="4"/>
      <c r="AP303" s="10">
        <f t="shared" si="146"/>
        <v>6.8598596332352296E-2</v>
      </c>
      <c r="AQ303" s="10">
        <f t="shared" si="147"/>
        <v>1.3645224171540018E-2</v>
      </c>
      <c r="AR303" s="10">
        <f t="shared" si="148"/>
        <v>-1.6737723038054493E-2</v>
      </c>
      <c r="AS303" s="4" t="s">
        <v>3</v>
      </c>
      <c r="AT303" s="10">
        <f>(AL303-$AL$301)/$AL$301</f>
        <v>0.17852684144818975</v>
      </c>
      <c r="AU303" s="10">
        <f>(AM303-$AM$301)/$AM$301</f>
        <v>1.5624999999999944E-2</v>
      </c>
      <c r="AV303" s="10">
        <f>(AN303-$AN$301)/$AN$301</f>
        <v>2.2533397714471124E-3</v>
      </c>
      <c r="AW303" s="4" t="s">
        <v>3</v>
      </c>
      <c r="AX303" s="9">
        <f>AT303-AU303</f>
        <v>0.16290184144818981</v>
      </c>
      <c r="AY303" s="9">
        <f>AT303-AV303</f>
        <v>0.17627350167674263</v>
      </c>
      <c r="AZ303" s="8">
        <f t="shared" si="149"/>
        <v>-1.3371660228552823E-2</v>
      </c>
      <c r="BA303" s="4" t="s">
        <v>82</v>
      </c>
      <c r="BC303" s="4"/>
      <c r="BD303" s="4"/>
      <c r="BE303" s="4"/>
      <c r="BF303" s="4"/>
      <c r="BG303" s="4"/>
      <c r="BH303" s="4"/>
      <c r="BI303" s="4"/>
      <c r="BJ303" s="4"/>
      <c r="BK303" s="4"/>
      <c r="BN303" s="4"/>
    </row>
    <row r="304" spans="1:66" s="1" customFormat="1">
      <c r="A304" s="12">
        <v>41781</v>
      </c>
      <c r="B304" s="7">
        <v>24374.400000000001</v>
      </c>
      <c r="C304" s="7">
        <v>134.15</v>
      </c>
      <c r="D304" s="7">
        <v>541.9</v>
      </c>
      <c r="E304" s="7">
        <v>2030.35</v>
      </c>
      <c r="F304" s="7"/>
      <c r="G304" s="7"/>
      <c r="H304" s="10">
        <f t="shared" si="133"/>
        <v>3.2320123124278705E-2</v>
      </c>
      <c r="I304" s="10">
        <f t="shared" si="134"/>
        <v>7.2538347352795601E-2</v>
      </c>
      <c r="J304" s="10">
        <f t="shared" si="135"/>
        <v>0.10315131757674539</v>
      </c>
      <c r="K304" s="7" t="s">
        <v>6</v>
      </c>
      <c r="L304" s="10">
        <f t="shared" si="136"/>
        <v>1.1481184947958367</v>
      </c>
      <c r="M304" s="10">
        <f t="shared" si="137"/>
        <v>1.7334174022698612</v>
      </c>
      <c r="N304" s="10">
        <f t="shared" si="138"/>
        <v>0.37548269087460201</v>
      </c>
      <c r="O304" s="7" t="s">
        <v>0</v>
      </c>
      <c r="P304" s="10">
        <f t="shared" si="139"/>
        <v>-0.58529890747402447</v>
      </c>
      <c r="Q304" s="10">
        <f t="shared" si="140"/>
        <v>0.77263580392123465</v>
      </c>
      <c r="R304" s="11">
        <f t="shared" si="141"/>
        <v>-1.3579347113952591</v>
      </c>
      <c r="S304" s="7" t="s">
        <v>24</v>
      </c>
      <c r="T304" s="7"/>
      <c r="U304" s="7">
        <v>5753.55</v>
      </c>
      <c r="V304" s="7">
        <v>836.65</v>
      </c>
      <c r="W304" s="7">
        <v>41.05</v>
      </c>
      <c r="X304" s="7"/>
      <c r="Y304" s="10">
        <f t="shared" si="142"/>
        <v>-6.0378336356568746E-3</v>
      </c>
      <c r="Z304" s="10">
        <f t="shared" si="143"/>
        <v>-2.5037257824143343E-3</v>
      </c>
      <c r="AA304" s="10">
        <f t="shared" si="144"/>
        <v>8.3113456464379912E-2</v>
      </c>
      <c r="AB304" s="5"/>
      <c r="AC304" s="10">
        <f>(U304-$U$301)/$U$301</f>
        <v>-3.3828715365239265E-2</v>
      </c>
      <c r="AD304" s="10">
        <f>(V304-$V$301)/$V$301</f>
        <v>1.3813995758860925E-2</v>
      </c>
      <c r="AE304" s="10">
        <f>(W304-$W$301)/$W$301</f>
        <v>0.11852861035422327</v>
      </c>
      <c r="AF304" s="10"/>
      <c r="AG304" s="10">
        <f t="shared" si="194"/>
        <v>0.15235732571946253</v>
      </c>
      <c r="AH304" s="10">
        <f t="shared" si="195"/>
        <v>0.10471461459536234</v>
      </c>
      <c r="AI304" s="10">
        <f t="shared" si="145"/>
        <v>4.7642711124100193E-2</v>
      </c>
      <c r="AJ304" s="7"/>
      <c r="AK304" s="7"/>
      <c r="AL304" s="7">
        <v>245</v>
      </c>
      <c r="AM304" s="7">
        <v>26.85</v>
      </c>
      <c r="AN304" s="7">
        <v>321.35000000000002</v>
      </c>
      <c r="AO304" s="4"/>
      <c r="AP304" s="10">
        <f t="shared" si="146"/>
        <v>3.8135593220338986E-2</v>
      </c>
      <c r="AQ304" s="10">
        <f t="shared" si="147"/>
        <v>3.269230769230775E-2</v>
      </c>
      <c r="AR304" s="10">
        <f t="shared" si="148"/>
        <v>3.2118194957443391E-2</v>
      </c>
      <c r="AS304" s="4"/>
      <c r="AT304" s="10">
        <f>(AL304-$AL$303)/$AL$303</f>
        <v>3.8135593220338986E-2</v>
      </c>
      <c r="AU304" s="10">
        <f>(AM304-$AM$303)/$AM$303</f>
        <v>3.269230769230775E-2</v>
      </c>
      <c r="AV304" s="10">
        <f>(AN304-$AN$303)/$AN$303</f>
        <v>3.2118194957443391E-2</v>
      </c>
      <c r="AW304" s="7" t="s">
        <v>0</v>
      </c>
      <c r="AX304" s="9">
        <f>AT304-AU304</f>
        <v>5.4432855280312359E-3</v>
      </c>
      <c r="AY304" s="9">
        <f>AT304-AV304</f>
        <v>6.0173982628955944E-3</v>
      </c>
      <c r="AZ304" s="8">
        <f t="shared" si="149"/>
        <v>-5.7411273486435849E-4</v>
      </c>
      <c r="BA304" s="4"/>
      <c r="BC304" s="4"/>
      <c r="BD304" s="4"/>
      <c r="BE304" s="4"/>
      <c r="BF304" s="4"/>
      <c r="BG304" s="4"/>
      <c r="BH304" s="4"/>
      <c r="BI304" s="4"/>
      <c r="BJ304" s="4">
        <v>50</v>
      </c>
      <c r="BK304" s="4"/>
      <c r="BN304" s="4"/>
    </row>
    <row r="305" spans="1:66" s="1" customFormat="1">
      <c r="A305" s="12">
        <v>41782</v>
      </c>
      <c r="B305" s="7">
        <v>24693.35</v>
      </c>
      <c r="C305" s="7">
        <v>128.85</v>
      </c>
      <c r="D305" s="7">
        <v>538.29999999999995</v>
      </c>
      <c r="E305" s="7">
        <v>2029.95</v>
      </c>
      <c r="F305" s="7"/>
      <c r="G305" s="6"/>
      <c r="H305" s="10">
        <f t="shared" si="133"/>
        <v>-3.9508013417815964E-2</v>
      </c>
      <c r="I305" s="10">
        <f t="shared" si="134"/>
        <v>-6.6432921203174438E-3</v>
      </c>
      <c r="J305" s="10">
        <f t="shared" si="135"/>
        <v>-1.9701036767053148E-4</v>
      </c>
      <c r="L305" s="10">
        <f t="shared" si="136"/>
        <v>1.0632506004803841</v>
      </c>
      <c r="M305" s="10">
        <f t="shared" si="137"/>
        <v>1.7152585119798232</v>
      </c>
      <c r="N305" s="10">
        <f t="shared" si="138"/>
        <v>0.37521170652394836</v>
      </c>
      <c r="O305" s="7" t="s">
        <v>3</v>
      </c>
      <c r="P305" s="10">
        <f t="shared" si="139"/>
        <v>-0.65200791149943904</v>
      </c>
      <c r="Q305" s="10">
        <f t="shared" si="140"/>
        <v>0.68803889395643569</v>
      </c>
      <c r="R305" s="11">
        <f t="shared" si="141"/>
        <v>-1.3400468054558747</v>
      </c>
      <c r="S305" s="7"/>
      <c r="T305" s="7"/>
      <c r="U305" s="7">
        <v>5795.25</v>
      </c>
      <c r="V305" s="7">
        <v>870.35</v>
      </c>
      <c r="W305" s="7">
        <v>49.25</v>
      </c>
      <c r="X305" s="7">
        <v>6</v>
      </c>
      <c r="Y305" s="10">
        <f t="shared" si="142"/>
        <v>7.2476992465520971E-3</v>
      </c>
      <c r="Z305" s="10">
        <f t="shared" si="143"/>
        <v>4.0279686846351574E-2</v>
      </c>
      <c r="AA305" s="10">
        <f t="shared" si="144"/>
        <v>0.19975639464068218</v>
      </c>
      <c r="AB305" s="5"/>
      <c r="AC305" s="10">
        <f>(U305-$U$301)/$U$301</f>
        <v>-2.6826196473551639E-2</v>
      </c>
      <c r="AD305" s="10">
        <f>(V305-$V$301)/$V$301</f>
        <v>5.4650106028476246E-2</v>
      </c>
      <c r="AE305" s="10">
        <f>(W305-$W$301)/$W$301</f>
        <v>0.34196185286103531</v>
      </c>
      <c r="AF305" s="10" t="s">
        <v>1</v>
      </c>
      <c r="AG305" s="10">
        <f t="shared" si="194"/>
        <v>0.36878804933458698</v>
      </c>
      <c r="AH305" s="10">
        <f t="shared" si="195"/>
        <v>0.28731174683255906</v>
      </c>
      <c r="AI305" s="10">
        <f t="shared" si="145"/>
        <v>8.147630250202792E-2</v>
      </c>
      <c r="AJ305" s="7" t="s">
        <v>56</v>
      </c>
      <c r="AK305" s="7"/>
      <c r="AL305" s="7">
        <v>249.1</v>
      </c>
      <c r="AM305" s="7">
        <v>28.2</v>
      </c>
      <c r="AN305" s="7">
        <v>323.05</v>
      </c>
      <c r="AO305" s="4"/>
      <c r="AP305" s="10">
        <f t="shared" si="146"/>
        <v>1.6734693877550996E-2</v>
      </c>
      <c r="AQ305" s="10">
        <f t="shared" si="147"/>
        <v>5.0279329608938467E-2</v>
      </c>
      <c r="AR305" s="10">
        <f t="shared" si="148"/>
        <v>5.2901820444997312E-3</v>
      </c>
      <c r="AS305" s="4"/>
      <c r="AT305" s="10">
        <f>(AL305-$AL$303)/$AL$303</f>
        <v>5.5508474576271165E-2</v>
      </c>
      <c r="AU305" s="10">
        <f>(AM305-$AM$303)/$AM$303</f>
        <v>8.4615384615384592E-2</v>
      </c>
      <c r="AV305" s="10">
        <f>(AN305-$AN$303)/$AN$303</f>
        <v>3.7578288100208732E-2</v>
      </c>
      <c r="AX305" s="9">
        <f>AV305-AT305</f>
        <v>-1.7930186476062433E-2</v>
      </c>
      <c r="AY305" s="9">
        <f>AV305-AU305</f>
        <v>-4.7037096515175861E-2</v>
      </c>
      <c r="AZ305" s="8">
        <f t="shared" si="149"/>
        <v>2.9106910039113428E-2</v>
      </c>
      <c r="BA305" s="4"/>
      <c r="BC305" s="4"/>
      <c r="BD305" s="4"/>
      <c r="BE305" s="4"/>
      <c r="BF305" s="4"/>
      <c r="BG305" s="4"/>
      <c r="BH305" s="4"/>
      <c r="BI305" s="4"/>
      <c r="BJ305" s="4"/>
      <c r="BK305" s="4"/>
      <c r="BN305" s="4"/>
    </row>
    <row r="306" spans="1:66" s="1" customFormat="1">
      <c r="A306" s="12">
        <v>41785</v>
      </c>
      <c r="B306" s="7">
        <v>24716.880000000001</v>
      </c>
      <c r="C306" s="7">
        <v>127.75</v>
      </c>
      <c r="D306" s="7">
        <v>506.8</v>
      </c>
      <c r="E306" s="7">
        <v>2021.25</v>
      </c>
      <c r="F306" s="7"/>
      <c r="G306" s="7"/>
      <c r="H306" s="10">
        <f t="shared" si="133"/>
        <v>-8.5370585952657691E-3</v>
      </c>
      <c r="I306" s="10">
        <f t="shared" si="134"/>
        <v>-5.8517555266579875E-2</v>
      </c>
      <c r="J306" s="10">
        <f t="shared" si="135"/>
        <v>-4.2858198477795243E-3</v>
      </c>
      <c r="K306" s="7"/>
      <c r="L306" s="10">
        <f t="shared" si="136"/>
        <v>1.0456365092073658</v>
      </c>
      <c r="M306" s="10">
        <f t="shared" si="137"/>
        <v>1.5563682219419925</v>
      </c>
      <c r="N306" s="10">
        <f t="shared" si="138"/>
        <v>0.36931779689722927</v>
      </c>
      <c r="O306" s="7" t="s">
        <v>0</v>
      </c>
      <c r="P306" s="10">
        <f t="shared" si="139"/>
        <v>-0.5107317127346267</v>
      </c>
      <c r="Q306" s="10">
        <f t="shared" si="140"/>
        <v>0.67631871231013663</v>
      </c>
      <c r="R306" s="11">
        <f t="shared" si="141"/>
        <v>-1.1870504250447633</v>
      </c>
      <c r="S306" s="7"/>
      <c r="T306" s="7"/>
      <c r="U306" s="7">
        <v>5745.05</v>
      </c>
      <c r="V306" s="7">
        <v>867.75</v>
      </c>
      <c r="W306" s="7">
        <v>44.65</v>
      </c>
      <c r="X306" s="7"/>
      <c r="Y306" s="10">
        <f t="shared" si="142"/>
        <v>-8.6622665113670373E-3</v>
      </c>
      <c r="Z306" s="10">
        <f t="shared" si="143"/>
        <v>-2.9873039581777708E-3</v>
      </c>
      <c r="AA306" s="10">
        <f t="shared" si="144"/>
        <v>-9.3401015228426421E-2</v>
      </c>
      <c r="AB306" s="5"/>
      <c r="AC306" s="10">
        <f t="shared" ref="AC306:AC311" si="196">(U306-$U$305)/$U$305</f>
        <v>-8.6622665113670373E-3</v>
      </c>
      <c r="AD306" s="10">
        <f t="shared" ref="AD306:AD311" si="197">(V306-$V$305)/$V$305</f>
        <v>-2.9873039581777708E-3</v>
      </c>
      <c r="AE306" s="10">
        <f t="shared" ref="AE306:AE311" si="198">(W306-$W$305)/$W$305</f>
        <v>-9.3401015228426421E-2</v>
      </c>
      <c r="AF306" s="7" t="s">
        <v>0</v>
      </c>
      <c r="AG306" s="10">
        <f t="shared" ref="AG306:AG311" si="199">AC306-AD306</f>
        <v>-5.6749625531892665E-3</v>
      </c>
      <c r="AH306" s="10">
        <f t="shared" ref="AH306:AH311" si="200">AC306-AE306</f>
        <v>8.4738748717059387E-2</v>
      </c>
      <c r="AI306" s="10">
        <f t="shared" si="145"/>
        <v>-9.0413711270248651E-2</v>
      </c>
      <c r="AJ306" s="7" t="s">
        <v>86</v>
      </c>
      <c r="AK306" s="7"/>
      <c r="AL306" s="7">
        <v>235.7</v>
      </c>
      <c r="AM306" s="7">
        <v>25.8</v>
      </c>
      <c r="AN306" s="7">
        <v>354.3</v>
      </c>
      <c r="AO306" s="4"/>
      <c r="AP306" s="10">
        <f t="shared" si="146"/>
        <v>-5.3793657165796892E-2</v>
      </c>
      <c r="AQ306" s="10">
        <f t="shared" si="147"/>
        <v>-8.5106382978723361E-2</v>
      </c>
      <c r="AR306" s="10">
        <f t="shared" si="148"/>
        <v>9.6734251663829124E-2</v>
      </c>
      <c r="AS306" s="4"/>
      <c r="AT306" s="10">
        <f>(AL306-$AL$303)/$AL$303</f>
        <v>-1.2711864406780144E-3</v>
      </c>
      <c r="AU306" s="10">
        <f>(AM306-$AM$303)/$AM$303</f>
        <v>-7.692307692307665E-3</v>
      </c>
      <c r="AV306" s="10">
        <f>(AN306-$AN$303)/$AN$303</f>
        <v>0.13794764734221932</v>
      </c>
      <c r="AW306" s="10" t="s">
        <v>1</v>
      </c>
      <c r="AX306" s="9">
        <f>AV306-AT306</f>
        <v>0.13921883378289732</v>
      </c>
      <c r="AY306" s="9">
        <f>AV306-AU306</f>
        <v>0.14563995503452698</v>
      </c>
      <c r="AZ306" s="8">
        <f t="shared" si="149"/>
        <v>-6.4211212516296634E-3</v>
      </c>
      <c r="BA306" s="4" t="s">
        <v>18</v>
      </c>
      <c r="BC306" s="4"/>
      <c r="BD306" s="4"/>
      <c r="BE306" s="4"/>
      <c r="BF306" s="4"/>
      <c r="BG306" s="4"/>
      <c r="BH306" s="4"/>
      <c r="BI306" s="4"/>
      <c r="BJ306" s="4">
        <v>51</v>
      </c>
      <c r="BK306" s="4"/>
      <c r="BN306" s="4"/>
    </row>
    <row r="307" spans="1:66" s="1" customFormat="1">
      <c r="A307" s="12">
        <v>41786</v>
      </c>
      <c r="B307" s="7">
        <v>24549.51</v>
      </c>
      <c r="C307" s="7">
        <v>128.19999999999999</v>
      </c>
      <c r="D307" s="7">
        <v>517.65</v>
      </c>
      <c r="E307" s="7">
        <v>1971.65</v>
      </c>
      <c r="F307" s="7"/>
      <c r="G307" s="6"/>
      <c r="H307" s="10">
        <f t="shared" si="133"/>
        <v>3.5225048923678169E-3</v>
      </c>
      <c r="I307" s="10">
        <f t="shared" si="134"/>
        <v>2.1408839779005456E-2</v>
      </c>
      <c r="J307" s="10">
        <f t="shared" si="135"/>
        <v>-2.4539270253555921E-2</v>
      </c>
      <c r="K307" s="7"/>
      <c r="L307" s="10">
        <f t="shared" si="136"/>
        <v>1.052842273819055</v>
      </c>
      <c r="M307" s="10">
        <f t="shared" si="137"/>
        <v>1.6110970996216896</v>
      </c>
      <c r="N307" s="10">
        <f t="shared" si="138"/>
        <v>0.33571573741616434</v>
      </c>
      <c r="O307" s="7"/>
      <c r="P307" s="10">
        <f t="shared" si="139"/>
        <v>-0.55825482580263452</v>
      </c>
      <c r="Q307" s="10">
        <f t="shared" si="140"/>
        <v>0.7171265364028907</v>
      </c>
      <c r="R307" s="11">
        <f t="shared" si="141"/>
        <v>-1.2753813622055252</v>
      </c>
      <c r="S307" s="7"/>
      <c r="T307" s="7"/>
      <c r="U307" s="7">
        <v>5764.35</v>
      </c>
      <c r="V307" s="7">
        <v>872.15</v>
      </c>
      <c r="W307" s="7">
        <v>46.65</v>
      </c>
      <c r="X307" s="7"/>
      <c r="Y307" s="10">
        <f t="shared" si="142"/>
        <v>3.359413756190143E-3</v>
      </c>
      <c r="Z307" s="10">
        <f t="shared" si="143"/>
        <v>5.0705848458657181E-3</v>
      </c>
      <c r="AA307" s="10">
        <f t="shared" si="144"/>
        <v>4.4792833146696527E-2</v>
      </c>
      <c r="AB307" s="5"/>
      <c r="AC307" s="10">
        <f t="shared" si="196"/>
        <v>-5.331952892454965E-3</v>
      </c>
      <c r="AD307" s="10">
        <f t="shared" si="197"/>
        <v>2.0681335095076169E-3</v>
      </c>
      <c r="AE307" s="10">
        <f t="shared" si="198"/>
        <v>-5.279187817258886E-2</v>
      </c>
      <c r="AF307" s="10"/>
      <c r="AG307" s="10">
        <f t="shared" si="199"/>
        <v>-7.4000864019625814E-3</v>
      </c>
      <c r="AH307" s="10">
        <f t="shared" si="200"/>
        <v>4.7459925280133895E-2</v>
      </c>
      <c r="AI307" s="10">
        <f t="shared" si="145"/>
        <v>-5.4860011682096477E-2</v>
      </c>
      <c r="AJ307" s="10" t="s">
        <v>28</v>
      </c>
      <c r="AK307" s="7"/>
      <c r="AL307" s="7">
        <v>233.05</v>
      </c>
      <c r="AM307" s="7">
        <v>25.8</v>
      </c>
      <c r="AN307" s="7">
        <v>347.45</v>
      </c>
      <c r="AO307" s="4"/>
      <c r="AP307" s="10">
        <f t="shared" si="146"/>
        <v>-1.1243105642766132E-2</v>
      </c>
      <c r="AQ307" s="10">
        <f t="shared" si="147"/>
        <v>0</v>
      </c>
      <c r="AR307" s="10">
        <f t="shared" si="148"/>
        <v>-1.93338978267006E-2</v>
      </c>
      <c r="AS307" s="4"/>
      <c r="AT307" s="10">
        <f>(AL307-$AL$306)/$AL$306</f>
        <v>-1.1243105642766132E-2</v>
      </c>
      <c r="AU307" s="10">
        <f>(AM307-$AM$306)/$AM$306</f>
        <v>0</v>
      </c>
      <c r="AV307" s="10">
        <f>(AN307-$AN$306)/$AN$306</f>
        <v>-1.93338978267006E-2</v>
      </c>
      <c r="AW307" s="7" t="s">
        <v>2</v>
      </c>
      <c r="AX307" s="9">
        <f>AV307-AT307</f>
        <v>-8.0907921839344678E-3</v>
      </c>
      <c r="AY307" s="9">
        <f>AV307-AU307</f>
        <v>-1.93338978267006E-2</v>
      </c>
      <c r="AZ307" s="8">
        <f t="shared" si="149"/>
        <v>1.1243105642766132E-2</v>
      </c>
      <c r="BA307" s="4" t="s">
        <v>2</v>
      </c>
      <c r="BC307" s="4"/>
      <c r="BD307" s="4"/>
      <c r="BE307" s="4"/>
      <c r="BF307" s="4"/>
      <c r="BG307" s="4"/>
      <c r="BH307" s="4"/>
      <c r="BI307" s="4"/>
      <c r="BJ307" s="4"/>
      <c r="BK307" s="4"/>
      <c r="BN307" s="4"/>
    </row>
    <row r="308" spans="1:66" s="1" customFormat="1">
      <c r="A308" s="12">
        <v>41787</v>
      </c>
      <c r="B308" s="7">
        <v>24556.09</v>
      </c>
      <c r="C308" s="7">
        <v>126.6</v>
      </c>
      <c r="D308" s="7">
        <v>523.54999999999995</v>
      </c>
      <c r="E308" s="7">
        <v>1943.2</v>
      </c>
      <c r="F308" s="7"/>
      <c r="G308" s="6"/>
      <c r="H308" s="10">
        <f t="shared" si="133"/>
        <v>-1.2480499219968756E-2</v>
      </c>
      <c r="I308" s="10">
        <f t="shared" si="134"/>
        <v>1.1397662513281131E-2</v>
      </c>
      <c r="J308" s="10">
        <f t="shared" si="135"/>
        <v>-1.4429538711231732E-2</v>
      </c>
      <c r="K308" s="7"/>
      <c r="L308" s="10">
        <f t="shared" si="136"/>
        <v>1.0272217774219374</v>
      </c>
      <c r="M308" s="10">
        <f t="shared" si="137"/>
        <v>1.6408575031525849</v>
      </c>
      <c r="N308" s="10">
        <f t="shared" si="138"/>
        <v>0.3164419754759164</v>
      </c>
      <c r="O308" s="7"/>
      <c r="P308" s="10">
        <f t="shared" si="139"/>
        <v>-0.61363572573064751</v>
      </c>
      <c r="Q308" s="10">
        <f t="shared" si="140"/>
        <v>0.71077980194602097</v>
      </c>
      <c r="R308" s="11">
        <f t="shared" si="141"/>
        <v>-1.3244155276766685</v>
      </c>
      <c r="S308" s="7"/>
      <c r="T308" s="7"/>
      <c r="U308" s="7">
        <v>5956.25</v>
      </c>
      <c r="V308" s="7">
        <v>881</v>
      </c>
      <c r="W308" s="7">
        <v>47.45</v>
      </c>
      <c r="X308" s="7"/>
      <c r="Y308" s="10">
        <f t="shared" si="142"/>
        <v>3.3290830709446793E-2</v>
      </c>
      <c r="Z308" s="10">
        <f t="shared" si="143"/>
        <v>1.0147337040646704E-2</v>
      </c>
      <c r="AA308" s="10">
        <f t="shared" si="144"/>
        <v>1.7148981779206953E-2</v>
      </c>
      <c r="AB308" s="5"/>
      <c r="AC308" s="10">
        <f t="shared" si="196"/>
        <v>2.7781372675898364E-2</v>
      </c>
      <c r="AD308" s="10">
        <f t="shared" si="197"/>
        <v>1.223645659792035E-2</v>
      </c>
      <c r="AE308" s="10">
        <f t="shared" si="198"/>
        <v>-3.6548223350253747E-2</v>
      </c>
      <c r="AF308" s="10"/>
      <c r="AG308" s="10">
        <f t="shared" si="199"/>
        <v>1.5544916077978014E-2</v>
      </c>
      <c r="AH308" s="10">
        <f t="shared" si="200"/>
        <v>6.4329596026152111E-2</v>
      </c>
      <c r="AI308" s="10">
        <f t="shared" si="145"/>
        <v>-4.8784679948174099E-2</v>
      </c>
      <c r="AJ308" s="7"/>
      <c r="AK308" s="7"/>
      <c r="AL308" s="7">
        <v>220.55</v>
      </c>
      <c r="AM308" s="7">
        <v>25.65</v>
      </c>
      <c r="AN308" s="7">
        <v>374.9</v>
      </c>
      <c r="AO308" s="4"/>
      <c r="AP308" s="10">
        <f t="shared" si="146"/>
        <v>-5.3636558678395188E-2</v>
      </c>
      <c r="AQ308" s="10">
        <f t="shared" si="147"/>
        <v>-5.8139534883721753E-3</v>
      </c>
      <c r="AR308" s="10">
        <f t="shared" si="148"/>
        <v>7.9004173262339869E-2</v>
      </c>
      <c r="AS308" s="4"/>
      <c r="AT308" s="10">
        <f>(AL308-$AL$306)/$AL$306</f>
        <v>-6.4276622825625698E-2</v>
      </c>
      <c r="AU308" s="10">
        <f>(AM308-$AM$306)/$AM$306</f>
        <v>-5.8139534883721753E-3</v>
      </c>
      <c r="AV308" s="10">
        <f>(AN308-$AN$306)/$AN$306</f>
        <v>5.8142816821902248E-2</v>
      </c>
      <c r="AW308" s="10" t="s">
        <v>1</v>
      </c>
      <c r="AX308" s="9">
        <f>AV308-AT308</f>
        <v>0.12241943964752794</v>
      </c>
      <c r="AY308" s="9">
        <f>AV308-AU308</f>
        <v>6.3956770310274427E-2</v>
      </c>
      <c r="AZ308" s="8">
        <f t="shared" si="149"/>
        <v>5.8462669337253512E-2</v>
      </c>
      <c r="BA308" s="4" t="s">
        <v>56</v>
      </c>
      <c r="BC308" s="4"/>
      <c r="BD308" s="4"/>
      <c r="BE308" s="4"/>
      <c r="BF308" s="4"/>
      <c r="BG308" s="4"/>
      <c r="BH308" s="4"/>
      <c r="BI308" s="4"/>
      <c r="BJ308" s="4"/>
      <c r="BK308" s="4"/>
      <c r="BN308" s="4"/>
    </row>
    <row r="309" spans="1:66" s="1" customFormat="1">
      <c r="A309" s="12">
        <v>41788</v>
      </c>
      <c r="B309" s="7">
        <v>24234.15</v>
      </c>
      <c r="C309" s="7">
        <v>121.85</v>
      </c>
      <c r="D309" s="7">
        <v>512.15</v>
      </c>
      <c r="E309" s="7">
        <v>1979.9</v>
      </c>
      <c r="F309" s="7"/>
      <c r="G309" s="6"/>
      <c r="H309" s="10">
        <f t="shared" ref="H309:H372" si="201">(C309-C308)/C308</f>
        <v>-3.7519747235387049E-2</v>
      </c>
      <c r="I309" s="10">
        <f t="shared" ref="I309:I372" si="202">(D309-D308)/D308</f>
        <v>-2.1774424601279683E-2</v>
      </c>
      <c r="J309" s="10">
        <f t="shared" ref="J309:J372" si="203">(E309-E308)/E308</f>
        <v>1.888637299300126E-2</v>
      </c>
      <c r="K309" s="7"/>
      <c r="L309" s="10">
        <f t="shared" ref="L309:L372" si="204">(C309-$C$52)/$C$52</f>
        <v>0.95116092874299418</v>
      </c>
      <c r="M309" s="10">
        <f t="shared" ref="M309:M372" si="205">(D309-$D$52)/$D$52</f>
        <v>1.5833543505674652</v>
      </c>
      <c r="N309" s="10">
        <f t="shared" ref="N309:N372" si="206">(E309-$E$52)/$E$52</f>
        <v>0.34130478964839794</v>
      </c>
      <c r="O309" s="7"/>
      <c r="P309" s="10">
        <f t="shared" ref="P309:P372" si="207">L309-M309</f>
        <v>-0.63219342182447102</v>
      </c>
      <c r="Q309" s="10">
        <f t="shared" ref="Q309:Q372" si="208">L309-N309</f>
        <v>0.60985613909459624</v>
      </c>
      <c r="R309" s="11">
        <f t="shared" ref="R309:R372" si="209">P309-Q309</f>
        <v>-1.2420495609190674</v>
      </c>
      <c r="S309" s="7"/>
      <c r="T309" s="7"/>
      <c r="U309" s="7">
        <v>6157.9</v>
      </c>
      <c r="V309" s="7">
        <v>868.95</v>
      </c>
      <c r="W309" s="7">
        <v>48.5</v>
      </c>
      <c r="X309" s="7"/>
      <c r="Y309" s="10">
        <f t="shared" ref="Y309:Y372" si="210">(U309-U308)/U308</f>
        <v>3.3855194123819453E-2</v>
      </c>
      <c r="Z309" s="10">
        <f t="shared" ref="Z309:Z372" si="211">(V309-V308)/V308</f>
        <v>-1.3677639046537973E-2</v>
      </c>
      <c r="AA309" s="10">
        <f t="shared" ref="AA309:AA372" si="212">(W309-W308)/W308</f>
        <v>2.2128556375131656E-2</v>
      </c>
      <c r="AB309" s="5"/>
      <c r="AC309" s="10">
        <f t="shared" si="196"/>
        <v>6.2577110564686539E-2</v>
      </c>
      <c r="AD309" s="10">
        <f t="shared" si="197"/>
        <v>-1.6085482851726056E-3</v>
      </c>
      <c r="AE309" s="10">
        <f t="shared" si="198"/>
        <v>-1.5228426395939087E-2</v>
      </c>
      <c r="AF309" s="10"/>
      <c r="AG309" s="10">
        <f t="shared" si="199"/>
        <v>6.4185658849859148E-2</v>
      </c>
      <c r="AH309" s="10">
        <f t="shared" si="200"/>
        <v>7.7805536960625629E-2</v>
      </c>
      <c r="AI309" s="10">
        <f t="shared" ref="AI309:AI372" si="213">AG309-AH309</f>
        <v>-1.3619878110766481E-2</v>
      </c>
      <c r="AJ309" s="7"/>
      <c r="AK309" s="7"/>
      <c r="AL309" s="7">
        <v>211.05</v>
      </c>
      <c r="AM309" s="7">
        <v>25.45</v>
      </c>
      <c r="AN309" s="7">
        <v>366.85</v>
      </c>
      <c r="AO309" s="4"/>
      <c r="AP309" s="10">
        <f t="shared" ref="AP309:AP372" si="214">(AL309-AL308)/AL308</f>
        <v>-4.3074132849693941E-2</v>
      </c>
      <c r="AQ309" s="10">
        <f t="shared" ref="AQ309:AQ372" si="215">(AM309-AM308)/AM308</f>
        <v>-7.7972709551656647E-3</v>
      </c>
      <c r="AR309" s="10">
        <f t="shared" ref="AR309:AR372" si="216">(AN309-AN308)/AN308</f>
        <v>-2.1472392638036689E-2</v>
      </c>
      <c r="AS309" s="4"/>
      <c r="AT309" s="10">
        <f>(AL309-$AL$308)/$AL$308</f>
        <v>-4.3074132849693941E-2</v>
      </c>
      <c r="AU309" s="10">
        <f>(AM309-$AM$308)/$AM$308</f>
        <v>-7.7972709551656647E-3</v>
      </c>
      <c r="AV309" s="10">
        <f>(AN309-$AN$308)/$AN$308</f>
        <v>-2.1472392638036689E-2</v>
      </c>
      <c r="AW309" s="7" t="s">
        <v>0</v>
      </c>
      <c r="AX309" s="9">
        <f t="shared" ref="AX309:AX314" si="217">AT309-AU309</f>
        <v>-3.5276861894528277E-2</v>
      </c>
      <c r="AY309" s="9">
        <f t="shared" ref="AY309:AY314" si="218">AT309-AV309</f>
        <v>-2.1601740211657252E-2</v>
      </c>
      <c r="AZ309" s="8">
        <f t="shared" ref="AZ309:AZ372" si="219">AX309-AY309</f>
        <v>-1.3675121682871026E-2</v>
      </c>
      <c r="BA309" s="4" t="s">
        <v>24</v>
      </c>
      <c r="BC309" s="4"/>
      <c r="BD309" s="4"/>
      <c r="BE309" s="4"/>
      <c r="BF309" s="4"/>
      <c r="BG309" s="4"/>
      <c r="BH309" s="4"/>
      <c r="BI309" s="4"/>
      <c r="BJ309" s="4"/>
      <c r="BK309" s="4"/>
      <c r="BN309" s="4"/>
    </row>
    <row r="310" spans="1:66" s="1" customFormat="1">
      <c r="A310" s="12">
        <v>41789</v>
      </c>
      <c r="B310" s="7">
        <v>24217.34</v>
      </c>
      <c r="C310" s="7">
        <v>126.35</v>
      </c>
      <c r="D310" s="7">
        <v>509.05</v>
      </c>
      <c r="E310" s="7">
        <v>2020.85</v>
      </c>
      <c r="F310" s="7"/>
      <c r="G310" s="6"/>
      <c r="H310" s="10">
        <f t="shared" si="201"/>
        <v>3.6930652441526469E-2</v>
      </c>
      <c r="I310" s="10">
        <f t="shared" si="202"/>
        <v>-6.0529141852972103E-3</v>
      </c>
      <c r="J310" s="10">
        <f t="shared" si="203"/>
        <v>2.0682862770846921E-2</v>
      </c>
      <c r="K310" s="7"/>
      <c r="L310" s="10">
        <f t="shared" si="204"/>
        <v>1.0232185748598877</v>
      </c>
      <c r="M310" s="10">
        <f t="shared" si="205"/>
        <v>1.5677175283732661</v>
      </c>
      <c r="N310" s="10">
        <f t="shared" si="206"/>
        <v>0.36904681254657545</v>
      </c>
      <c r="O310" s="7"/>
      <c r="P310" s="10">
        <f t="shared" si="207"/>
        <v>-0.5444989535133784</v>
      </c>
      <c r="Q310" s="10">
        <f t="shared" si="208"/>
        <v>0.6541717623133122</v>
      </c>
      <c r="R310" s="11">
        <f t="shared" si="209"/>
        <v>-1.1986707158266907</v>
      </c>
      <c r="S310" s="7"/>
      <c r="T310" s="7"/>
      <c r="U310" s="7">
        <v>6406.75</v>
      </c>
      <c r="V310" s="7">
        <v>879.75</v>
      </c>
      <c r="W310" s="7">
        <v>49.2</v>
      </c>
      <c r="X310" s="7"/>
      <c r="Y310" s="10">
        <f t="shared" si="210"/>
        <v>4.0411503921791582E-2</v>
      </c>
      <c r="Z310" s="10">
        <f t="shared" si="211"/>
        <v>1.242879337131015E-2</v>
      </c>
      <c r="AA310" s="10">
        <f t="shared" si="212"/>
        <v>1.4432989690721707E-2</v>
      </c>
      <c r="AB310" s="5"/>
      <c r="AC310" s="10">
        <f t="shared" si="196"/>
        <v>0.10551744963547734</v>
      </c>
      <c r="AD310" s="10">
        <f t="shared" si="197"/>
        <v>1.0800252771873358E-2</v>
      </c>
      <c r="AE310" s="10">
        <f t="shared" si="198"/>
        <v>-1.0152284263958815E-3</v>
      </c>
      <c r="AF310" s="10"/>
      <c r="AG310" s="10">
        <f t="shared" si="199"/>
        <v>9.4717196863603983E-2</v>
      </c>
      <c r="AH310" s="10">
        <f t="shared" si="200"/>
        <v>0.10653267806187322</v>
      </c>
      <c r="AI310" s="10">
        <f t="shared" si="213"/>
        <v>-1.1815481198269237E-2</v>
      </c>
      <c r="AJ310" s="7"/>
      <c r="AK310" s="7"/>
      <c r="AL310" s="7">
        <v>214.8</v>
      </c>
      <c r="AM310" s="7">
        <v>25.15</v>
      </c>
      <c r="AN310" s="7">
        <v>369.7</v>
      </c>
      <c r="AO310" s="4"/>
      <c r="AP310" s="10">
        <f t="shared" si="214"/>
        <v>1.7768301350390901E-2</v>
      </c>
      <c r="AQ310" s="10">
        <f t="shared" si="215"/>
        <v>-1.1787819253438142E-2</v>
      </c>
      <c r="AR310" s="10">
        <f t="shared" si="216"/>
        <v>7.7688428513015282E-3</v>
      </c>
      <c r="AS310" s="4"/>
      <c r="AT310" s="10">
        <f>(AL310-$AL$308)/$AL$308</f>
        <v>-2.6071185672183177E-2</v>
      </c>
      <c r="AU310" s="10">
        <f>(AM310-$AM$308)/$AM$308</f>
        <v>-1.9493177387914232E-2</v>
      </c>
      <c r="AV310" s="10">
        <f>(AN310-$AN$308)/$AN$308</f>
        <v>-1.3870365430781512E-2</v>
      </c>
      <c r="AX310" s="9">
        <f t="shared" si="217"/>
        <v>-6.578008284268945E-3</v>
      </c>
      <c r="AY310" s="9">
        <f t="shared" si="218"/>
        <v>-1.2200820241401665E-2</v>
      </c>
      <c r="AZ310" s="8">
        <f t="shared" si="219"/>
        <v>5.6228119571327204E-3</v>
      </c>
      <c r="BA310" s="4"/>
      <c r="BC310" s="4"/>
      <c r="BD310" s="4"/>
      <c r="BE310" s="4"/>
      <c r="BF310" s="4"/>
      <c r="BG310" s="4"/>
      <c r="BH310" s="4"/>
      <c r="BI310" s="4"/>
      <c r="BJ310" s="4"/>
      <c r="BK310" s="4"/>
      <c r="BN310" s="4"/>
    </row>
    <row r="311" spans="1:66" s="1" customFormat="1">
      <c r="A311" s="12">
        <v>41792</v>
      </c>
      <c r="B311" s="7">
        <v>24684.85</v>
      </c>
      <c r="C311" s="7">
        <v>127.75</v>
      </c>
      <c r="D311" s="7">
        <v>511.65</v>
      </c>
      <c r="E311" s="7">
        <v>2086.4499999999998</v>
      </c>
      <c r="F311" s="7"/>
      <c r="G311" s="6"/>
      <c r="H311" s="10">
        <f t="shared" si="201"/>
        <v>1.1080332409972344E-2</v>
      </c>
      <c r="I311" s="10">
        <f t="shared" si="202"/>
        <v>5.1075532855318056E-3</v>
      </c>
      <c r="J311" s="10">
        <f t="shared" si="203"/>
        <v>3.2461587945666386E-2</v>
      </c>
      <c r="K311" s="7"/>
      <c r="L311" s="10">
        <f t="shared" si="204"/>
        <v>1.0456365092073658</v>
      </c>
      <c r="M311" s="10">
        <f t="shared" si="205"/>
        <v>1.5808322824716265</v>
      </c>
      <c r="N311" s="10">
        <f t="shared" si="206"/>
        <v>0.41348824605379036</v>
      </c>
      <c r="O311" s="7"/>
      <c r="P311" s="10">
        <f t="shared" si="207"/>
        <v>-0.53519577326426071</v>
      </c>
      <c r="Q311" s="10">
        <f t="shared" si="208"/>
        <v>0.63214826315357553</v>
      </c>
      <c r="R311" s="11">
        <f t="shared" si="209"/>
        <v>-1.1673440364178362</v>
      </c>
      <c r="S311" s="7"/>
      <c r="T311" s="7"/>
      <c r="U311" s="7">
        <v>6354.6</v>
      </c>
      <c r="V311" s="7">
        <v>891.2</v>
      </c>
      <c r="W311" s="7">
        <v>52.3</v>
      </c>
      <c r="X311" s="7">
        <v>7</v>
      </c>
      <c r="Y311" s="10">
        <f t="shared" si="210"/>
        <v>-8.1398524993170698E-3</v>
      </c>
      <c r="Z311" s="10">
        <f t="shared" si="211"/>
        <v>1.3015061096902581E-2</v>
      </c>
      <c r="AA311" s="10">
        <f t="shared" si="212"/>
        <v>6.3008130081300698E-2</v>
      </c>
      <c r="AB311" s="5"/>
      <c r="AC311" s="10">
        <f t="shared" si="196"/>
        <v>9.6518700660023354E-2</v>
      </c>
      <c r="AD311" s="10">
        <f t="shared" si="197"/>
        <v>2.3955879818463862E-2</v>
      </c>
      <c r="AE311" s="10">
        <f t="shared" si="198"/>
        <v>6.1928934010152224E-2</v>
      </c>
      <c r="AF311" s="10" t="s">
        <v>1</v>
      </c>
      <c r="AG311" s="10">
        <f t="shared" si="199"/>
        <v>7.2562820841559489E-2</v>
      </c>
      <c r="AH311" s="10">
        <f t="shared" si="200"/>
        <v>3.458976664987113E-2</v>
      </c>
      <c r="AI311" s="10">
        <f t="shared" si="213"/>
        <v>3.7973054191688359E-2</v>
      </c>
      <c r="AJ311" s="7"/>
      <c r="AK311" s="7"/>
      <c r="AL311" s="7">
        <v>216</v>
      </c>
      <c r="AM311" s="7">
        <v>25.45</v>
      </c>
      <c r="AN311" s="7">
        <v>381.2</v>
      </c>
      <c r="AO311" s="4"/>
      <c r="AP311" s="10">
        <f t="shared" si="214"/>
        <v>5.5865921787708961E-3</v>
      </c>
      <c r="AQ311" s="10">
        <f t="shared" si="215"/>
        <v>1.1928429423459274E-2</v>
      </c>
      <c r="AR311" s="10">
        <f t="shared" si="216"/>
        <v>3.1106302407357317E-2</v>
      </c>
      <c r="AS311" s="4"/>
      <c r="AT311" s="10">
        <f>(AL311-$AL$308)/$AL$308</f>
        <v>-2.0630242575379782E-2</v>
      </c>
      <c r="AU311" s="10">
        <f>(AM311-$AM$308)/$AM$308</f>
        <v>-7.7972709551656647E-3</v>
      </c>
      <c r="AV311" s="10">
        <f>(AN311-$AN$308)/$AN$308</f>
        <v>1.6804481194985361E-2</v>
      </c>
      <c r="AW311" s="4"/>
      <c r="AX311" s="9">
        <f t="shared" si="217"/>
        <v>-1.2832971620214118E-2</v>
      </c>
      <c r="AY311" s="9">
        <f t="shared" si="218"/>
        <v>-3.7434723770365143E-2</v>
      </c>
      <c r="AZ311" s="8">
        <f t="shared" si="219"/>
        <v>2.4601752150151025E-2</v>
      </c>
      <c r="BA311" s="4"/>
      <c r="BC311" s="4"/>
      <c r="BD311" s="4"/>
      <c r="BE311" s="4"/>
      <c r="BF311" s="4"/>
      <c r="BG311" s="4"/>
      <c r="BH311" s="4"/>
      <c r="BI311" s="4"/>
      <c r="BJ311" s="4"/>
      <c r="BK311" s="4"/>
      <c r="BN311" s="4"/>
    </row>
    <row r="312" spans="1:66" s="1" customFormat="1">
      <c r="A312" s="12">
        <v>41793</v>
      </c>
      <c r="B312" s="7">
        <v>24858.59</v>
      </c>
      <c r="C312" s="7">
        <v>130.85</v>
      </c>
      <c r="D312" s="7">
        <v>539.9</v>
      </c>
      <c r="E312" s="7">
        <v>2103.85</v>
      </c>
      <c r="F312" s="7"/>
      <c r="G312" s="6"/>
      <c r="H312" s="10">
        <f t="shared" si="201"/>
        <v>2.4266144814089976E-2</v>
      </c>
      <c r="I312" s="10">
        <f t="shared" si="202"/>
        <v>5.5213524870516957E-2</v>
      </c>
      <c r="J312" s="10">
        <f t="shared" si="203"/>
        <v>8.3395240719883502E-3</v>
      </c>
      <c r="K312" s="7"/>
      <c r="L312" s="10">
        <f t="shared" si="204"/>
        <v>1.0952762209767812</v>
      </c>
      <c r="M312" s="10">
        <f t="shared" si="205"/>
        <v>1.7233291298865068</v>
      </c>
      <c r="N312" s="10">
        <f t="shared" si="206"/>
        <v>0.42527606530722856</v>
      </c>
      <c r="O312" s="7"/>
      <c r="P312" s="10">
        <f t="shared" si="207"/>
        <v>-0.62805290890972554</v>
      </c>
      <c r="Q312" s="10">
        <f t="shared" si="208"/>
        <v>0.67000015566955273</v>
      </c>
      <c r="R312" s="11">
        <f t="shared" si="209"/>
        <v>-1.2980530645792783</v>
      </c>
      <c r="S312" s="7"/>
      <c r="T312" s="7"/>
      <c r="U312" s="7">
        <v>6267.7</v>
      </c>
      <c r="V312" s="7">
        <v>898.3</v>
      </c>
      <c r="W312" s="7">
        <v>50.85</v>
      </c>
      <c r="X312" s="7"/>
      <c r="Y312" s="10">
        <f t="shared" si="210"/>
        <v>-1.3675132974538215E-2</v>
      </c>
      <c r="Z312" s="10">
        <f t="shared" si="211"/>
        <v>7.9667863554756611E-3</v>
      </c>
      <c r="AA312" s="10">
        <f t="shared" si="212"/>
        <v>-2.7724665391969328E-2</v>
      </c>
      <c r="AB312" s="5"/>
      <c r="AC312" s="10">
        <f t="shared" ref="AC312:AC319" si="220">(U312-$U$311)/$U$311</f>
        <v>-1.3675132974538215E-2</v>
      </c>
      <c r="AD312" s="10">
        <f t="shared" ref="AD312:AD319" si="221">(V312-$V$311)/$V$311</f>
        <v>7.9667863554756611E-3</v>
      </c>
      <c r="AE312" s="10">
        <f t="shared" ref="AE312:AE319" si="222">(W312-$W$311)/$W$311</f>
        <v>-2.7724665391969328E-2</v>
      </c>
      <c r="AF312" s="10" t="s">
        <v>20</v>
      </c>
      <c r="AG312" s="10">
        <f t="shared" ref="AG312:AG319" si="223">AD312-AC312</f>
        <v>2.1641919330013876E-2</v>
      </c>
      <c r="AH312" s="10">
        <f t="shared" ref="AH312:AH319" si="224">AD312-AE312</f>
        <v>3.5691451747444987E-2</v>
      </c>
      <c r="AI312" s="10">
        <f t="shared" si="213"/>
        <v>-1.4049532417431111E-2</v>
      </c>
      <c r="AJ312" s="10"/>
      <c r="AK312" s="7"/>
      <c r="AL312" s="7">
        <v>240.05</v>
      </c>
      <c r="AM312" s="7">
        <v>25.45</v>
      </c>
      <c r="AN312" s="7">
        <v>376.8</v>
      </c>
      <c r="AO312" s="4"/>
      <c r="AP312" s="10">
        <f t="shared" si="214"/>
        <v>0.11134259259259265</v>
      </c>
      <c r="AQ312" s="10">
        <f t="shared" si="215"/>
        <v>0</v>
      </c>
      <c r="AR312" s="10">
        <f t="shared" si="216"/>
        <v>-1.1542497376705083E-2</v>
      </c>
      <c r="AS312" s="4"/>
      <c r="AT312" s="10">
        <f>(AL312-$AL$308)/$AL$308</f>
        <v>8.8415325323055988E-2</v>
      </c>
      <c r="AU312" s="10">
        <f>(AM312-$AM$308)/$AM$308</f>
        <v>-7.7972709551656647E-3</v>
      </c>
      <c r="AV312" s="10">
        <f>(AN312-$AN$308)/$AN$308</f>
        <v>5.06801813817027E-3</v>
      </c>
      <c r="AW312" s="10" t="s">
        <v>1</v>
      </c>
      <c r="AX312" s="9">
        <f t="shared" si="217"/>
        <v>9.6212596278221652E-2</v>
      </c>
      <c r="AY312" s="9">
        <f t="shared" si="218"/>
        <v>8.3347307184885713E-2</v>
      </c>
      <c r="AZ312" s="8">
        <f t="shared" si="219"/>
        <v>1.2865289093335938E-2</v>
      </c>
      <c r="BA312" s="4" t="s">
        <v>18</v>
      </c>
      <c r="BC312" s="4"/>
      <c r="BD312" s="4"/>
      <c r="BE312" s="4"/>
      <c r="BF312" s="4"/>
      <c r="BG312" s="4"/>
      <c r="BH312" s="4"/>
      <c r="BI312" s="4"/>
      <c r="BJ312" s="4"/>
      <c r="BK312" s="4"/>
      <c r="BN312" s="4"/>
    </row>
    <row r="313" spans="1:66" s="1" customFormat="1">
      <c r="A313" s="12">
        <v>41794</v>
      </c>
      <c r="B313" s="7">
        <v>24805.83</v>
      </c>
      <c r="C313" s="7">
        <v>130.80000000000001</v>
      </c>
      <c r="D313" s="7">
        <v>539</v>
      </c>
      <c r="E313" s="7">
        <v>2102.25</v>
      </c>
      <c r="F313" s="7"/>
      <c r="G313" s="6"/>
      <c r="H313" s="10">
        <f t="shared" si="201"/>
        <v>-3.8211692777977033E-4</v>
      </c>
      <c r="I313" s="10">
        <f t="shared" si="202"/>
        <v>-1.6669753658084411E-3</v>
      </c>
      <c r="J313" s="10">
        <f t="shared" si="203"/>
        <v>-7.6051049266816033E-4</v>
      </c>
      <c r="K313" s="7"/>
      <c r="L313" s="10">
        <f t="shared" si="204"/>
        <v>1.0944755804643715</v>
      </c>
      <c r="M313" s="10">
        <f t="shared" si="205"/>
        <v>1.7187894073139975</v>
      </c>
      <c r="N313" s="10">
        <f t="shared" si="206"/>
        <v>0.42419212790461358</v>
      </c>
      <c r="O313" s="7"/>
      <c r="P313" s="10">
        <f t="shared" si="207"/>
        <v>-0.624313826849626</v>
      </c>
      <c r="Q313" s="10">
        <f t="shared" si="208"/>
        <v>0.67028345255975796</v>
      </c>
      <c r="R313" s="11">
        <f t="shared" si="209"/>
        <v>-1.2945972794093841</v>
      </c>
      <c r="S313" s="7"/>
      <c r="T313" s="7"/>
      <c r="U313" s="7">
        <v>6120.2</v>
      </c>
      <c r="V313" s="7">
        <v>898.15</v>
      </c>
      <c r="W313" s="7">
        <v>50</v>
      </c>
      <c r="X313" s="7"/>
      <c r="Y313" s="10">
        <f t="shared" si="210"/>
        <v>-2.3533353542766883E-2</v>
      </c>
      <c r="Z313" s="10">
        <f t="shared" si="211"/>
        <v>-1.6698207725701576E-4</v>
      </c>
      <c r="AA313" s="10">
        <f t="shared" si="212"/>
        <v>-1.6715830875122937E-2</v>
      </c>
      <c r="AB313" s="5"/>
      <c r="AC313" s="10">
        <f t="shared" si="220"/>
        <v>-3.688666477827094E-2</v>
      </c>
      <c r="AD313" s="10">
        <f t="shared" si="221"/>
        <v>7.7984739676839445E-3</v>
      </c>
      <c r="AE313" s="10">
        <f t="shared" si="222"/>
        <v>-4.3977055449330733E-2</v>
      </c>
      <c r="AF313" s="10" t="s">
        <v>27</v>
      </c>
      <c r="AG313" s="10">
        <f t="shared" si="223"/>
        <v>4.4685138745954887E-2</v>
      </c>
      <c r="AH313" s="10">
        <f t="shared" si="224"/>
        <v>5.177552941701468E-2</v>
      </c>
      <c r="AI313" s="10">
        <f t="shared" si="213"/>
        <v>-7.090390671059793E-3</v>
      </c>
      <c r="AJ313" s="7"/>
      <c r="AK313" s="7"/>
      <c r="AL313" s="7">
        <v>258.14999999999998</v>
      </c>
      <c r="AM313" s="7">
        <v>25.95</v>
      </c>
      <c r="AN313" s="7">
        <v>396.65</v>
      </c>
      <c r="AO313" s="4"/>
      <c r="AP313" s="10">
        <f t="shared" si="214"/>
        <v>7.5400958133721996E-2</v>
      </c>
      <c r="AQ313" s="10">
        <f t="shared" si="215"/>
        <v>1.9646365422396856E-2</v>
      </c>
      <c r="AR313" s="10">
        <f t="shared" si="216"/>
        <v>5.2680467091295022E-2</v>
      </c>
      <c r="AS313" s="4"/>
      <c r="AT313" s="10">
        <f>(AL313-$AL$312)/$AL$312</f>
        <v>7.5400958133721996E-2</v>
      </c>
      <c r="AU313" s="10">
        <f>(AM313-$AM$308)/$AM$308</f>
        <v>1.1695906432748567E-2</v>
      </c>
      <c r="AV313" s="10">
        <f>(AN313-$AN$308)/$AN$308</f>
        <v>5.8015470792211261E-2</v>
      </c>
      <c r="AW313" s="7" t="s">
        <v>2</v>
      </c>
      <c r="AX313" s="9">
        <f t="shared" si="217"/>
        <v>6.3705051700973431E-2</v>
      </c>
      <c r="AY313" s="9">
        <f t="shared" si="218"/>
        <v>1.7385487341510734E-2</v>
      </c>
      <c r="AZ313" s="8">
        <f t="shared" si="219"/>
        <v>4.6319564359462696E-2</v>
      </c>
      <c r="BA313" s="4" t="s">
        <v>2</v>
      </c>
      <c r="BC313" s="4"/>
      <c r="BD313" s="4"/>
      <c r="BE313" s="4"/>
      <c r="BF313" s="4"/>
      <c r="BG313" s="4"/>
      <c r="BH313" s="4"/>
      <c r="BI313" s="4"/>
      <c r="BJ313" s="4"/>
      <c r="BK313" s="4"/>
      <c r="BN313" s="4"/>
    </row>
    <row r="314" spans="1:66" s="1" customFormat="1">
      <c r="A314" s="12">
        <v>41795</v>
      </c>
      <c r="B314" s="7">
        <v>25019.51</v>
      </c>
      <c r="C314" s="7">
        <v>134.6</v>
      </c>
      <c r="D314" s="7">
        <v>552.70000000000005</v>
      </c>
      <c r="E314" s="7">
        <v>2169.5500000000002</v>
      </c>
      <c r="F314" s="7"/>
      <c r="G314" s="6"/>
      <c r="H314" s="10">
        <f t="shared" si="201"/>
        <v>2.9051987767583966E-2</v>
      </c>
      <c r="I314" s="10">
        <f t="shared" si="202"/>
        <v>2.5417439703154073E-2</v>
      </c>
      <c r="J314" s="10">
        <f t="shared" si="203"/>
        <v>3.2013319062908878E-2</v>
      </c>
      <c r="K314" s="7"/>
      <c r="L314" s="10">
        <f t="shared" si="204"/>
        <v>1.1553242594075259</v>
      </c>
      <c r="M314" s="10">
        <f t="shared" si="205"/>
        <v>1.7878940731399751</v>
      </c>
      <c r="N314" s="10">
        <f t="shared" si="206"/>
        <v>0.4697852449021071</v>
      </c>
      <c r="O314" s="7"/>
      <c r="P314" s="10">
        <f t="shared" si="207"/>
        <v>-0.63256981373244914</v>
      </c>
      <c r="Q314" s="10">
        <f t="shared" si="208"/>
        <v>0.68553901450541876</v>
      </c>
      <c r="R314" s="11">
        <f t="shared" si="209"/>
        <v>-1.3181088282378679</v>
      </c>
      <c r="S314" s="7"/>
      <c r="T314" s="7"/>
      <c r="U314" s="7">
        <v>6131.55</v>
      </c>
      <c r="V314" s="7">
        <v>893.7</v>
      </c>
      <c r="W314" s="7">
        <v>50.4</v>
      </c>
      <c r="X314" s="7"/>
      <c r="Y314" s="10">
        <f t="shared" si="210"/>
        <v>1.8545145583478259E-3</v>
      </c>
      <c r="Z314" s="10">
        <f t="shared" si="211"/>
        <v>-4.9546289595278426E-3</v>
      </c>
      <c r="AA314" s="10">
        <f t="shared" si="212"/>
        <v>7.9999999999999724E-3</v>
      </c>
      <c r="AB314" s="5"/>
      <c r="AC314" s="10">
        <f t="shared" si="220"/>
        <v>-3.5100557076763315E-2</v>
      </c>
      <c r="AD314" s="10">
        <f t="shared" si="221"/>
        <v>2.8052064631956912E-3</v>
      </c>
      <c r="AE314" s="10">
        <f t="shared" si="222"/>
        <v>-3.6328871892925406E-2</v>
      </c>
      <c r="AF314" s="10"/>
      <c r="AG314" s="10">
        <f t="shared" si="223"/>
        <v>3.7905763539959003E-2</v>
      </c>
      <c r="AH314" s="10">
        <f t="shared" si="224"/>
        <v>3.9134078356121094E-2</v>
      </c>
      <c r="AI314" s="10">
        <f t="shared" si="213"/>
        <v>-1.2283148161620905E-3</v>
      </c>
      <c r="AJ314" s="7"/>
      <c r="AK314" s="7"/>
      <c r="AL314" s="7">
        <v>288.89999999999998</v>
      </c>
      <c r="AM314" s="7">
        <v>27</v>
      </c>
      <c r="AN314" s="7">
        <v>429.1</v>
      </c>
      <c r="AO314" s="4"/>
      <c r="AP314" s="10">
        <f t="shared" si="214"/>
        <v>0.1191167925624637</v>
      </c>
      <c r="AQ314" s="10">
        <f t="shared" si="215"/>
        <v>4.0462427745664768E-2</v>
      </c>
      <c r="AR314" s="10">
        <f t="shared" si="216"/>
        <v>8.1810160090760239E-2</v>
      </c>
      <c r="AS314" s="4"/>
      <c r="AT314" s="10">
        <f>(AL314-$AL$312)/$AL$312</f>
        <v>0.20349927098521126</v>
      </c>
      <c r="AU314" s="10">
        <f>(AM314-$AM$312)/$AM$312</f>
        <v>6.0903732809430282E-2</v>
      </c>
      <c r="AV314" s="10">
        <f>(AN314-$AN$312)/$AN$312</f>
        <v>0.13880042462845013</v>
      </c>
      <c r="AW314" s="4" t="s">
        <v>3</v>
      </c>
      <c r="AX314" s="9">
        <f t="shared" si="217"/>
        <v>0.14259553817578097</v>
      </c>
      <c r="AY314" s="9">
        <f t="shared" si="218"/>
        <v>6.4698846356761125E-2</v>
      </c>
      <c r="AZ314" s="8">
        <f t="shared" si="219"/>
        <v>7.7896691819019842E-2</v>
      </c>
      <c r="BA314" s="4" t="s">
        <v>5</v>
      </c>
      <c r="BC314" s="4"/>
      <c r="BD314" s="4"/>
      <c r="BE314" s="4"/>
      <c r="BF314" s="4"/>
      <c r="BG314" s="4"/>
      <c r="BH314" s="4"/>
      <c r="BI314" s="4"/>
      <c r="BJ314" s="4">
        <v>52</v>
      </c>
      <c r="BK314" s="4"/>
      <c r="BN314" s="4"/>
    </row>
    <row r="315" spans="1:66" s="1" customFormat="1">
      <c r="A315" s="12">
        <v>41796</v>
      </c>
      <c r="B315" s="7">
        <v>25396.46</v>
      </c>
      <c r="C315" s="7">
        <v>134.19999999999999</v>
      </c>
      <c r="D315" s="7">
        <v>557.25</v>
      </c>
      <c r="E315" s="7">
        <v>2137.1999999999998</v>
      </c>
      <c r="F315" s="7"/>
      <c r="G315" s="6"/>
      <c r="H315" s="10">
        <f t="shared" si="201"/>
        <v>-2.9717682020802801E-3</v>
      </c>
      <c r="I315" s="10">
        <f t="shared" si="202"/>
        <v>8.2323140944453675E-3</v>
      </c>
      <c r="J315" s="10">
        <f t="shared" si="203"/>
        <v>-1.4910926228941652E-2</v>
      </c>
      <c r="K315" s="7"/>
      <c r="L315" s="10">
        <f t="shared" si="204"/>
        <v>1.1489191353082464</v>
      </c>
      <c r="M315" s="10">
        <f t="shared" si="205"/>
        <v>1.8108448928121059</v>
      </c>
      <c r="N315" s="10">
        <f t="shared" si="206"/>
        <v>0.44786938554298483</v>
      </c>
      <c r="O315" s="7"/>
      <c r="P315" s="10">
        <f t="shared" si="207"/>
        <v>-0.66192575750385951</v>
      </c>
      <c r="Q315" s="10">
        <f t="shared" si="208"/>
        <v>0.70104974976526158</v>
      </c>
      <c r="R315" s="11">
        <f t="shared" si="209"/>
        <v>-1.362975507269121</v>
      </c>
      <c r="S315" s="7"/>
      <c r="T315" s="7"/>
      <c r="U315" s="7">
        <v>6068.9</v>
      </c>
      <c r="V315" s="7">
        <v>884.85</v>
      </c>
      <c r="W315" s="7">
        <v>48.4</v>
      </c>
      <c r="X315" s="7"/>
      <c r="Y315" s="10">
        <f t="shared" si="210"/>
        <v>-1.0217644804331783E-2</v>
      </c>
      <c r="Z315" s="10">
        <f t="shared" si="211"/>
        <v>-9.9026518966096252E-3</v>
      </c>
      <c r="AA315" s="10">
        <f t="shared" si="212"/>
        <v>-3.968253968253968E-2</v>
      </c>
      <c r="AB315" s="5"/>
      <c r="AC315" s="10">
        <f t="shared" si="220"/>
        <v>-4.4959556856450554E-2</v>
      </c>
      <c r="AD315" s="10">
        <f t="shared" si="221"/>
        <v>-7.1252244165170807E-3</v>
      </c>
      <c r="AE315" s="10">
        <f t="shared" si="222"/>
        <v>-7.4569789674952175E-2</v>
      </c>
      <c r="AF315" s="10"/>
      <c r="AG315" s="10">
        <f t="shared" si="223"/>
        <v>3.7834332439933477E-2</v>
      </c>
      <c r="AH315" s="10">
        <f t="shared" si="224"/>
        <v>6.7444565258435091E-2</v>
      </c>
      <c r="AI315" s="10">
        <f t="shared" si="213"/>
        <v>-2.9610232818501614E-2</v>
      </c>
      <c r="AJ315" s="7"/>
      <c r="AK315" s="7"/>
      <c r="AL315" s="7">
        <v>292.85000000000002</v>
      </c>
      <c r="AM315" s="7">
        <v>28.35</v>
      </c>
      <c r="AN315" s="7">
        <v>452.85</v>
      </c>
      <c r="AO315" s="4"/>
      <c r="AP315" s="10">
        <f t="shared" si="214"/>
        <v>1.3672551055728784E-2</v>
      </c>
      <c r="AQ315" s="10">
        <f t="shared" si="215"/>
        <v>5.0000000000000051E-2</v>
      </c>
      <c r="AR315" s="10">
        <f t="shared" si="216"/>
        <v>5.5348403635516193E-2</v>
      </c>
      <c r="AT315" s="10">
        <f>(AL315-$AL$314)/$AL$314</f>
        <v>1.3672551055728784E-2</v>
      </c>
      <c r="AU315" s="10">
        <f>(AM315-$AM$314)/$AM$314</f>
        <v>5.0000000000000051E-2</v>
      </c>
      <c r="AV315" s="10">
        <f>(AN315-$AN$314)/$AN$314</f>
        <v>5.5348403635516193E-2</v>
      </c>
      <c r="AW315" s="7" t="s">
        <v>0</v>
      </c>
      <c r="AX315" s="9">
        <f>AV315-AT315</f>
        <v>4.1675852579787412E-2</v>
      </c>
      <c r="AY315" s="9">
        <f>AV315-AU315</f>
        <v>5.3484036355161413E-3</v>
      </c>
      <c r="AZ315" s="8">
        <f t="shared" si="219"/>
        <v>3.6327448944271271E-2</v>
      </c>
      <c r="BA315" s="4" t="s">
        <v>28</v>
      </c>
      <c r="BC315" s="4"/>
      <c r="BD315" s="4"/>
      <c r="BE315" s="4"/>
      <c r="BF315" s="4"/>
      <c r="BG315" s="4"/>
      <c r="BH315" s="4"/>
      <c r="BI315" s="4"/>
      <c r="BJ315" s="4"/>
      <c r="BK315" s="4"/>
      <c r="BN315" s="4"/>
    </row>
    <row r="316" spans="1:66" s="1" customFormat="1">
      <c r="A316" s="12">
        <v>41799</v>
      </c>
      <c r="B316" s="7">
        <v>25580.21</v>
      </c>
      <c r="C316" s="7">
        <v>133.1</v>
      </c>
      <c r="D316" s="7">
        <v>551</v>
      </c>
      <c r="E316" s="7">
        <v>2146.1999999999998</v>
      </c>
      <c r="F316" s="7"/>
      <c r="G316" s="6"/>
      <c r="H316" s="10">
        <f t="shared" si="201"/>
        <v>-8.1967213114753686E-3</v>
      </c>
      <c r="I316" s="10">
        <f t="shared" si="202"/>
        <v>-1.1215791834903545E-2</v>
      </c>
      <c r="J316" s="10">
        <f t="shared" si="203"/>
        <v>4.2111173498034817E-3</v>
      </c>
      <c r="K316" s="7"/>
      <c r="L316" s="10">
        <f t="shared" si="204"/>
        <v>1.1313050440352279</v>
      </c>
      <c r="M316" s="10">
        <f t="shared" si="205"/>
        <v>1.7793190416141236</v>
      </c>
      <c r="N316" s="10">
        <f t="shared" si="206"/>
        <v>0.45396653343269422</v>
      </c>
      <c r="O316" s="7"/>
      <c r="P316" s="10">
        <f t="shared" si="207"/>
        <v>-0.64801399757889566</v>
      </c>
      <c r="Q316" s="10">
        <f t="shared" si="208"/>
        <v>0.67733851060253369</v>
      </c>
      <c r="R316" s="11">
        <f t="shared" si="209"/>
        <v>-1.3253525081814295</v>
      </c>
      <c r="S316" s="7"/>
      <c r="T316" s="7"/>
      <c r="U316" s="7">
        <v>6029.8</v>
      </c>
      <c r="V316" s="7">
        <v>880.95</v>
      </c>
      <c r="W316" s="7">
        <v>48.25</v>
      </c>
      <c r="X316" s="7"/>
      <c r="Y316" s="10">
        <f t="shared" si="210"/>
        <v>-6.4426831880570546E-3</v>
      </c>
      <c r="Z316" s="10">
        <f t="shared" si="211"/>
        <v>-4.4075266994405577E-3</v>
      </c>
      <c r="AA316" s="10">
        <f t="shared" si="212"/>
        <v>-3.0991735537189789E-3</v>
      </c>
      <c r="AB316" s="5"/>
      <c r="AC316" s="10">
        <f t="shared" si="220"/>
        <v>-5.111257986340606E-2</v>
      </c>
      <c r="AD316" s="10">
        <f t="shared" si="221"/>
        <v>-1.1501346499102333E-2</v>
      </c>
      <c r="AE316" s="10">
        <f t="shared" si="222"/>
        <v>-7.7437858508604157E-2</v>
      </c>
      <c r="AF316" s="10"/>
      <c r="AG316" s="10">
        <f t="shared" si="223"/>
        <v>3.9611233364303729E-2</v>
      </c>
      <c r="AH316" s="10">
        <f t="shared" si="224"/>
        <v>6.5936512009501819E-2</v>
      </c>
      <c r="AI316" s="10">
        <f t="shared" si="213"/>
        <v>-2.632527864519809E-2</v>
      </c>
      <c r="AJ316" s="7"/>
      <c r="AK316" s="7"/>
      <c r="AL316" s="7">
        <v>289.14999999999998</v>
      </c>
      <c r="AM316" s="7">
        <v>28</v>
      </c>
      <c r="AN316" s="7">
        <v>473.15</v>
      </c>
      <c r="AO316" s="4"/>
      <c r="AP316" s="10">
        <f t="shared" si="214"/>
        <v>-1.2634454498890372E-2</v>
      </c>
      <c r="AQ316" s="10">
        <f t="shared" si="215"/>
        <v>-1.2345679012345729E-2</v>
      </c>
      <c r="AR316" s="10">
        <f t="shared" si="216"/>
        <v>4.4827205476426969E-2</v>
      </c>
      <c r="AS316" s="4"/>
      <c r="AT316" s="10">
        <f>(AL316-$AL$314)/$AL$314</f>
        <v>8.6535133264105239E-4</v>
      </c>
      <c r="AU316" s="10">
        <f>(AM316-$AM$314)/$AM$314</f>
        <v>3.7037037037037035E-2</v>
      </c>
      <c r="AV316" s="10">
        <f>(AN316-$AN$314)/$AN$314</f>
        <v>0.10265672337450467</v>
      </c>
      <c r="AX316" s="9">
        <f>AV316-AT316</f>
        <v>0.10179137204186361</v>
      </c>
      <c r="AY316" s="9">
        <f>AV316-AU316</f>
        <v>6.5619686337467634E-2</v>
      </c>
      <c r="AZ316" s="8">
        <f t="shared" si="219"/>
        <v>3.6171685704395981E-2</v>
      </c>
      <c r="BA316" s="4"/>
      <c r="BC316" s="4"/>
      <c r="BD316" s="4"/>
      <c r="BE316" s="4"/>
      <c r="BF316" s="4"/>
      <c r="BG316" s="4"/>
      <c r="BH316" s="4"/>
      <c r="BI316" s="4"/>
      <c r="BJ316" s="4"/>
      <c r="BK316" s="4"/>
      <c r="BN316" s="4"/>
    </row>
    <row r="317" spans="1:66" s="1" customFormat="1">
      <c r="A317" s="12">
        <v>41800</v>
      </c>
      <c r="B317" s="7">
        <v>25583.69</v>
      </c>
      <c r="C317" s="7">
        <v>129.19999999999999</v>
      </c>
      <c r="D317" s="7">
        <v>565.5</v>
      </c>
      <c r="E317" s="7">
        <v>2120.35</v>
      </c>
      <c r="F317" s="7"/>
      <c r="G317" s="6"/>
      <c r="H317" s="10">
        <f t="shared" si="201"/>
        <v>-2.9301277235161578E-2</v>
      </c>
      <c r="I317" s="10">
        <f t="shared" si="202"/>
        <v>2.6315789473684209E-2</v>
      </c>
      <c r="J317" s="10">
        <f t="shared" si="203"/>
        <v>-1.2044543844935193E-2</v>
      </c>
      <c r="K317" s="7"/>
      <c r="L317" s="10">
        <f t="shared" si="204"/>
        <v>1.0688550840672535</v>
      </c>
      <c r="M317" s="10">
        <f t="shared" si="205"/>
        <v>1.8524590163934427</v>
      </c>
      <c r="N317" s="10">
        <f t="shared" si="206"/>
        <v>0.43645416977169571</v>
      </c>
      <c r="O317" s="7"/>
      <c r="P317" s="10">
        <f t="shared" si="207"/>
        <v>-0.78360393232618919</v>
      </c>
      <c r="Q317" s="10">
        <f t="shared" si="208"/>
        <v>0.63240091429555778</v>
      </c>
      <c r="R317" s="11">
        <f t="shared" si="209"/>
        <v>-1.416004846621747</v>
      </c>
      <c r="S317" s="7"/>
      <c r="T317" s="7"/>
      <c r="U317" s="7">
        <v>5942.95</v>
      </c>
      <c r="V317" s="7">
        <v>877</v>
      </c>
      <c r="W317" s="7">
        <v>47.7</v>
      </c>
      <c r="X317" s="7"/>
      <c r="Y317" s="10">
        <f t="shared" si="210"/>
        <v>-1.4403462801419676E-2</v>
      </c>
      <c r="Z317" s="10">
        <f t="shared" si="211"/>
        <v>-4.4837959021511381E-3</v>
      </c>
      <c r="AA317" s="10">
        <f t="shared" si="212"/>
        <v>-1.1398963730569889E-2</v>
      </c>
      <c r="AB317" s="5"/>
      <c r="AC317" s="10">
        <f t="shared" si="220"/>
        <v>-6.4779844522078578E-2</v>
      </c>
      <c r="AD317" s="10">
        <f t="shared" si="221"/>
        <v>-1.5933572710951575E-2</v>
      </c>
      <c r="AE317" s="10">
        <f t="shared" si="222"/>
        <v>-8.7954110898661467E-2</v>
      </c>
      <c r="AF317" s="10"/>
      <c r="AG317" s="10">
        <f t="shared" si="223"/>
        <v>4.8846271811127003E-2</v>
      </c>
      <c r="AH317" s="10">
        <f t="shared" si="224"/>
        <v>7.2020538187709898E-2</v>
      </c>
      <c r="AI317" s="10">
        <f t="shared" si="213"/>
        <v>-2.3174266376582896E-2</v>
      </c>
      <c r="AJ317" s="7"/>
      <c r="AK317" s="7"/>
      <c r="AL317" s="7">
        <v>282.14999999999998</v>
      </c>
      <c r="AM317" s="7">
        <v>27.5</v>
      </c>
      <c r="AN317" s="7">
        <v>475.15</v>
      </c>
      <c r="AO317" s="4"/>
      <c r="AP317" s="10">
        <f t="shared" si="214"/>
        <v>-2.420888812035276E-2</v>
      </c>
      <c r="AQ317" s="10">
        <f t="shared" si="215"/>
        <v>-1.7857142857142856E-2</v>
      </c>
      <c r="AR317" s="10">
        <f t="shared" si="216"/>
        <v>4.2269893268519496E-3</v>
      </c>
      <c r="AS317" s="4"/>
      <c r="AT317" s="10">
        <f>(AL317-$AL$314)/$AL$314</f>
        <v>-2.3364485981308414E-2</v>
      </c>
      <c r="AU317" s="10">
        <f>(AM317-$AM$314)/$AM$314</f>
        <v>1.8518518518518517E-2</v>
      </c>
      <c r="AV317" s="10">
        <f>(AN317-$AN$314)/$AN$314</f>
        <v>0.10731764157539024</v>
      </c>
      <c r="AW317" s="4" t="s">
        <v>3</v>
      </c>
      <c r="AX317" s="9">
        <f>AV317-AT317</f>
        <v>0.13068212755669867</v>
      </c>
      <c r="AY317" s="9">
        <f>AV317-AU317</f>
        <v>8.8799123056871723E-2</v>
      </c>
      <c r="AZ317" s="8">
        <f t="shared" si="219"/>
        <v>4.1883004499826945E-2</v>
      </c>
      <c r="BA317" s="4"/>
      <c r="BC317" s="4"/>
      <c r="BD317" s="4"/>
      <c r="BE317" s="4"/>
      <c r="BF317" s="4"/>
      <c r="BG317" s="4"/>
      <c r="BH317" s="4"/>
      <c r="BI317" s="4"/>
      <c r="BJ317" s="4"/>
      <c r="BK317" s="4"/>
      <c r="BN317" s="4"/>
    </row>
    <row r="318" spans="1:66" s="1" customFormat="1">
      <c r="A318" s="12">
        <v>41801</v>
      </c>
      <c r="B318" s="7">
        <v>25473.89</v>
      </c>
      <c r="C318" s="7">
        <v>130.69999999999999</v>
      </c>
      <c r="D318" s="7">
        <v>554.04999999999995</v>
      </c>
      <c r="E318" s="7">
        <v>2025.25</v>
      </c>
      <c r="F318" s="7"/>
      <c r="G318" s="6"/>
      <c r="H318" s="10">
        <f t="shared" si="201"/>
        <v>1.1609907120743035E-2</v>
      </c>
      <c r="I318" s="10">
        <f t="shared" si="202"/>
        <v>-2.0247568523430674E-2</v>
      </c>
      <c r="J318" s="10">
        <f t="shared" si="203"/>
        <v>-4.4851085905628744E-2</v>
      </c>
      <c r="K318" s="7"/>
      <c r="L318" s="10">
        <f t="shared" si="204"/>
        <v>1.0928742994395513</v>
      </c>
      <c r="M318" s="10">
        <f t="shared" si="205"/>
        <v>1.7947036569987387</v>
      </c>
      <c r="N318" s="10">
        <f t="shared" si="206"/>
        <v>0.37202764040376679</v>
      </c>
      <c r="O318" s="7"/>
      <c r="P318" s="10">
        <f t="shared" si="207"/>
        <v>-0.70182935755918741</v>
      </c>
      <c r="Q318" s="10">
        <f t="shared" si="208"/>
        <v>0.72084665903578449</v>
      </c>
      <c r="R318" s="11">
        <f t="shared" si="209"/>
        <v>-1.4226760165949719</v>
      </c>
      <c r="S318" s="7"/>
      <c r="T318" s="7"/>
      <c r="U318" s="7">
        <v>5978.1</v>
      </c>
      <c r="V318" s="7">
        <v>971</v>
      </c>
      <c r="W318" s="7">
        <v>46.85</v>
      </c>
      <c r="X318" s="7"/>
      <c r="Y318" s="10">
        <f t="shared" si="210"/>
        <v>5.914571046365954E-3</v>
      </c>
      <c r="Z318" s="10">
        <f t="shared" si="211"/>
        <v>0.10718358038768529</v>
      </c>
      <c r="AA318" s="10">
        <f t="shared" si="212"/>
        <v>-1.7819706498951812E-2</v>
      </c>
      <c r="AB318" s="5"/>
      <c r="AC318" s="10">
        <f t="shared" si="220"/>
        <v>-5.9248418468510998E-2</v>
      </c>
      <c r="AD318" s="10">
        <f t="shared" si="221"/>
        <v>8.9542190305206409E-2</v>
      </c>
      <c r="AE318" s="10">
        <f t="shared" si="222"/>
        <v>-0.10420650095602287</v>
      </c>
      <c r="AF318" s="10"/>
      <c r="AG318" s="10">
        <f t="shared" si="223"/>
        <v>0.14879060877371741</v>
      </c>
      <c r="AH318" s="10">
        <f t="shared" si="224"/>
        <v>0.19374869126122929</v>
      </c>
      <c r="AI318" s="10">
        <f t="shared" si="213"/>
        <v>-4.4958082487511875E-2</v>
      </c>
      <c r="AJ318" s="7"/>
      <c r="AK318" s="7"/>
      <c r="AL318" s="7">
        <v>273.14999999999998</v>
      </c>
      <c r="AM318" s="7">
        <v>27.2</v>
      </c>
      <c r="AN318" s="7">
        <v>473.55</v>
      </c>
      <c r="AO318" s="4"/>
      <c r="AP318" s="10">
        <f t="shared" si="214"/>
        <v>-3.1897926634768745E-2</v>
      </c>
      <c r="AQ318" s="10">
        <f t="shared" si="215"/>
        <v>-1.0909090909090934E-2</v>
      </c>
      <c r="AR318" s="10">
        <f t="shared" si="216"/>
        <v>-3.3673576765231314E-3</v>
      </c>
      <c r="AS318" s="4"/>
      <c r="AT318" s="10">
        <f>(AL318-$AL$317)/$AL$317</f>
        <v>-3.1897926634768745E-2</v>
      </c>
      <c r="AU318" s="10">
        <f>(AM318-$AM$317)/$AM$317</f>
        <v>-1.0909090909090934E-2</v>
      </c>
      <c r="AV318" s="10">
        <f>(AN318-$AN$317)/$AN$317</f>
        <v>-3.3673576765231314E-3</v>
      </c>
      <c r="AW318" s="7" t="s">
        <v>0</v>
      </c>
      <c r="AX318" s="9">
        <f>AT318-AU318</f>
        <v>-2.098883572567781E-2</v>
      </c>
      <c r="AY318" s="9">
        <f>AT318-AV318</f>
        <v>-2.8530568958245614E-2</v>
      </c>
      <c r="AZ318" s="8">
        <f t="shared" si="219"/>
        <v>7.5417332325678037E-3</v>
      </c>
      <c r="BA318" s="4"/>
      <c r="BC318" s="4"/>
      <c r="BD318" s="4"/>
      <c r="BE318" s="4"/>
      <c r="BF318" s="4"/>
      <c r="BG318" s="4"/>
      <c r="BH318" s="4"/>
      <c r="BI318" s="4"/>
      <c r="BJ318" s="4"/>
      <c r="BK318" s="4"/>
      <c r="BN318" s="4"/>
    </row>
    <row r="319" spans="1:66" s="1" customFormat="1">
      <c r="A319" s="12">
        <v>41802</v>
      </c>
      <c r="B319" s="7">
        <v>25576.21</v>
      </c>
      <c r="C319" s="7">
        <v>133.80000000000001</v>
      </c>
      <c r="D319" s="7">
        <v>547.85</v>
      </c>
      <c r="E319" s="7">
        <v>2055.9499999999998</v>
      </c>
      <c r="F319" s="7"/>
      <c r="G319" s="6"/>
      <c r="H319" s="10">
        <f t="shared" si="201"/>
        <v>2.3718439173680359E-2</v>
      </c>
      <c r="I319" s="10">
        <f t="shared" si="202"/>
        <v>-1.119032578287146E-2</v>
      </c>
      <c r="J319" s="10">
        <f t="shared" si="203"/>
        <v>1.5158622392297157E-2</v>
      </c>
      <c r="K319" s="7"/>
      <c r="L319" s="10">
        <f t="shared" si="204"/>
        <v>1.1425140112089673</v>
      </c>
      <c r="M319" s="10">
        <f t="shared" si="205"/>
        <v>1.7634300126103406</v>
      </c>
      <c r="N319" s="10">
        <f t="shared" si="206"/>
        <v>0.39282568931644196</v>
      </c>
      <c r="O319" s="7"/>
      <c r="P319" s="10">
        <f t="shared" si="207"/>
        <v>-0.62091600140137326</v>
      </c>
      <c r="Q319" s="10">
        <f t="shared" si="208"/>
        <v>0.74968832189252543</v>
      </c>
      <c r="R319" s="11">
        <f t="shared" si="209"/>
        <v>-1.3706043232938987</v>
      </c>
      <c r="S319" s="7"/>
      <c r="T319" s="7"/>
      <c r="U319" s="7">
        <v>5998.6</v>
      </c>
      <c r="V319" s="7">
        <v>978</v>
      </c>
      <c r="W319" s="7">
        <v>45.9</v>
      </c>
      <c r="X319" s="7">
        <v>8</v>
      </c>
      <c r="Y319" s="10">
        <f t="shared" si="210"/>
        <v>3.429183185292986E-3</v>
      </c>
      <c r="Z319" s="10">
        <f t="shared" si="211"/>
        <v>7.2090628218331619E-3</v>
      </c>
      <c r="AA319" s="10">
        <f t="shared" si="212"/>
        <v>-2.0277481323372527E-2</v>
      </c>
      <c r="AB319" s="5"/>
      <c r="AC319" s="10">
        <f t="shared" si="220"/>
        <v>-5.6022408963585429E-2</v>
      </c>
      <c r="AD319" s="10">
        <f t="shared" si="221"/>
        <v>9.7396768402154346E-2</v>
      </c>
      <c r="AE319" s="10">
        <f t="shared" si="222"/>
        <v>-0.12237093690248564</v>
      </c>
      <c r="AF319" s="10" t="s">
        <v>1</v>
      </c>
      <c r="AG319" s="10">
        <f t="shared" si="223"/>
        <v>0.15341917736573979</v>
      </c>
      <c r="AH319" s="10">
        <f t="shared" si="224"/>
        <v>0.21976770530463999</v>
      </c>
      <c r="AI319" s="10">
        <f t="shared" si="213"/>
        <v>-6.6348527938900198E-2</v>
      </c>
      <c r="AJ319" s="7" t="s">
        <v>18</v>
      </c>
      <c r="AK319" s="7"/>
      <c r="AL319" s="7">
        <v>280</v>
      </c>
      <c r="AM319" s="7">
        <v>27.25</v>
      </c>
      <c r="AN319" s="7">
        <v>482.1</v>
      </c>
      <c r="AO319" s="4"/>
      <c r="AP319" s="10">
        <f t="shared" si="214"/>
        <v>2.5077796082738506E-2</v>
      </c>
      <c r="AQ319" s="10">
        <f t="shared" si="215"/>
        <v>1.8382352941176733E-3</v>
      </c>
      <c r="AR319" s="10">
        <f t="shared" si="216"/>
        <v>1.8055115616091251E-2</v>
      </c>
      <c r="AS319" s="4"/>
      <c r="AT319" s="10">
        <f>(AL319-$AL$317)/$AL$317</f>
        <v>-7.6200602516391189E-3</v>
      </c>
      <c r="AU319" s="10">
        <f>(AM319-$AM$317)/$AM$317</f>
        <v>-9.0909090909090905E-3</v>
      </c>
      <c r="AV319" s="10">
        <f>(AN319-$AN$317)/$AN$317</f>
        <v>1.462695990739776E-2</v>
      </c>
      <c r="AW319" s="4"/>
      <c r="AX319" s="9">
        <f>AT319-AU319</f>
        <v>1.4708488392699715E-3</v>
      </c>
      <c r="AY319" s="9">
        <f>AT319-AV319</f>
        <v>-2.224702015903688E-2</v>
      </c>
      <c r="AZ319" s="8">
        <f t="shared" si="219"/>
        <v>2.371786899830685E-2</v>
      </c>
      <c r="BA319" s="4"/>
      <c r="BC319" s="4"/>
      <c r="BD319" s="4"/>
      <c r="BE319" s="4"/>
      <c r="BF319" s="4"/>
      <c r="BG319" s="4"/>
      <c r="BH319" s="4"/>
      <c r="BI319" s="4"/>
      <c r="BJ319" s="4">
        <v>53</v>
      </c>
      <c r="BK319" s="4"/>
      <c r="BN319" s="4"/>
    </row>
    <row r="320" spans="1:66" s="1" customFormat="1">
      <c r="A320" s="12">
        <v>41803</v>
      </c>
      <c r="B320" s="7">
        <v>25228.17</v>
      </c>
      <c r="C320" s="7">
        <v>137.1</v>
      </c>
      <c r="D320" s="7">
        <v>518.04999999999995</v>
      </c>
      <c r="E320" s="7">
        <v>2029.65</v>
      </c>
      <c r="F320" s="7"/>
      <c r="G320" s="6"/>
      <c r="H320" s="10">
        <f t="shared" si="201"/>
        <v>2.4663677130044713E-2</v>
      </c>
      <c r="I320" s="10">
        <f t="shared" si="202"/>
        <v>-5.4394451035867604E-2</v>
      </c>
      <c r="J320" s="10">
        <f t="shared" si="203"/>
        <v>-1.2792139886670264E-2</v>
      </c>
      <c r="K320" s="7"/>
      <c r="L320" s="10">
        <f t="shared" si="204"/>
        <v>1.1953562850280222</v>
      </c>
      <c r="M320" s="10">
        <f t="shared" si="205"/>
        <v>1.6131147540983604</v>
      </c>
      <c r="N320" s="10">
        <f t="shared" si="206"/>
        <v>0.37500846826095807</v>
      </c>
      <c r="O320" s="7"/>
      <c r="P320" s="10">
        <f t="shared" si="207"/>
        <v>-0.4177584690703382</v>
      </c>
      <c r="Q320" s="10">
        <f t="shared" si="208"/>
        <v>0.82034781676706414</v>
      </c>
      <c r="R320" s="11">
        <f t="shared" si="209"/>
        <v>-1.2381062858374023</v>
      </c>
      <c r="S320" s="7"/>
      <c r="T320" s="7"/>
      <c r="U320" s="7">
        <v>5966.7</v>
      </c>
      <c r="V320" s="7">
        <v>925.15</v>
      </c>
      <c r="W320" s="7">
        <v>44</v>
      </c>
      <c r="X320" s="7"/>
      <c r="Y320" s="10">
        <f t="shared" si="210"/>
        <v>-5.317907511752833E-3</v>
      </c>
      <c r="Z320" s="10">
        <f t="shared" si="211"/>
        <v>-5.4038854805725997E-2</v>
      </c>
      <c r="AA320" s="10">
        <f t="shared" si="212"/>
        <v>-4.1394335511982544E-2</v>
      </c>
      <c r="AB320" s="5"/>
      <c r="AC320" s="10">
        <f t="shared" ref="AC320:AC326" si="225">(U320-$U$319)/$U$319</f>
        <v>-5.317907511752833E-3</v>
      </c>
      <c r="AD320" s="10">
        <f t="shared" ref="AD320:AD326" si="226">(V320-$V$319)/$V$319</f>
        <v>-5.4038854805725997E-2</v>
      </c>
      <c r="AE320" s="10">
        <f t="shared" ref="AE320:AE326" si="227">(W320-$W$319)/$W$319</f>
        <v>-4.1394335511982544E-2</v>
      </c>
      <c r="AF320" s="7" t="s">
        <v>0</v>
      </c>
      <c r="AG320" s="10">
        <f t="shared" ref="AG320:AG326" si="228">AC320-AD320</f>
        <v>4.8720947293973166E-2</v>
      </c>
      <c r="AH320" s="10">
        <f t="shared" ref="AH320:AH326" si="229">AC320-AE320</f>
        <v>3.6076428000229713E-2</v>
      </c>
      <c r="AI320" s="10">
        <f t="shared" si="213"/>
        <v>1.2644519293743453E-2</v>
      </c>
      <c r="AJ320" s="7" t="s">
        <v>24</v>
      </c>
      <c r="AK320" s="7"/>
      <c r="AL320" s="7">
        <v>268.2</v>
      </c>
      <c r="AM320" s="7">
        <v>25.85</v>
      </c>
      <c r="AN320" s="7">
        <v>478.45</v>
      </c>
      <c r="AO320" s="4"/>
      <c r="AP320" s="10">
        <f t="shared" si="214"/>
        <v>-4.2142857142857183E-2</v>
      </c>
      <c r="AQ320" s="10">
        <f t="shared" si="215"/>
        <v>-5.1376146788990773E-2</v>
      </c>
      <c r="AR320" s="10">
        <f t="shared" si="216"/>
        <v>-7.5710433520017294E-3</v>
      </c>
      <c r="AS320" s="4"/>
      <c r="AT320" s="10">
        <f>(AL320-$AL$317)/$AL$317</f>
        <v>-4.9441786283891509E-2</v>
      </c>
      <c r="AU320" s="10">
        <f>(AM320-$AM$317)/$AM$317</f>
        <v>-5.9999999999999949E-2</v>
      </c>
      <c r="AV320" s="10">
        <f>(AN320-$AN$317)/$AN$317</f>
        <v>6.9451752078291311E-3</v>
      </c>
      <c r="AW320" s="4"/>
      <c r="AX320" s="9">
        <f>AT320-AU320</f>
        <v>1.055821371610844E-2</v>
      </c>
      <c r="AY320" s="9">
        <f>AT320-AV320</f>
        <v>-5.6386961491720643E-2</v>
      </c>
      <c r="AZ320" s="8">
        <f t="shared" si="219"/>
        <v>6.6945175207829083E-2</v>
      </c>
      <c r="BA320" s="4"/>
      <c r="BC320" s="4"/>
      <c r="BD320" s="4"/>
      <c r="BE320" s="4"/>
      <c r="BF320" s="4"/>
      <c r="BG320" s="4"/>
      <c r="BH320" s="4"/>
      <c r="BI320" s="4"/>
      <c r="BJ320" s="4"/>
      <c r="BK320" s="4"/>
      <c r="BN320" s="4"/>
    </row>
    <row r="321" spans="1:66" s="1" customFormat="1">
      <c r="A321" s="12">
        <v>41806</v>
      </c>
      <c r="B321" s="7">
        <v>25190.48</v>
      </c>
      <c r="C321" s="7">
        <v>142.69999999999999</v>
      </c>
      <c r="D321" s="7">
        <v>538.85</v>
      </c>
      <c r="E321" s="7">
        <v>1984.7</v>
      </c>
      <c r="F321" s="7"/>
      <c r="G321" s="7"/>
      <c r="H321" s="10">
        <f t="shared" si="201"/>
        <v>4.0846097738876694E-2</v>
      </c>
      <c r="I321" s="10">
        <f t="shared" si="202"/>
        <v>4.0150564617315067E-2</v>
      </c>
      <c r="J321" s="10">
        <f t="shared" si="203"/>
        <v>-2.2146675535190816E-2</v>
      </c>
      <c r="K321" s="7"/>
      <c r="L321" s="10">
        <f t="shared" si="204"/>
        <v>1.285028022417934</v>
      </c>
      <c r="M321" s="10">
        <f t="shared" si="205"/>
        <v>1.7180327868852461</v>
      </c>
      <c r="N321" s="10">
        <f t="shared" si="206"/>
        <v>0.34455660185624293</v>
      </c>
      <c r="O321" s="10" t="s">
        <v>1</v>
      </c>
      <c r="P321" s="10">
        <f t="shared" si="207"/>
        <v>-0.43300476446731206</v>
      </c>
      <c r="Q321" s="10">
        <f t="shared" si="208"/>
        <v>0.94047142056169108</v>
      </c>
      <c r="R321" s="11">
        <f t="shared" si="209"/>
        <v>-1.3734761850290031</v>
      </c>
      <c r="S321" s="7"/>
      <c r="T321" s="7"/>
      <c r="U321" s="7">
        <v>5992.75</v>
      </c>
      <c r="V321" s="7">
        <v>948</v>
      </c>
      <c r="W321" s="7">
        <v>45.25</v>
      </c>
      <c r="X321" s="7"/>
      <c r="Y321" s="10">
        <f t="shared" si="210"/>
        <v>4.3658973972212755E-3</v>
      </c>
      <c r="Z321" s="10">
        <f t="shared" si="211"/>
        <v>2.4698697508512158E-2</v>
      </c>
      <c r="AA321" s="10">
        <f t="shared" si="212"/>
        <v>2.8409090909090908E-2</v>
      </c>
      <c r="AB321" s="5"/>
      <c r="AC321" s="10">
        <f t="shared" si="225"/>
        <v>-9.7522755309578288E-4</v>
      </c>
      <c r="AD321" s="10">
        <f t="shared" si="226"/>
        <v>-3.0674846625766871E-2</v>
      </c>
      <c r="AE321" s="10">
        <f t="shared" si="227"/>
        <v>-1.4161220043572955E-2</v>
      </c>
      <c r="AF321" s="10"/>
      <c r="AG321" s="10">
        <f t="shared" si="228"/>
        <v>2.9699619072671088E-2</v>
      </c>
      <c r="AH321" s="10">
        <f t="shared" si="229"/>
        <v>1.3185992490477172E-2</v>
      </c>
      <c r="AI321" s="10">
        <f t="shared" si="213"/>
        <v>1.6513626582193915E-2</v>
      </c>
      <c r="AJ321" s="7"/>
      <c r="AK321" s="7"/>
      <c r="AL321" s="7">
        <v>297.2</v>
      </c>
      <c r="AM321" s="7">
        <v>25.65</v>
      </c>
      <c r="AN321" s="7">
        <v>471.1</v>
      </c>
      <c r="AO321" s="4"/>
      <c r="AP321" s="10">
        <f t="shared" si="214"/>
        <v>0.1081282624906786</v>
      </c>
      <c r="AQ321" s="10">
        <f t="shared" si="215"/>
        <v>-7.7369439071567825E-3</v>
      </c>
      <c r="AR321" s="10">
        <f t="shared" si="216"/>
        <v>-1.5362106803218657E-2</v>
      </c>
      <c r="AS321" s="4"/>
      <c r="AT321" s="10">
        <f>(AL321-$AL$317)/$AL$317</f>
        <v>5.3340421761474438E-2</v>
      </c>
      <c r="AU321" s="10">
        <f>(AM321-$AM$317)/$AM$317</f>
        <v>-6.7272727272727331E-2</v>
      </c>
      <c r="AV321" s="10">
        <f>(AN321-$AN$317)/$AN$317</f>
        <v>-8.5236241186992627E-3</v>
      </c>
      <c r="AW321" s="10" t="s">
        <v>1</v>
      </c>
      <c r="AX321" s="9">
        <f>AT321-AU321</f>
        <v>0.12061314903420177</v>
      </c>
      <c r="AY321" s="9">
        <f>AT321-AV321</f>
        <v>6.1864045880173704E-2</v>
      </c>
      <c r="AZ321" s="8">
        <f t="shared" si="219"/>
        <v>5.8749103154028065E-2</v>
      </c>
      <c r="BA321" s="4" t="s">
        <v>18</v>
      </c>
      <c r="BC321" s="4"/>
      <c r="BD321" s="4"/>
      <c r="BE321" s="4"/>
      <c r="BF321" s="4"/>
      <c r="BG321" s="4"/>
      <c r="BH321" s="4"/>
      <c r="BI321" s="4"/>
      <c r="BJ321" s="4">
        <v>54</v>
      </c>
      <c r="BK321" s="4"/>
      <c r="BN321" s="4"/>
    </row>
    <row r="322" spans="1:66" s="1" customFormat="1">
      <c r="A322" s="12">
        <v>41807</v>
      </c>
      <c r="B322" s="7">
        <v>25521.19</v>
      </c>
      <c r="C322" s="7">
        <v>144.75</v>
      </c>
      <c r="D322" s="7">
        <v>554.45000000000005</v>
      </c>
      <c r="E322" s="7">
        <v>1966.8</v>
      </c>
      <c r="F322" s="7"/>
      <c r="G322" s="6"/>
      <c r="H322" s="10">
        <f t="shared" si="201"/>
        <v>1.4365802382620963E-2</v>
      </c>
      <c r="I322" s="10">
        <f t="shared" si="202"/>
        <v>2.8950542822677967E-2</v>
      </c>
      <c r="J322" s="10">
        <f t="shared" si="203"/>
        <v>-9.0189953141533181E-3</v>
      </c>
      <c r="K322" s="7"/>
      <c r="L322" s="10">
        <f t="shared" si="204"/>
        <v>1.3178542834267413</v>
      </c>
      <c r="M322" s="10">
        <f t="shared" si="205"/>
        <v>1.7967213114754101</v>
      </c>
      <c r="N322" s="10">
        <f t="shared" si="206"/>
        <v>0.33243005216448757</v>
      </c>
      <c r="O322" s="7" t="s">
        <v>0</v>
      </c>
      <c r="P322" s="10">
        <f t="shared" si="207"/>
        <v>-0.47886702804866887</v>
      </c>
      <c r="Q322" s="10">
        <f t="shared" si="208"/>
        <v>0.98542423126225365</v>
      </c>
      <c r="R322" s="11">
        <f t="shared" si="209"/>
        <v>-1.4642912593109225</v>
      </c>
      <c r="S322" s="7"/>
      <c r="T322" s="7"/>
      <c r="U322" s="7">
        <v>5999.8</v>
      </c>
      <c r="V322" s="7">
        <v>945.2</v>
      </c>
      <c r="W322" s="7">
        <v>45.4</v>
      </c>
      <c r="X322" s="7"/>
      <c r="Y322" s="10">
        <f t="shared" si="210"/>
        <v>1.1764215093237967E-3</v>
      </c>
      <c r="Z322" s="10">
        <f t="shared" si="211"/>
        <v>-2.9535864978902475E-3</v>
      </c>
      <c r="AA322" s="10">
        <f t="shared" si="212"/>
        <v>3.314917127071792E-3</v>
      </c>
      <c r="AB322" s="5"/>
      <c r="AC322" s="10">
        <f t="shared" si="225"/>
        <v>2.0004667755806657E-4</v>
      </c>
      <c r="AD322" s="10">
        <f t="shared" si="226"/>
        <v>-3.35378323108384E-2</v>
      </c>
      <c r="AE322" s="10">
        <f t="shared" si="227"/>
        <v>-1.0893246187363835E-2</v>
      </c>
      <c r="AF322" s="10"/>
      <c r="AG322" s="10">
        <f t="shared" si="228"/>
        <v>3.3737878988396468E-2</v>
      </c>
      <c r="AH322" s="10">
        <f t="shared" si="229"/>
        <v>1.1093292864921901E-2</v>
      </c>
      <c r="AI322" s="10">
        <f t="shared" si="213"/>
        <v>2.2644586123474565E-2</v>
      </c>
      <c r="AJ322" s="7"/>
      <c r="AK322" s="7"/>
      <c r="AL322" s="7">
        <v>280.7</v>
      </c>
      <c r="AM322" s="7">
        <v>26.8</v>
      </c>
      <c r="AN322" s="7">
        <v>489.1</v>
      </c>
      <c r="AO322" s="4"/>
      <c r="AP322" s="10">
        <f t="shared" si="214"/>
        <v>-5.5518169582772545E-2</v>
      </c>
      <c r="AQ322" s="10">
        <f t="shared" si="215"/>
        <v>4.4834307992202817E-2</v>
      </c>
      <c r="AR322" s="10">
        <f t="shared" si="216"/>
        <v>3.8208448312460196E-2</v>
      </c>
      <c r="AS322" s="4"/>
      <c r="AT322" s="10">
        <f t="shared" ref="AT322:AT328" si="230">(AL322-$AL$321)/$AL$321</f>
        <v>-5.5518169582772545E-2</v>
      </c>
      <c r="AU322" s="10">
        <f t="shared" ref="AU322:AU328" si="231">(AM322-$AM$321)/$AM$321</f>
        <v>4.4834307992202817E-2</v>
      </c>
      <c r="AV322" s="10">
        <f t="shared" ref="AV322:AV328" si="232">(AN322-$AN$321)/$AN$321</f>
        <v>3.8208448312460196E-2</v>
      </c>
      <c r="AW322" s="4" t="s">
        <v>7</v>
      </c>
      <c r="AX322" s="9">
        <f t="shared" ref="AX322:AX328" si="233">AU322-AT322</f>
        <v>0.10035247757497537</v>
      </c>
      <c r="AY322" s="9">
        <f t="shared" ref="AY322:AY328" si="234">AU322-AV322</f>
        <v>6.6258596797426211E-3</v>
      </c>
      <c r="AZ322" s="8">
        <f t="shared" si="219"/>
        <v>9.3726617895232747E-2</v>
      </c>
      <c r="BA322" s="4" t="s">
        <v>24</v>
      </c>
      <c r="BC322" s="4"/>
      <c r="BD322" s="4"/>
      <c r="BE322" s="4"/>
      <c r="BF322" s="4"/>
      <c r="BG322" s="4"/>
      <c r="BH322" s="4"/>
      <c r="BI322" s="4"/>
      <c r="BJ322" s="4"/>
      <c r="BK322" s="4"/>
      <c r="BN322" s="4"/>
    </row>
    <row r="323" spans="1:66" s="1" customFormat="1">
      <c r="A323" s="12">
        <v>41808</v>
      </c>
      <c r="B323" s="7">
        <v>25246.25</v>
      </c>
      <c r="C323" s="7">
        <v>141.1</v>
      </c>
      <c r="D323" s="7">
        <v>543.04999999999995</v>
      </c>
      <c r="E323" s="7">
        <v>2118.1</v>
      </c>
      <c r="F323" s="7"/>
      <c r="G323" s="6"/>
      <c r="H323" s="10">
        <f t="shared" si="201"/>
        <v>-2.5215889464594167E-2</v>
      </c>
      <c r="I323" s="10">
        <f t="shared" si="202"/>
        <v>-2.0560916223284497E-2</v>
      </c>
      <c r="J323" s="10">
        <f t="shared" si="203"/>
        <v>7.6926988000813476E-2</v>
      </c>
      <c r="K323" s="7"/>
      <c r="L323" s="10">
        <f t="shared" si="204"/>
        <v>1.2594075260208164</v>
      </c>
      <c r="M323" s="10">
        <f t="shared" si="205"/>
        <v>1.7392181588902897</v>
      </c>
      <c r="N323" s="10">
        <f t="shared" si="206"/>
        <v>0.43492988279926836</v>
      </c>
      <c r="O323" s="7"/>
      <c r="P323" s="10">
        <f t="shared" si="207"/>
        <v>-0.47981063286947334</v>
      </c>
      <c r="Q323" s="10">
        <f t="shared" si="208"/>
        <v>0.82447764322154804</v>
      </c>
      <c r="R323" s="11">
        <f t="shared" si="209"/>
        <v>-1.3042882760910213</v>
      </c>
      <c r="S323" s="7"/>
      <c r="T323" s="7"/>
      <c r="U323" s="7">
        <v>6055.2</v>
      </c>
      <c r="V323" s="7">
        <v>933.9</v>
      </c>
      <c r="W323" s="7">
        <v>44.1</v>
      </c>
      <c r="X323" s="7"/>
      <c r="Y323" s="10">
        <f t="shared" si="210"/>
        <v>9.2336411213706521E-3</v>
      </c>
      <c r="Z323" s="10">
        <f t="shared" si="211"/>
        <v>-1.1955141768937862E-2</v>
      </c>
      <c r="AA323" s="10">
        <f t="shared" si="212"/>
        <v>-2.8634361233480114E-2</v>
      </c>
      <c r="AB323" s="5"/>
      <c r="AC323" s="10">
        <f t="shared" si="225"/>
        <v>9.4355349581568115E-3</v>
      </c>
      <c r="AD323" s="10">
        <f t="shared" si="226"/>
        <v>-4.5092024539877325E-2</v>
      </c>
      <c r="AE323" s="10">
        <f t="shared" si="227"/>
        <v>-3.9215686274509741E-2</v>
      </c>
      <c r="AF323" s="10"/>
      <c r="AG323" s="10">
        <f t="shared" si="228"/>
        <v>5.4527559498034138E-2</v>
      </c>
      <c r="AH323" s="10">
        <f t="shared" si="229"/>
        <v>4.8651221232666554E-2</v>
      </c>
      <c r="AI323" s="10">
        <f t="shared" si="213"/>
        <v>5.8763382653675839E-3</v>
      </c>
      <c r="AJ323" s="7"/>
      <c r="AK323" s="7"/>
      <c r="AL323" s="7">
        <v>282.5</v>
      </c>
      <c r="AM323" s="7">
        <v>26.35</v>
      </c>
      <c r="AN323" s="7">
        <v>498.4</v>
      </c>
      <c r="AO323" s="4"/>
      <c r="AP323" s="10">
        <f t="shared" si="214"/>
        <v>6.4125400783755305E-3</v>
      </c>
      <c r="AQ323" s="10">
        <f t="shared" si="215"/>
        <v>-1.6791044776119375E-2</v>
      </c>
      <c r="AR323" s="10">
        <f t="shared" si="216"/>
        <v>1.9014516458801787E-2</v>
      </c>
      <c r="AS323" s="4"/>
      <c r="AT323" s="10">
        <f t="shared" si="230"/>
        <v>-4.9461641991924592E-2</v>
      </c>
      <c r="AU323" s="10">
        <f t="shared" si="231"/>
        <v>2.7290448343080035E-2</v>
      </c>
      <c r="AV323" s="10">
        <f t="shared" si="232"/>
        <v>5.7949479940564534E-2</v>
      </c>
      <c r="AW323" s="4"/>
      <c r="AX323" s="9">
        <f t="shared" si="233"/>
        <v>7.675209033500463E-2</v>
      </c>
      <c r="AY323" s="9">
        <f t="shared" si="234"/>
        <v>-3.0659031597484499E-2</v>
      </c>
      <c r="AZ323" s="8">
        <f t="shared" si="219"/>
        <v>0.10741112193248913</v>
      </c>
      <c r="BA323" s="4"/>
      <c r="BC323" s="4"/>
      <c r="BD323" s="4"/>
      <c r="BE323" s="4"/>
      <c r="BF323" s="4"/>
      <c r="BG323" s="4"/>
      <c r="BH323" s="4"/>
      <c r="BI323" s="4"/>
      <c r="BJ323" s="4"/>
      <c r="BK323" s="4"/>
      <c r="BN323" s="4"/>
    </row>
    <row r="324" spans="1:66" s="1" customFormat="1">
      <c r="A324" s="12">
        <v>41809</v>
      </c>
      <c r="B324" s="7">
        <v>25201.8</v>
      </c>
      <c r="C324" s="7">
        <v>140.69999999999999</v>
      </c>
      <c r="D324" s="7">
        <v>542.6</v>
      </c>
      <c r="E324" s="7">
        <v>2097.5500000000002</v>
      </c>
      <c r="F324" s="7"/>
      <c r="G324" s="6"/>
      <c r="H324" s="10">
        <f t="shared" si="201"/>
        <v>-2.8348688873140022E-3</v>
      </c>
      <c r="I324" s="10">
        <f t="shared" si="202"/>
        <v>-8.2865297854696962E-4</v>
      </c>
      <c r="J324" s="10">
        <f t="shared" si="203"/>
        <v>-9.7020914970963254E-3</v>
      </c>
      <c r="K324" s="7"/>
      <c r="L324" s="10">
        <f t="shared" si="204"/>
        <v>1.2530024019215369</v>
      </c>
      <c r="M324" s="10">
        <f t="shared" si="205"/>
        <v>1.7369482976040354</v>
      </c>
      <c r="N324" s="10">
        <f t="shared" si="206"/>
        <v>0.42100806178443217</v>
      </c>
      <c r="O324" s="7"/>
      <c r="P324" s="10">
        <f t="shared" si="207"/>
        <v>-0.48394589568249846</v>
      </c>
      <c r="Q324" s="10">
        <f t="shared" si="208"/>
        <v>0.83199434013710472</v>
      </c>
      <c r="R324" s="11">
        <f t="shared" si="209"/>
        <v>-1.3159402358196033</v>
      </c>
      <c r="S324" s="7"/>
      <c r="T324" s="7"/>
      <c r="U324" s="7">
        <v>6204.35</v>
      </c>
      <c r="V324" s="7">
        <v>916.85</v>
      </c>
      <c r="W324" s="7">
        <v>44.15</v>
      </c>
      <c r="X324" s="7"/>
      <c r="Y324" s="10">
        <f t="shared" si="210"/>
        <v>2.4631721495574143E-2</v>
      </c>
      <c r="Z324" s="10">
        <f t="shared" si="211"/>
        <v>-1.8256772673733757E-2</v>
      </c>
      <c r="AA324" s="10">
        <f t="shared" si="212"/>
        <v>1.1337868480724978E-3</v>
      </c>
      <c r="AB324" s="5"/>
      <c r="AC324" s="10">
        <f t="shared" si="225"/>
        <v>3.4299669922982029E-2</v>
      </c>
      <c r="AD324" s="10">
        <f t="shared" si="226"/>
        <v>-6.252556237218812E-2</v>
      </c>
      <c r="AE324" s="10">
        <f t="shared" si="227"/>
        <v>-3.8126361655773419E-2</v>
      </c>
      <c r="AF324" s="10"/>
      <c r="AG324" s="10">
        <f t="shared" si="228"/>
        <v>9.6825232295170149E-2</v>
      </c>
      <c r="AH324" s="10">
        <f t="shared" si="229"/>
        <v>7.2426031578755448E-2</v>
      </c>
      <c r="AI324" s="10">
        <f t="shared" si="213"/>
        <v>2.4399200716414701E-2</v>
      </c>
      <c r="AJ324" s="7"/>
      <c r="AK324" s="7"/>
      <c r="AL324" s="7">
        <v>283</v>
      </c>
      <c r="AM324" s="7">
        <v>26.1</v>
      </c>
      <c r="AN324" s="7">
        <v>486.15</v>
      </c>
      <c r="AO324" s="4"/>
      <c r="AP324" s="10">
        <f t="shared" si="214"/>
        <v>1.7699115044247787E-3</v>
      </c>
      <c r="AQ324" s="10">
        <f t="shared" si="215"/>
        <v>-9.4876660341555973E-3</v>
      </c>
      <c r="AR324" s="10">
        <f t="shared" si="216"/>
        <v>-2.4578651685393259E-2</v>
      </c>
      <c r="AS324" s="4"/>
      <c r="AT324" s="10">
        <f t="shared" si="230"/>
        <v>-4.777927321668906E-2</v>
      </c>
      <c r="AU324" s="10">
        <f t="shared" si="231"/>
        <v>1.7543859649122917E-2</v>
      </c>
      <c r="AV324" s="10">
        <f t="shared" si="232"/>
        <v>3.1946508172362456E-2</v>
      </c>
      <c r="AW324" s="4"/>
      <c r="AX324" s="9">
        <f t="shared" si="233"/>
        <v>6.5323132865811984E-2</v>
      </c>
      <c r="AY324" s="9">
        <f t="shared" si="234"/>
        <v>-1.4402648523239539E-2</v>
      </c>
      <c r="AZ324" s="8">
        <f t="shared" si="219"/>
        <v>7.9725781389051523E-2</v>
      </c>
      <c r="BA324" s="4"/>
      <c r="BC324" s="4"/>
      <c r="BD324" s="4"/>
      <c r="BE324" s="4"/>
      <c r="BF324" s="4"/>
      <c r="BG324" s="4"/>
      <c r="BH324" s="4"/>
      <c r="BI324" s="4"/>
      <c r="BJ324" s="4"/>
      <c r="BK324" s="4"/>
      <c r="BN324" s="4"/>
    </row>
    <row r="325" spans="1:66" s="1" customFormat="1">
      <c r="A325" s="12">
        <v>41810</v>
      </c>
      <c r="B325" s="7">
        <v>25105.51</v>
      </c>
      <c r="C325" s="7">
        <v>135.25</v>
      </c>
      <c r="D325" s="7">
        <v>570.54999999999995</v>
      </c>
      <c r="E325" s="7">
        <v>2063.85</v>
      </c>
      <c r="F325" s="7"/>
      <c r="G325" s="6"/>
      <c r="H325" s="10">
        <f t="shared" si="201"/>
        <v>-3.8734896943852092E-2</v>
      </c>
      <c r="I325" s="10">
        <f t="shared" si="202"/>
        <v>5.1511242167342298E-2</v>
      </c>
      <c r="J325" s="10">
        <f t="shared" si="203"/>
        <v>-1.6066363137946779E-2</v>
      </c>
      <c r="K325" s="7"/>
      <c r="L325" s="10">
        <f t="shared" si="204"/>
        <v>1.165732586068855</v>
      </c>
      <c r="M325" s="10">
        <f t="shared" si="205"/>
        <v>1.8779319041614122</v>
      </c>
      <c r="N325" s="10">
        <f t="shared" si="206"/>
        <v>0.39817763024185354</v>
      </c>
      <c r="O325" s="7"/>
      <c r="P325" s="10">
        <f t="shared" si="207"/>
        <v>-0.71219931809255721</v>
      </c>
      <c r="Q325" s="10">
        <f t="shared" si="208"/>
        <v>0.7675549558270014</v>
      </c>
      <c r="R325" s="11">
        <f t="shared" si="209"/>
        <v>-1.4797542739195586</v>
      </c>
      <c r="S325" s="4"/>
      <c r="T325" s="7"/>
      <c r="U325" s="7">
        <v>6451.75</v>
      </c>
      <c r="V325" s="7">
        <v>914.25</v>
      </c>
      <c r="W325" s="7">
        <v>43.3</v>
      </c>
      <c r="X325" s="7"/>
      <c r="Y325" s="10">
        <f t="shared" si="210"/>
        <v>3.9875248817361951E-2</v>
      </c>
      <c r="Z325" s="10">
        <f t="shared" si="211"/>
        <v>-2.8357964770682476E-3</v>
      </c>
      <c r="AA325" s="10">
        <f t="shared" si="212"/>
        <v>-1.925254813137036E-2</v>
      </c>
      <c r="AB325" s="5"/>
      <c r="AC325" s="10">
        <f t="shared" si="225"/>
        <v>7.5542626612876279E-2</v>
      </c>
      <c r="AD325" s="10">
        <f t="shared" si="226"/>
        <v>-6.51840490797546E-2</v>
      </c>
      <c r="AE325" s="10">
        <f t="shared" si="227"/>
        <v>-5.6644880174291971E-2</v>
      </c>
      <c r="AF325" s="10"/>
      <c r="AG325" s="10">
        <f t="shared" si="228"/>
        <v>0.14072667569263086</v>
      </c>
      <c r="AH325" s="10">
        <f t="shared" si="229"/>
        <v>0.13218750678716826</v>
      </c>
      <c r="AI325" s="10">
        <f t="shared" si="213"/>
        <v>8.5391689054626074E-3</v>
      </c>
      <c r="AJ325" s="7" t="s">
        <v>85</v>
      </c>
      <c r="AK325" s="7"/>
      <c r="AL325" s="7">
        <v>284</v>
      </c>
      <c r="AM325" s="7">
        <v>25.85</v>
      </c>
      <c r="AN325" s="7">
        <v>466.75</v>
      </c>
      <c r="AO325" s="4"/>
      <c r="AP325" s="10">
        <f t="shared" si="214"/>
        <v>3.5335689045936395E-3</v>
      </c>
      <c r="AQ325" s="10">
        <f t="shared" si="215"/>
        <v>-9.5785440613026813E-3</v>
      </c>
      <c r="AR325" s="10">
        <f t="shared" si="216"/>
        <v>-3.9905378998251521E-2</v>
      </c>
      <c r="AS325" s="4"/>
      <c r="AT325" s="10">
        <f t="shared" si="230"/>
        <v>-4.4414535666217995E-2</v>
      </c>
      <c r="AU325" s="10">
        <f t="shared" si="231"/>
        <v>7.7972709551658035E-3</v>
      </c>
      <c r="AV325" s="10">
        <f t="shared" si="232"/>
        <v>-9.2337083421779285E-3</v>
      </c>
      <c r="AW325" s="4"/>
      <c r="AX325" s="9">
        <f t="shared" si="233"/>
        <v>5.2211806621383798E-2</v>
      </c>
      <c r="AY325" s="9">
        <f t="shared" si="234"/>
        <v>1.7030979297343731E-2</v>
      </c>
      <c r="AZ325" s="8">
        <f t="shared" si="219"/>
        <v>3.518082732404007E-2</v>
      </c>
      <c r="BA325" s="4"/>
      <c r="BC325" s="4"/>
      <c r="BD325" s="4"/>
      <c r="BE325" s="4"/>
      <c r="BF325" s="4"/>
      <c r="BG325" s="4"/>
      <c r="BH325" s="4"/>
      <c r="BI325" s="4"/>
      <c r="BJ325" s="4"/>
      <c r="BK325" s="4"/>
      <c r="BN325" s="4"/>
    </row>
    <row r="326" spans="1:66" s="1" customFormat="1">
      <c r="A326" s="12">
        <v>41813</v>
      </c>
      <c r="B326" s="7">
        <v>25031.32</v>
      </c>
      <c r="C326" s="7">
        <v>133.1</v>
      </c>
      <c r="D326" s="7">
        <v>561.45000000000005</v>
      </c>
      <c r="E326" s="7">
        <v>2060.85</v>
      </c>
      <c r="F326" s="7"/>
      <c r="G326" s="6"/>
      <c r="H326" s="10">
        <f t="shared" si="201"/>
        <v>-1.589648798521261E-2</v>
      </c>
      <c r="I326" s="10">
        <f t="shared" si="202"/>
        <v>-1.5949522390675507E-2</v>
      </c>
      <c r="J326" s="10">
        <f t="shared" si="203"/>
        <v>-1.4535940111926739E-3</v>
      </c>
      <c r="K326" s="7"/>
      <c r="L326" s="10">
        <f t="shared" si="204"/>
        <v>1.1313050440352279</v>
      </c>
      <c r="M326" s="10">
        <f t="shared" si="205"/>
        <v>1.8320302648171503</v>
      </c>
      <c r="N326" s="10">
        <f t="shared" si="206"/>
        <v>0.39614524761195041</v>
      </c>
      <c r="O326" s="10" t="s">
        <v>1</v>
      </c>
      <c r="P326" s="10">
        <f t="shared" si="207"/>
        <v>-0.70072522078192234</v>
      </c>
      <c r="Q326" s="10">
        <f t="shared" si="208"/>
        <v>0.73515979642327745</v>
      </c>
      <c r="R326" s="11">
        <f t="shared" si="209"/>
        <v>-1.4358850172051998</v>
      </c>
      <c r="S326" s="7" t="s">
        <v>14</v>
      </c>
      <c r="T326" s="7"/>
      <c r="U326" s="7">
        <v>6604.5</v>
      </c>
      <c r="V326" s="7">
        <v>932.75</v>
      </c>
      <c r="W326" s="7">
        <v>42.7</v>
      </c>
      <c r="X326" s="7">
        <v>9</v>
      </c>
      <c r="Y326" s="10">
        <f t="shared" si="210"/>
        <v>2.3675746890378581E-2</v>
      </c>
      <c r="Z326" s="10">
        <f t="shared" si="211"/>
        <v>2.0235165436149848E-2</v>
      </c>
      <c r="AA326" s="10">
        <f t="shared" si="212"/>
        <v>-1.3856812933025273E-2</v>
      </c>
      <c r="AB326" s="5"/>
      <c r="AC326" s="10">
        <f t="shared" si="225"/>
        <v>0.10100690161037569</v>
      </c>
      <c r="AD326" s="10">
        <f t="shared" si="226"/>
        <v>-4.6267893660531696E-2</v>
      </c>
      <c r="AE326" s="10">
        <f t="shared" si="227"/>
        <v>-6.971677559912845E-2</v>
      </c>
      <c r="AF326" s="10" t="s">
        <v>1</v>
      </c>
      <c r="AG326" s="10">
        <f t="shared" si="228"/>
        <v>0.14727479527090739</v>
      </c>
      <c r="AH326" s="10">
        <f t="shared" si="229"/>
        <v>0.17072367720950415</v>
      </c>
      <c r="AI326" s="10">
        <f t="shared" si="213"/>
        <v>-2.3448881938596761E-2</v>
      </c>
      <c r="AJ326" s="7"/>
      <c r="AK326" s="7"/>
      <c r="AL326" s="7">
        <v>285.35000000000002</v>
      </c>
      <c r="AM326" s="7">
        <v>25.6</v>
      </c>
      <c r="AN326" s="7">
        <v>466.5</v>
      </c>
      <c r="AO326" s="4"/>
      <c r="AP326" s="10">
        <f t="shared" si="214"/>
        <v>4.7535211267606438E-3</v>
      </c>
      <c r="AQ326" s="10">
        <f t="shared" si="215"/>
        <v>-9.6711798839458404E-3</v>
      </c>
      <c r="AR326" s="10">
        <f t="shared" si="216"/>
        <v>-5.3561863952865559E-4</v>
      </c>
      <c r="AS326" s="4"/>
      <c r="AT326" s="10">
        <f t="shared" si="230"/>
        <v>-3.9872139973081984E-2</v>
      </c>
      <c r="AU326" s="10">
        <f t="shared" si="231"/>
        <v>-1.9493177387913123E-3</v>
      </c>
      <c r="AV326" s="10">
        <f t="shared" si="232"/>
        <v>-9.764381235406544E-3</v>
      </c>
      <c r="AW326" s="4"/>
      <c r="AX326" s="9">
        <f t="shared" si="233"/>
        <v>3.7922822234290672E-2</v>
      </c>
      <c r="AY326" s="9">
        <f t="shared" si="234"/>
        <v>7.8150634966152321E-3</v>
      </c>
      <c r="AZ326" s="8">
        <f t="shared" si="219"/>
        <v>3.010775873767544E-2</v>
      </c>
      <c r="BA326" s="4"/>
      <c r="BC326" s="4"/>
      <c r="BD326" s="4"/>
      <c r="BE326" s="4"/>
      <c r="BF326" s="4"/>
      <c r="BG326" s="4"/>
      <c r="BH326" s="4"/>
      <c r="BI326" s="4"/>
      <c r="BJ326" s="4"/>
      <c r="BK326" s="4"/>
      <c r="BN326" s="4"/>
    </row>
    <row r="327" spans="1:66" s="1" customFormat="1">
      <c r="A327" s="12">
        <v>41814</v>
      </c>
      <c r="B327" s="7">
        <v>25368.9</v>
      </c>
      <c r="C327" s="7">
        <v>135.4</v>
      </c>
      <c r="D327" s="7">
        <v>563.20000000000005</v>
      </c>
      <c r="E327" s="7">
        <v>2029.55</v>
      </c>
      <c r="F327" s="7"/>
      <c r="G327" s="7"/>
      <c r="H327" s="10">
        <f t="shared" si="201"/>
        <v>1.7280240420736375E-2</v>
      </c>
      <c r="I327" s="10">
        <f t="shared" si="202"/>
        <v>3.1169293792857778E-3</v>
      </c>
      <c r="J327" s="10">
        <f t="shared" si="203"/>
        <v>-1.5187907902079217E-2</v>
      </c>
      <c r="K327" s="7"/>
      <c r="L327" s="10">
        <f t="shared" si="204"/>
        <v>1.1681345076060849</v>
      </c>
      <c r="M327" s="10">
        <f t="shared" si="205"/>
        <v>1.8408575031525853</v>
      </c>
      <c r="N327" s="10">
        <f t="shared" si="206"/>
        <v>0.37494072217329455</v>
      </c>
      <c r="O327" s="7" t="s">
        <v>2</v>
      </c>
      <c r="P327" s="10">
        <f t="shared" si="207"/>
        <v>-0.67272299554650039</v>
      </c>
      <c r="Q327" s="10">
        <f t="shared" si="208"/>
        <v>0.7931937854327904</v>
      </c>
      <c r="R327" s="11">
        <f t="shared" si="209"/>
        <v>-1.4659167809792908</v>
      </c>
      <c r="S327" s="7" t="s">
        <v>2</v>
      </c>
      <c r="T327" s="7"/>
      <c r="U327" s="7">
        <v>6823.9</v>
      </c>
      <c r="V327" s="7">
        <v>941.75</v>
      </c>
      <c r="W327" s="7">
        <v>43.35</v>
      </c>
      <c r="X327" s="7"/>
      <c r="Y327" s="10">
        <f t="shared" si="210"/>
        <v>3.3219774396244926E-2</v>
      </c>
      <c r="Z327" s="10">
        <f t="shared" si="211"/>
        <v>9.6488876976681855E-3</v>
      </c>
      <c r="AA327" s="10">
        <f t="shared" si="212"/>
        <v>1.5222482435597155E-2</v>
      </c>
      <c r="AB327" s="5"/>
      <c r="AC327" s="10">
        <f>(U327-$U$326)/$U$326</f>
        <v>3.3219774396244926E-2</v>
      </c>
      <c r="AD327" s="10">
        <f>(V327-$V$326)/$V$326</f>
        <v>9.6488876976681855E-3</v>
      </c>
      <c r="AE327" s="10">
        <f>(W327-$W$326)/$W$326</f>
        <v>1.5222482435597155E-2</v>
      </c>
      <c r="AF327" s="7" t="s">
        <v>0</v>
      </c>
      <c r="AG327" s="10">
        <f t="shared" ref="AG327:AG337" si="235">AD327-AC327</f>
        <v>-2.3570886698576741E-2</v>
      </c>
      <c r="AH327" s="10">
        <f t="shared" ref="AH327:AH337" si="236">AD327-AE327</f>
        <v>-5.5735947379289691E-3</v>
      </c>
      <c r="AI327" s="10">
        <f t="shared" si="213"/>
        <v>-1.7997291960647772E-2</v>
      </c>
      <c r="AJ327" s="10"/>
      <c r="AK327" s="7"/>
      <c r="AL327" s="7">
        <v>285</v>
      </c>
      <c r="AM327" s="7">
        <v>26.85</v>
      </c>
      <c r="AN327" s="7">
        <v>469.05</v>
      </c>
      <c r="AO327" s="4"/>
      <c r="AP327" s="10">
        <f t="shared" si="214"/>
        <v>-1.2265638689329689E-3</v>
      </c>
      <c r="AQ327" s="10">
        <f t="shared" si="215"/>
        <v>4.8828125E-2</v>
      </c>
      <c r="AR327" s="10">
        <f t="shared" si="216"/>
        <v>5.4662379421222106E-3</v>
      </c>
      <c r="AS327" s="4"/>
      <c r="AT327" s="10">
        <f t="shared" si="230"/>
        <v>-4.1049798115746938E-2</v>
      </c>
      <c r="AU327" s="10">
        <f t="shared" si="231"/>
        <v>4.6783625730994267E-2</v>
      </c>
      <c r="AV327" s="10">
        <f t="shared" si="232"/>
        <v>-4.3515177244746574E-3</v>
      </c>
      <c r="AW327" s="4"/>
      <c r="AX327" s="9">
        <f t="shared" si="233"/>
        <v>8.7833423846741199E-2</v>
      </c>
      <c r="AY327" s="9">
        <f t="shared" si="234"/>
        <v>5.1135143455468927E-2</v>
      </c>
      <c r="AZ327" s="8">
        <f t="shared" si="219"/>
        <v>3.6698280391272271E-2</v>
      </c>
      <c r="BA327" s="4"/>
      <c r="BC327" s="4"/>
      <c r="BD327" s="4"/>
      <c r="BE327" s="4"/>
      <c r="BF327" s="4"/>
      <c r="BG327" s="4"/>
      <c r="BH327" s="4"/>
      <c r="BI327" s="4"/>
      <c r="BJ327" s="4"/>
      <c r="BK327" s="4"/>
      <c r="BN327" s="4"/>
    </row>
    <row r="328" spans="1:66" s="1" customFormat="1">
      <c r="A328" s="12">
        <v>41815</v>
      </c>
      <c r="B328" s="7">
        <v>25313.74</v>
      </c>
      <c r="C328" s="7">
        <v>137.75</v>
      </c>
      <c r="D328" s="7">
        <v>557.54999999999995</v>
      </c>
      <c r="E328" s="7">
        <v>2008.3</v>
      </c>
      <c r="F328" s="7"/>
      <c r="G328" s="6"/>
      <c r="H328" s="10">
        <f t="shared" si="201"/>
        <v>1.7355982274741465E-2</v>
      </c>
      <c r="I328" s="10">
        <f t="shared" si="202"/>
        <v>-1.0031960227272887E-2</v>
      </c>
      <c r="J328" s="10">
        <f t="shared" si="203"/>
        <v>-1.0470301298317362E-2</v>
      </c>
      <c r="K328" s="7"/>
      <c r="L328" s="10">
        <f t="shared" si="204"/>
        <v>1.2057646116893515</v>
      </c>
      <c r="M328" s="10">
        <f t="shared" si="205"/>
        <v>1.8123581336696089</v>
      </c>
      <c r="N328" s="10">
        <f t="shared" si="206"/>
        <v>0.36054467854481409</v>
      </c>
      <c r="O328" s="7" t="s">
        <v>47</v>
      </c>
      <c r="P328" s="10">
        <f t="shared" si="207"/>
        <v>-0.6065935219802574</v>
      </c>
      <c r="Q328" s="10">
        <f t="shared" si="208"/>
        <v>0.84521993314453736</v>
      </c>
      <c r="R328" s="11">
        <f t="shared" si="209"/>
        <v>-1.4518134551247948</v>
      </c>
      <c r="S328" s="7"/>
      <c r="T328" s="7"/>
      <c r="U328" s="7">
        <v>6997.05</v>
      </c>
      <c r="V328" s="7">
        <v>997.5</v>
      </c>
      <c r="W328" s="7">
        <v>43.5</v>
      </c>
      <c r="X328" s="7"/>
      <c r="Y328" s="10">
        <f t="shared" si="210"/>
        <v>2.5374052960916858E-2</v>
      </c>
      <c r="Z328" s="10">
        <f t="shared" si="211"/>
        <v>5.9198301035306607E-2</v>
      </c>
      <c r="AA328" s="10">
        <f t="shared" si="212"/>
        <v>3.4602076124567146E-3</v>
      </c>
      <c r="AB328" s="5"/>
      <c r="AC328" s="10">
        <f>(U328-$U$326)/$U$326</f>
        <v>5.9436747672041816E-2</v>
      </c>
      <c r="AD328" s="10">
        <f>(V328-$V$326)/$V$326</f>
        <v>6.9418386491557224E-2</v>
      </c>
      <c r="AE328" s="10">
        <f>(W328-$W$326)/$W$326</f>
        <v>1.873536299765801E-2</v>
      </c>
      <c r="AF328" s="10"/>
      <c r="AG328" s="10">
        <f t="shared" si="235"/>
        <v>9.9816388195154079E-3</v>
      </c>
      <c r="AH328" s="10">
        <f t="shared" si="236"/>
        <v>5.0683023493899214E-2</v>
      </c>
      <c r="AI328" s="10">
        <f t="shared" si="213"/>
        <v>-4.0701384674383806E-2</v>
      </c>
      <c r="AJ328" s="7"/>
      <c r="AK328" s="7"/>
      <c r="AL328" s="7">
        <v>277</v>
      </c>
      <c r="AM328" s="7">
        <v>27.45</v>
      </c>
      <c r="AN328" s="7">
        <v>465</v>
      </c>
      <c r="AO328" s="4"/>
      <c r="AP328" s="10">
        <f t="shared" si="214"/>
        <v>-2.8070175438596492E-2</v>
      </c>
      <c r="AQ328" s="10">
        <f t="shared" si="215"/>
        <v>2.234636871508372E-2</v>
      </c>
      <c r="AR328" s="10">
        <f t="shared" si="216"/>
        <v>-8.6344739366805492E-3</v>
      </c>
      <c r="AS328" s="4"/>
      <c r="AT328" s="10">
        <f t="shared" si="230"/>
        <v>-6.7967698519515438E-2</v>
      </c>
      <c r="AU328" s="10">
        <f t="shared" si="231"/>
        <v>7.0175438596491266E-2</v>
      </c>
      <c r="AV328" s="10">
        <f t="shared" si="232"/>
        <v>-1.2948418594778226E-2</v>
      </c>
      <c r="AW328" s="10" t="s">
        <v>1</v>
      </c>
      <c r="AX328" s="9">
        <f t="shared" si="233"/>
        <v>0.1381431371160067</v>
      </c>
      <c r="AY328" s="9">
        <f t="shared" si="234"/>
        <v>8.3123857191269496E-2</v>
      </c>
      <c r="AZ328" s="8">
        <f t="shared" si="219"/>
        <v>5.5019279924737208E-2</v>
      </c>
      <c r="BA328" s="4" t="s">
        <v>14</v>
      </c>
      <c r="BC328" s="4"/>
      <c r="BD328" s="4"/>
      <c r="BE328" s="4"/>
      <c r="BF328" s="4"/>
      <c r="BG328" s="4"/>
      <c r="BH328" s="4"/>
      <c r="BI328" s="4"/>
      <c r="BJ328" s="4">
        <v>55</v>
      </c>
      <c r="BK328" s="4"/>
      <c r="BN328" s="4"/>
    </row>
    <row r="329" spans="1:66" s="1" customFormat="1">
      <c r="A329" s="12">
        <v>41816</v>
      </c>
      <c r="B329" s="7">
        <v>25062.67</v>
      </c>
      <c r="C329" s="7">
        <v>135.85</v>
      </c>
      <c r="D329" s="7">
        <v>591.29999999999995</v>
      </c>
      <c r="E329" s="7">
        <v>2001.3</v>
      </c>
      <c r="F329" s="7"/>
      <c r="G329" s="6"/>
      <c r="H329" s="10">
        <f t="shared" si="201"/>
        <v>-1.3793103448275904E-2</v>
      </c>
      <c r="I329" s="10">
        <f t="shared" si="202"/>
        <v>6.0532687651331726E-2</v>
      </c>
      <c r="J329" s="10">
        <f t="shared" si="203"/>
        <v>-3.4855350296270479E-3</v>
      </c>
      <c r="K329" s="7"/>
      <c r="L329" s="10">
        <f t="shared" si="204"/>
        <v>1.1753402722177739</v>
      </c>
      <c r="M329" s="10">
        <f t="shared" si="205"/>
        <v>1.9825977301387134</v>
      </c>
      <c r="N329" s="10">
        <f t="shared" si="206"/>
        <v>0.35580245240837349</v>
      </c>
      <c r="O329" s="7"/>
      <c r="P329" s="10">
        <f t="shared" si="207"/>
        <v>-0.8072574579209395</v>
      </c>
      <c r="Q329" s="10">
        <f t="shared" si="208"/>
        <v>0.81953781980940044</v>
      </c>
      <c r="R329" s="11">
        <f t="shared" si="209"/>
        <v>-1.6267952777303401</v>
      </c>
      <c r="S329" s="7"/>
      <c r="T329" s="7"/>
      <c r="U329" s="7">
        <v>7319.1</v>
      </c>
      <c r="V329" s="7">
        <v>977.4</v>
      </c>
      <c r="W329" s="7">
        <v>42.65</v>
      </c>
      <c r="X329" s="7">
        <v>10</v>
      </c>
      <c r="Y329" s="10">
        <f t="shared" si="210"/>
        <v>4.6026539756040069E-2</v>
      </c>
      <c r="Z329" s="10">
        <f t="shared" si="211"/>
        <v>-2.0150375939849648E-2</v>
      </c>
      <c r="AA329" s="10">
        <f t="shared" si="212"/>
        <v>-1.9540229885057502E-2</v>
      </c>
      <c r="AB329" s="5"/>
      <c r="AC329" s="10">
        <f>(U329-$U$326)/$U$326</f>
        <v>0.10819895525777884</v>
      </c>
      <c r="AD329" s="10">
        <f>(V329-$V$326)/$V$326</f>
        <v>4.7869203966764917E-2</v>
      </c>
      <c r="AE329" s="10">
        <f>(W329-$W$326)/$W$326</f>
        <v>-1.1709601873537297E-3</v>
      </c>
      <c r="AF329" s="7" t="s">
        <v>3</v>
      </c>
      <c r="AG329" s="10">
        <f t="shared" si="235"/>
        <v>-6.0329751291013922E-2</v>
      </c>
      <c r="AH329" s="10">
        <f t="shared" si="236"/>
        <v>4.9040164154118646E-2</v>
      </c>
      <c r="AI329" s="10">
        <f t="shared" si="213"/>
        <v>-0.10936991544513257</v>
      </c>
      <c r="AJ329" s="7" t="s">
        <v>5</v>
      </c>
      <c r="AK329" s="7"/>
      <c r="AL329" s="7">
        <v>274.75</v>
      </c>
      <c r="AM329" s="7">
        <v>26.95</v>
      </c>
      <c r="AN329" s="7">
        <v>453.45</v>
      </c>
      <c r="AO329" s="4"/>
      <c r="AP329" s="10">
        <f t="shared" si="214"/>
        <v>-8.1227436823104685E-3</v>
      </c>
      <c r="AQ329" s="10">
        <f t="shared" si="215"/>
        <v>-1.8214936247723135E-2</v>
      </c>
      <c r="AR329" s="10">
        <f t="shared" si="216"/>
        <v>-2.4838709677419378E-2</v>
      </c>
      <c r="AS329" s="4"/>
      <c r="AT329" s="10">
        <f>(AL329-$AL$328)/$AL$328</f>
        <v>-8.1227436823104685E-3</v>
      </c>
      <c r="AU329" s="10">
        <f>(AM329-$AM$328)/$AM$328</f>
        <v>-1.8214936247723135E-2</v>
      </c>
      <c r="AV329" s="10">
        <f>(AN329-$AN$328)/$AN$328</f>
        <v>-2.4838709677419378E-2</v>
      </c>
      <c r="AW329" s="4" t="s">
        <v>7</v>
      </c>
      <c r="AX329" s="9">
        <f>AT329-AU329</f>
        <v>1.0092192565412666E-2</v>
      </c>
      <c r="AY329" s="9">
        <f>AT329-AV329</f>
        <v>1.6715965995108911E-2</v>
      </c>
      <c r="AZ329" s="8">
        <f t="shared" si="219"/>
        <v>-6.6237734296962451E-3</v>
      </c>
      <c r="BA329" s="4" t="s">
        <v>82</v>
      </c>
      <c r="BC329" s="4"/>
      <c r="BD329" s="4"/>
      <c r="BE329" s="4"/>
      <c r="BF329" s="4"/>
      <c r="BG329" s="4"/>
      <c r="BH329" s="4"/>
      <c r="BI329" s="4"/>
      <c r="BJ329" s="4"/>
      <c r="BK329" s="4"/>
      <c r="BN329" s="4"/>
    </row>
    <row r="330" spans="1:66" s="1" customFormat="1">
      <c r="A330" s="12">
        <v>41817</v>
      </c>
      <c r="B330" s="7">
        <v>25099.919999999998</v>
      </c>
      <c r="C330" s="7">
        <v>136.25</v>
      </c>
      <c r="D330" s="7">
        <v>614.15</v>
      </c>
      <c r="E330" s="7">
        <v>1997.25</v>
      </c>
      <c r="F330" s="7"/>
      <c r="G330" s="6"/>
      <c r="H330" s="10">
        <f t="shared" si="201"/>
        <v>2.944423997055618E-3</v>
      </c>
      <c r="I330" s="10">
        <f t="shared" si="202"/>
        <v>3.8643666497547816E-2</v>
      </c>
      <c r="J330" s="10">
        <f t="shared" si="203"/>
        <v>-2.0236846050067231E-3</v>
      </c>
      <c r="K330" s="7"/>
      <c r="L330" s="10">
        <f t="shared" si="204"/>
        <v>1.1817453963170534</v>
      </c>
      <c r="M330" s="10">
        <f t="shared" si="205"/>
        <v>2.0978562421185369</v>
      </c>
      <c r="N330" s="10">
        <f t="shared" si="206"/>
        <v>0.35305873585800429</v>
      </c>
      <c r="O330" s="10" t="s">
        <v>1</v>
      </c>
      <c r="P330" s="10">
        <f t="shared" si="207"/>
        <v>-0.9161108458014835</v>
      </c>
      <c r="Q330" s="10">
        <f t="shared" si="208"/>
        <v>0.82868666045904915</v>
      </c>
      <c r="R330" s="11">
        <f t="shared" si="209"/>
        <v>-1.7447975062605328</v>
      </c>
      <c r="S330" s="7" t="s">
        <v>84</v>
      </c>
      <c r="T330" s="7"/>
      <c r="U330" s="7">
        <v>7381.9</v>
      </c>
      <c r="V330" s="7">
        <v>978.2</v>
      </c>
      <c r="W330" s="7">
        <v>42.6</v>
      </c>
      <c r="X330" s="7"/>
      <c r="Y330" s="10">
        <f t="shared" si="210"/>
        <v>8.5802899263569665E-3</v>
      </c>
      <c r="Z330" s="10">
        <f t="shared" si="211"/>
        <v>8.1849805606718667E-4</v>
      </c>
      <c r="AA330" s="10">
        <f t="shared" si="212"/>
        <v>-1.1723329425556192E-3</v>
      </c>
      <c r="AB330" s="5"/>
      <c r="AC330" s="10">
        <f t="shared" ref="AC330:AC337" si="237">(U330-$U$329)/$U$329</f>
        <v>8.5802899263569665E-3</v>
      </c>
      <c r="AD330" s="10">
        <f t="shared" ref="AD330:AD337" si="238">(V330-$V$329)/$V$329</f>
        <v>8.1849805606718667E-4</v>
      </c>
      <c r="AE330" s="10">
        <f t="shared" ref="AE330:AE337" si="239">(W330-$W$329)/$W$329</f>
        <v>-1.1723329425556192E-3</v>
      </c>
      <c r="AF330" s="7" t="s">
        <v>0</v>
      </c>
      <c r="AG330" s="10">
        <f t="shared" si="235"/>
        <v>-7.76179187028978E-3</v>
      </c>
      <c r="AH330" s="10">
        <f t="shared" si="236"/>
        <v>1.9908309986228058E-3</v>
      </c>
      <c r="AI330" s="10">
        <f t="shared" si="213"/>
        <v>-9.7526228689125867E-3</v>
      </c>
      <c r="AJ330" s="7" t="s">
        <v>3</v>
      </c>
      <c r="AK330" s="7"/>
      <c r="AL330" s="7">
        <v>287.35000000000002</v>
      </c>
      <c r="AM330" s="7">
        <v>27.3</v>
      </c>
      <c r="AN330" s="7">
        <v>463.4</v>
      </c>
      <c r="AO330" s="4"/>
      <c r="AP330" s="10">
        <f t="shared" si="214"/>
        <v>4.5859872611465048E-2</v>
      </c>
      <c r="AQ330" s="10">
        <f t="shared" si="215"/>
        <v>1.298701298701304E-2</v>
      </c>
      <c r="AR330" s="10">
        <f t="shared" si="216"/>
        <v>2.1942882346454931E-2</v>
      </c>
      <c r="AS330" s="4"/>
      <c r="AT330" s="10">
        <f>(AL330-$AL$328)/$AL$328</f>
        <v>3.7364620938628239E-2</v>
      </c>
      <c r="AU330" s="10">
        <f>(AM330-$AM$328)/$AM$328</f>
        <v>-5.4644808743168878E-3</v>
      </c>
      <c r="AV330" s="10">
        <f>(AN330-$AN$328)/$AN$328</f>
        <v>-3.4408602150538124E-3</v>
      </c>
      <c r="AW330" s="4"/>
      <c r="AX330" s="9">
        <f>AT330-AU330</f>
        <v>4.2829101812945129E-2</v>
      </c>
      <c r="AY330" s="9">
        <f>AT330-AV330</f>
        <v>4.0805481153682051E-2</v>
      </c>
      <c r="AZ330" s="8">
        <f t="shared" si="219"/>
        <v>2.0236206592630784E-3</v>
      </c>
      <c r="BA330" s="4"/>
      <c r="BC330" s="4"/>
      <c r="BD330" s="4"/>
      <c r="BE330" s="4"/>
      <c r="BF330" s="4"/>
      <c r="BG330" s="4"/>
      <c r="BH330" s="4"/>
      <c r="BI330" s="4"/>
      <c r="BJ330" s="4"/>
      <c r="BK330" s="4"/>
      <c r="BN330" s="4"/>
    </row>
    <row r="331" spans="1:66" s="1" customFormat="1">
      <c r="A331" s="12">
        <v>41820</v>
      </c>
      <c r="B331" s="7">
        <v>25413.78</v>
      </c>
      <c r="C331" s="7">
        <v>135.6</v>
      </c>
      <c r="D331" s="7">
        <v>618.75</v>
      </c>
      <c r="E331" s="7">
        <v>2001.05</v>
      </c>
      <c r="F331" s="7"/>
      <c r="G331" s="7"/>
      <c r="H331" s="10">
        <f t="shared" si="201"/>
        <v>-4.7706422018349041E-3</v>
      </c>
      <c r="I331" s="10">
        <f t="shared" si="202"/>
        <v>7.4900268664007535E-3</v>
      </c>
      <c r="J331" s="10">
        <f t="shared" si="203"/>
        <v>1.9026160971335358E-3</v>
      </c>
      <c r="K331" s="7"/>
      <c r="L331" s="10">
        <f t="shared" si="204"/>
        <v>1.1713370696557244</v>
      </c>
      <c r="M331" s="10">
        <f t="shared" si="205"/>
        <v>2.1210592686002521</v>
      </c>
      <c r="N331" s="10">
        <f t="shared" si="206"/>
        <v>0.35563308718921488</v>
      </c>
      <c r="O331" s="7" t="s">
        <v>7</v>
      </c>
      <c r="P331" s="10">
        <f t="shared" si="207"/>
        <v>-0.9497221989445277</v>
      </c>
      <c r="Q331" s="10">
        <f t="shared" si="208"/>
        <v>0.81570398246650955</v>
      </c>
      <c r="R331" s="11">
        <f t="shared" si="209"/>
        <v>-1.7654261814110372</v>
      </c>
      <c r="S331" s="7"/>
      <c r="T331" s="7"/>
      <c r="U331" s="7">
        <v>7136.4</v>
      </c>
      <c r="V331" s="7">
        <v>1006.85</v>
      </c>
      <c r="W331" s="7">
        <v>42.65</v>
      </c>
      <c r="X331" s="7"/>
      <c r="Y331" s="10">
        <f t="shared" si="210"/>
        <v>-3.3257020550264839E-2</v>
      </c>
      <c r="Z331" s="10">
        <f t="shared" si="211"/>
        <v>2.9288489061541582E-2</v>
      </c>
      <c r="AA331" s="10">
        <f t="shared" si="212"/>
        <v>1.1737089201877267E-3</v>
      </c>
      <c r="AB331" s="5"/>
      <c r="AC331" s="10">
        <f t="shared" si="237"/>
        <v>-2.4962085502315958E-2</v>
      </c>
      <c r="AD331" s="10">
        <f t="shared" si="238"/>
        <v>3.0130959688970785E-2</v>
      </c>
      <c r="AE331" s="10">
        <f t="shared" si="239"/>
        <v>0</v>
      </c>
      <c r="AF331" s="10"/>
      <c r="AG331" s="10">
        <f t="shared" si="235"/>
        <v>5.5093045191286744E-2</v>
      </c>
      <c r="AH331" s="10">
        <f t="shared" si="236"/>
        <v>3.0130959688970785E-2</v>
      </c>
      <c r="AI331" s="10">
        <f t="shared" si="213"/>
        <v>2.4962085502315958E-2</v>
      </c>
      <c r="AJ331" s="7"/>
      <c r="AK331" s="7"/>
      <c r="AL331" s="7">
        <v>344.8</v>
      </c>
      <c r="AM331" s="7">
        <v>27.65</v>
      </c>
      <c r="AN331" s="7">
        <v>473.15</v>
      </c>
      <c r="AO331" s="4"/>
      <c r="AP331" s="10">
        <f t="shared" si="214"/>
        <v>0.19993039846876626</v>
      </c>
      <c r="AQ331" s="10">
        <f t="shared" si="215"/>
        <v>1.2820512820512742E-2</v>
      </c>
      <c r="AR331" s="10">
        <f t="shared" si="216"/>
        <v>2.1040138109624514E-2</v>
      </c>
      <c r="AS331" s="4"/>
      <c r="AT331" s="10">
        <f>(AL331-$AL$328)/$AL$328</f>
        <v>0.24476534296028885</v>
      </c>
      <c r="AU331" s="10">
        <f>(AM331-$AM$328)/$AM$328</f>
        <v>7.2859744990892272E-3</v>
      </c>
      <c r="AV331" s="10">
        <f>(AN331-$AN$328)/$AN$328</f>
        <v>1.7526881720430057E-2</v>
      </c>
      <c r="AW331" s="10" t="s">
        <v>1</v>
      </c>
      <c r="AX331" s="9">
        <f>AT331-AU331</f>
        <v>0.23747936846119963</v>
      </c>
      <c r="AY331" s="9">
        <f>AT331-AV331</f>
        <v>0.2272384612398588</v>
      </c>
      <c r="AZ331" s="8">
        <f t="shared" si="219"/>
        <v>1.0240907221340828E-2</v>
      </c>
      <c r="BA331" s="4" t="s">
        <v>5</v>
      </c>
      <c r="BC331" s="4"/>
      <c r="BD331" s="4"/>
      <c r="BE331" s="4"/>
      <c r="BF331" s="4"/>
      <c r="BG331" s="4"/>
      <c r="BH331" s="4"/>
      <c r="BI331" s="4"/>
      <c r="BJ331" s="4"/>
      <c r="BK331" s="4"/>
      <c r="BN331" s="4"/>
    </row>
    <row r="332" spans="1:66" s="1" customFormat="1">
      <c r="A332" s="12">
        <v>41821</v>
      </c>
      <c r="B332" s="7">
        <v>25516.35</v>
      </c>
      <c r="C332" s="7">
        <v>136.85</v>
      </c>
      <c r="D332" s="7">
        <v>621.29999999999995</v>
      </c>
      <c r="E332" s="7">
        <v>2008.8</v>
      </c>
      <c r="F332" s="7"/>
      <c r="G332" s="6"/>
      <c r="H332" s="10">
        <f t="shared" si="201"/>
        <v>9.2182890855457226E-3</v>
      </c>
      <c r="I332" s="10">
        <f t="shared" si="202"/>
        <v>4.1212121212120473E-3</v>
      </c>
      <c r="J332" s="10">
        <f t="shared" si="203"/>
        <v>3.8729666924864447E-3</v>
      </c>
      <c r="K332" s="7"/>
      <c r="L332" s="10">
        <f t="shared" si="204"/>
        <v>1.1913530824659726</v>
      </c>
      <c r="M332" s="10">
        <f t="shared" si="205"/>
        <v>2.1339218158890287</v>
      </c>
      <c r="N332" s="10">
        <f t="shared" si="206"/>
        <v>0.36088340898313126</v>
      </c>
      <c r="O332" s="7"/>
      <c r="P332" s="10">
        <f t="shared" si="207"/>
        <v>-0.94256873342305614</v>
      </c>
      <c r="Q332" s="10">
        <f t="shared" si="208"/>
        <v>0.8304696734828414</v>
      </c>
      <c r="R332" s="11">
        <f t="shared" si="209"/>
        <v>-1.7730384069058975</v>
      </c>
      <c r="S332" s="7"/>
      <c r="T332" s="7"/>
      <c r="U332" s="7">
        <v>7152.3</v>
      </c>
      <c r="V332" s="7">
        <v>1014.4</v>
      </c>
      <c r="W332" s="7">
        <v>44.2</v>
      </c>
      <c r="X332" s="7"/>
      <c r="Y332" s="10">
        <f t="shared" si="210"/>
        <v>2.2280141247688675E-3</v>
      </c>
      <c r="Z332" s="10">
        <f t="shared" si="211"/>
        <v>7.498634354670462E-3</v>
      </c>
      <c r="AA332" s="10">
        <f t="shared" si="212"/>
        <v>3.6342321219226363E-2</v>
      </c>
      <c r="AB332" s="5"/>
      <c r="AC332" s="10">
        <f t="shared" si="237"/>
        <v>-2.2789687256629939E-2</v>
      </c>
      <c r="AD332" s="10">
        <f t="shared" si="238"/>
        <v>3.7855535093104152E-2</v>
      </c>
      <c r="AE332" s="10">
        <f t="shared" si="239"/>
        <v>3.6342321219226363E-2</v>
      </c>
      <c r="AF332" s="10"/>
      <c r="AG332" s="10">
        <f t="shared" si="235"/>
        <v>6.0645222349734088E-2</v>
      </c>
      <c r="AH332" s="10">
        <f t="shared" si="236"/>
        <v>1.5132138738777889E-3</v>
      </c>
      <c r="AI332" s="10">
        <f t="shared" si="213"/>
        <v>5.9132008475856299E-2</v>
      </c>
      <c r="AJ332" s="7"/>
      <c r="AK332" s="7"/>
      <c r="AL332" s="7">
        <v>346.75</v>
      </c>
      <c r="AM332" s="7">
        <v>27.7</v>
      </c>
      <c r="AN332" s="7">
        <v>466.95</v>
      </c>
      <c r="AO332" s="4"/>
      <c r="AP332" s="10">
        <f t="shared" si="214"/>
        <v>5.6554524361948624E-3</v>
      </c>
      <c r="AQ332" s="10">
        <f t="shared" si="215"/>
        <v>1.8083182640144923E-3</v>
      </c>
      <c r="AR332" s="10">
        <f t="shared" si="216"/>
        <v>-1.3103666913241021E-2</v>
      </c>
      <c r="AS332" s="4"/>
      <c r="AT332" s="10">
        <f t="shared" ref="AT332:AT338" si="240">(AL332-$AL$331)/$AL$331</f>
        <v>5.6554524361948624E-3</v>
      </c>
      <c r="AU332" s="10">
        <f t="shared" ref="AU332:AU338" si="241">(AM332-$AM$331)/$AM$331</f>
        <v>1.8083182640144923E-3</v>
      </c>
      <c r="AV332" s="10">
        <f t="shared" ref="AV332:AV338" si="242">(AN332-$AN$331)/$AN$331</f>
        <v>-1.3103666913241021E-2</v>
      </c>
      <c r="AW332" s="7" t="s">
        <v>2</v>
      </c>
      <c r="AX332" s="9">
        <f>AT332-AU332</f>
        <v>3.8471341721803701E-3</v>
      </c>
      <c r="AY332" s="9">
        <f>AT332-AV332</f>
        <v>1.8759119349435884E-2</v>
      </c>
      <c r="AZ332" s="8">
        <f t="shared" si="219"/>
        <v>-1.4911985177255515E-2</v>
      </c>
      <c r="BA332" s="4" t="s">
        <v>2</v>
      </c>
      <c r="BC332" s="4"/>
      <c r="BD332" s="4"/>
      <c r="BE332" s="4"/>
      <c r="BF332" s="4"/>
      <c r="BG332" s="4"/>
      <c r="BH332" s="4"/>
      <c r="BI332" s="4"/>
      <c r="BJ332" s="4">
        <v>56</v>
      </c>
      <c r="BK332" s="4"/>
      <c r="BN332" s="4"/>
    </row>
    <row r="333" spans="1:66" s="1" customFormat="1">
      <c r="A333" s="12">
        <v>41822</v>
      </c>
      <c r="B333" s="7">
        <v>25841.21</v>
      </c>
      <c r="C333" s="7">
        <v>142.05000000000001</v>
      </c>
      <c r="D333" s="7">
        <v>611.95000000000005</v>
      </c>
      <c r="E333" s="7">
        <v>2106.1999999999998</v>
      </c>
      <c r="F333" s="7"/>
      <c r="G333" s="6"/>
      <c r="H333" s="10">
        <f t="shared" si="201"/>
        <v>3.7997807818779809E-2</v>
      </c>
      <c r="I333" s="10">
        <f t="shared" si="202"/>
        <v>-1.5049090616449235E-2</v>
      </c>
      <c r="J333" s="10">
        <f t="shared" si="203"/>
        <v>4.8486658701712398E-2</v>
      </c>
      <c r="K333" s="7"/>
      <c r="L333" s="10">
        <f t="shared" si="204"/>
        <v>1.2746196957566054</v>
      </c>
      <c r="M333" s="10">
        <f t="shared" si="205"/>
        <v>2.0867591424968475</v>
      </c>
      <c r="N333" s="10">
        <f t="shared" si="206"/>
        <v>0.42686809836731926</v>
      </c>
      <c r="O333" s="7"/>
      <c r="P333" s="10">
        <f t="shared" si="207"/>
        <v>-0.81213944674024208</v>
      </c>
      <c r="Q333" s="10">
        <f t="shared" si="208"/>
        <v>0.84775159738928618</v>
      </c>
      <c r="R333" s="11">
        <f t="shared" si="209"/>
        <v>-1.6598910441295283</v>
      </c>
      <c r="S333" s="7"/>
      <c r="T333" s="7"/>
      <c r="U333" s="7">
        <v>7164.2</v>
      </c>
      <c r="V333" s="7">
        <v>1029.9000000000001</v>
      </c>
      <c r="W333" s="7">
        <v>44.2</v>
      </c>
      <c r="X333" s="7"/>
      <c r="Y333" s="10">
        <f t="shared" si="210"/>
        <v>1.6638004557973849E-3</v>
      </c>
      <c r="Z333" s="10">
        <f t="shared" si="211"/>
        <v>1.5279968454258788E-2</v>
      </c>
      <c r="AA333" s="10">
        <f t="shared" si="212"/>
        <v>0</v>
      </c>
      <c r="AB333" s="5"/>
      <c r="AC333" s="10">
        <f t="shared" si="237"/>
        <v>-2.1163804292877612E-2</v>
      </c>
      <c r="AD333" s="10">
        <f t="shared" si="238"/>
        <v>5.3713934929404662E-2</v>
      </c>
      <c r="AE333" s="10">
        <f t="shared" si="239"/>
        <v>3.6342321219226363E-2</v>
      </c>
      <c r="AF333" s="10"/>
      <c r="AG333" s="10">
        <f t="shared" si="235"/>
        <v>7.4877739222282275E-2</v>
      </c>
      <c r="AH333" s="10">
        <f t="shared" si="236"/>
        <v>1.7371613710178299E-2</v>
      </c>
      <c r="AI333" s="10">
        <f t="shared" si="213"/>
        <v>5.7506125512103975E-2</v>
      </c>
      <c r="AJ333" s="7"/>
      <c r="AK333" s="7"/>
      <c r="AL333" s="7">
        <v>360</v>
      </c>
      <c r="AM333" s="7">
        <v>27.85</v>
      </c>
      <c r="AN333" s="7">
        <v>458.4</v>
      </c>
      <c r="AO333" s="4"/>
      <c r="AP333" s="10">
        <f t="shared" si="214"/>
        <v>3.8211968276856523E-2</v>
      </c>
      <c r="AQ333" s="10">
        <f t="shared" si="215"/>
        <v>5.4151624548737232E-3</v>
      </c>
      <c r="AR333" s="10">
        <f t="shared" si="216"/>
        <v>-1.8310311596530703E-2</v>
      </c>
      <c r="AS333" s="4"/>
      <c r="AT333" s="10">
        <f t="shared" si="240"/>
        <v>4.4083526682134534E-2</v>
      </c>
      <c r="AU333" s="10">
        <f t="shared" si="241"/>
        <v>7.2332730560579692E-3</v>
      </c>
      <c r="AV333" s="10">
        <f t="shared" si="242"/>
        <v>-3.1174046285533132E-2</v>
      </c>
      <c r="AW333" s="4"/>
      <c r="AX333" s="9">
        <f t="shared" ref="AX333:AX351" si="243">AU333-AT333</f>
        <v>-3.6850253626076565E-2</v>
      </c>
      <c r="AY333" s="9">
        <f t="shared" ref="AY333:AY351" si="244">AU333-AV333</f>
        <v>3.8407319341591098E-2</v>
      </c>
      <c r="AZ333" s="8">
        <f t="shared" si="219"/>
        <v>-7.5257572967667663E-2</v>
      </c>
      <c r="BA333" s="4" t="s">
        <v>47</v>
      </c>
      <c r="BC333" s="4"/>
      <c r="BD333" s="4"/>
      <c r="BE333" s="4"/>
      <c r="BF333" s="4"/>
      <c r="BG333" s="4"/>
      <c r="BH333" s="4"/>
      <c r="BI333" s="4"/>
      <c r="BJ333" s="4"/>
      <c r="BK333" s="4"/>
      <c r="BN333" s="4"/>
    </row>
    <row r="334" spans="1:66" s="1" customFormat="1">
      <c r="A334" s="12">
        <v>41823</v>
      </c>
      <c r="B334" s="7">
        <v>25823.75</v>
      </c>
      <c r="C334" s="7">
        <v>140.25</v>
      </c>
      <c r="D334" s="7">
        <v>608.9</v>
      </c>
      <c r="E334" s="7">
        <v>2168.4</v>
      </c>
      <c r="F334" s="7"/>
      <c r="G334" s="6"/>
      <c r="H334" s="10">
        <f t="shared" si="201"/>
        <v>-1.2671594508975792E-2</v>
      </c>
      <c r="I334" s="10">
        <f t="shared" si="202"/>
        <v>-4.9840673257620198E-3</v>
      </c>
      <c r="J334" s="10">
        <f t="shared" si="203"/>
        <v>2.9531858323046375E-2</v>
      </c>
      <c r="K334" s="7"/>
      <c r="L334" s="10">
        <f t="shared" si="204"/>
        <v>1.2457966373098477</v>
      </c>
      <c r="M334" s="10">
        <f t="shared" si="205"/>
        <v>2.0713745271122321</v>
      </c>
      <c r="N334" s="10">
        <f t="shared" si="206"/>
        <v>0.46900616489397751</v>
      </c>
      <c r="O334" s="7"/>
      <c r="P334" s="10">
        <f t="shared" si="207"/>
        <v>-0.82557788980238445</v>
      </c>
      <c r="Q334" s="10">
        <f t="shared" si="208"/>
        <v>0.77679047241587018</v>
      </c>
      <c r="R334" s="11">
        <f t="shared" si="209"/>
        <v>-1.6023683622182547</v>
      </c>
      <c r="S334" s="7"/>
      <c r="T334" s="7"/>
      <c r="U334" s="7">
        <v>7127</v>
      </c>
      <c r="V334" s="7">
        <v>1017.15</v>
      </c>
      <c r="W334" s="7">
        <v>42.95</v>
      </c>
      <c r="X334" s="7"/>
      <c r="Y334" s="10">
        <f t="shared" si="210"/>
        <v>-5.1924848552524806E-3</v>
      </c>
      <c r="Z334" s="10">
        <f t="shared" si="211"/>
        <v>-1.2379842703175175E-2</v>
      </c>
      <c r="AA334" s="10">
        <f t="shared" si="212"/>
        <v>-2.8280542986425336E-2</v>
      </c>
      <c r="AB334" s="5"/>
      <c r="AC334" s="10">
        <f t="shared" si="237"/>
        <v>-2.6246396414859798E-2</v>
      </c>
      <c r="AD334" s="10">
        <f t="shared" si="238"/>
        <v>4.0669122160834868E-2</v>
      </c>
      <c r="AE334" s="10">
        <f t="shared" si="239"/>
        <v>7.033997655334215E-3</v>
      </c>
      <c r="AF334" s="10"/>
      <c r="AG334" s="10">
        <f t="shared" si="235"/>
        <v>6.6915518575694666E-2</v>
      </c>
      <c r="AH334" s="10">
        <f t="shared" si="236"/>
        <v>3.3635124505500651E-2</v>
      </c>
      <c r="AI334" s="10">
        <f t="shared" si="213"/>
        <v>3.3280394070194015E-2</v>
      </c>
      <c r="AJ334" s="7"/>
      <c r="AK334" s="7"/>
      <c r="AL334" s="7">
        <v>348.9</v>
      </c>
      <c r="AM334" s="7">
        <v>27.5</v>
      </c>
      <c r="AN334" s="7">
        <v>454.4</v>
      </c>
      <c r="AO334" s="4"/>
      <c r="AP334" s="10">
        <f t="shared" si="214"/>
        <v>-3.0833333333333397E-2</v>
      </c>
      <c r="AQ334" s="10">
        <f t="shared" si="215"/>
        <v>-1.2567324955116747E-2</v>
      </c>
      <c r="AR334" s="10">
        <f t="shared" si="216"/>
        <v>-8.7260034904013961E-3</v>
      </c>
      <c r="AS334" s="4"/>
      <c r="AT334" s="10">
        <f t="shared" si="240"/>
        <v>1.1890951276101989E-2</v>
      </c>
      <c r="AU334" s="10">
        <f t="shared" si="241"/>
        <v>-5.4249547920433485E-3</v>
      </c>
      <c r="AV334" s="10">
        <f t="shared" si="242"/>
        <v>-3.9628024939237033E-2</v>
      </c>
      <c r="AW334" s="4"/>
      <c r="AX334" s="9">
        <f t="shared" si="243"/>
        <v>-1.7315906068145336E-2</v>
      </c>
      <c r="AY334" s="9">
        <f t="shared" si="244"/>
        <v>3.4203070147193683E-2</v>
      </c>
      <c r="AZ334" s="8">
        <f t="shared" si="219"/>
        <v>-5.1518976215339018E-2</v>
      </c>
      <c r="BA334" s="4"/>
      <c r="BC334" s="4"/>
      <c r="BD334" s="4"/>
      <c r="BE334" s="4"/>
      <c r="BF334" s="4"/>
      <c r="BG334" s="4"/>
      <c r="BH334" s="4"/>
      <c r="BI334" s="4"/>
      <c r="BJ334" s="4"/>
      <c r="BK334" s="4"/>
      <c r="BN334" s="4"/>
    </row>
    <row r="335" spans="1:66" s="1" customFormat="1">
      <c r="A335" s="12">
        <v>41824</v>
      </c>
      <c r="B335" s="7">
        <v>25962.06</v>
      </c>
      <c r="C335" s="7">
        <v>138.44999999999999</v>
      </c>
      <c r="D335" s="7">
        <v>624.95000000000005</v>
      </c>
      <c r="E335" s="7">
        <v>2289</v>
      </c>
      <c r="F335" s="7"/>
      <c r="G335" s="6"/>
      <c r="H335" s="10">
        <f t="shared" si="201"/>
        <v>-1.2834224598930563E-2</v>
      </c>
      <c r="I335" s="10">
        <f t="shared" si="202"/>
        <v>2.6359008047298519E-2</v>
      </c>
      <c r="J335" s="10">
        <f t="shared" si="203"/>
        <v>5.5617044825677878E-2</v>
      </c>
      <c r="K335" s="7" t="s">
        <v>74</v>
      </c>
      <c r="L335" s="10">
        <f t="shared" si="204"/>
        <v>1.2169735788630902</v>
      </c>
      <c r="M335" s="10">
        <f t="shared" si="205"/>
        <v>2.1523329129886508</v>
      </c>
      <c r="N335" s="10">
        <f t="shared" si="206"/>
        <v>0.55070794661608302</v>
      </c>
      <c r="O335" s="10" t="s">
        <v>1</v>
      </c>
      <c r="P335" s="10">
        <f t="shared" si="207"/>
        <v>-0.9353593341255606</v>
      </c>
      <c r="Q335" s="10">
        <f t="shared" si="208"/>
        <v>0.66626563224700719</v>
      </c>
      <c r="R335" s="11">
        <f t="shared" si="209"/>
        <v>-1.6016249663725679</v>
      </c>
      <c r="S335" s="4" t="s">
        <v>83</v>
      </c>
      <c r="T335" s="7"/>
      <c r="U335" s="7">
        <v>7176.2</v>
      </c>
      <c r="V335" s="7">
        <v>1015.85</v>
      </c>
      <c r="W335" s="7">
        <v>43</v>
      </c>
      <c r="X335" s="7"/>
      <c r="Y335" s="10">
        <f t="shared" si="210"/>
        <v>6.903325382348789E-3</v>
      </c>
      <c r="Z335" s="10">
        <f t="shared" si="211"/>
        <v>-1.2780809123530989E-3</v>
      </c>
      <c r="AA335" s="10">
        <f t="shared" si="212"/>
        <v>1.1641443538998174E-3</v>
      </c>
      <c r="AB335" s="5"/>
      <c r="AC335" s="10">
        <f t="shared" si="237"/>
        <v>-1.9524258447076899E-2</v>
      </c>
      <c r="AD335" s="10">
        <f t="shared" si="238"/>
        <v>3.9339062819725851E-2</v>
      </c>
      <c r="AE335" s="10">
        <f t="shared" si="239"/>
        <v>8.2063305978898344E-3</v>
      </c>
      <c r="AF335" s="10"/>
      <c r="AG335" s="10">
        <f t="shared" si="235"/>
        <v>5.886332126680275E-2</v>
      </c>
      <c r="AH335" s="10">
        <f t="shared" si="236"/>
        <v>3.1132732221836018E-2</v>
      </c>
      <c r="AI335" s="10">
        <f t="shared" si="213"/>
        <v>2.7730589044966732E-2</v>
      </c>
      <c r="AJ335" s="7"/>
      <c r="AK335" s="7"/>
      <c r="AL335" s="7">
        <v>352.85</v>
      </c>
      <c r="AM335" s="7">
        <v>27.3</v>
      </c>
      <c r="AN335" s="7">
        <v>457</v>
      </c>
      <c r="AO335" s="4"/>
      <c r="AP335" s="10">
        <f t="shared" si="214"/>
        <v>1.1321295500143439E-2</v>
      </c>
      <c r="AQ335" s="10">
        <f t="shared" si="215"/>
        <v>-7.2727272727272467E-3</v>
      </c>
      <c r="AR335" s="10">
        <f t="shared" si="216"/>
        <v>5.7218309859155434E-3</v>
      </c>
      <c r="AS335" s="4"/>
      <c r="AT335" s="10">
        <f t="shared" si="240"/>
        <v>2.3346867749419985E-2</v>
      </c>
      <c r="AU335" s="10">
        <f t="shared" si="241"/>
        <v>-1.2658227848101189E-2</v>
      </c>
      <c r="AV335" s="10">
        <f t="shared" si="242"/>
        <v>-3.4132938814329446E-2</v>
      </c>
      <c r="AW335" s="4"/>
      <c r="AX335" s="9">
        <f t="shared" si="243"/>
        <v>-3.6005095597521172E-2</v>
      </c>
      <c r="AY335" s="9">
        <f t="shared" si="244"/>
        <v>2.1474710966228258E-2</v>
      </c>
      <c r="AZ335" s="8">
        <f t="shared" si="219"/>
        <v>-5.747980656374943E-2</v>
      </c>
      <c r="BA335" s="4"/>
      <c r="BC335" s="4"/>
      <c r="BD335" s="4"/>
      <c r="BE335" s="4"/>
      <c r="BF335" s="4"/>
      <c r="BG335" s="4"/>
      <c r="BH335" s="4"/>
      <c r="BI335" s="4"/>
      <c r="BJ335" s="4"/>
      <c r="BK335" s="4"/>
      <c r="BN335" s="4"/>
    </row>
    <row r="336" spans="1:66" s="1" customFormat="1">
      <c r="A336" s="12">
        <v>41827</v>
      </c>
      <c r="B336" s="7">
        <v>26100.080000000002</v>
      </c>
      <c r="C336" s="7">
        <v>138.05000000000001</v>
      </c>
      <c r="D336" s="7">
        <v>634.65</v>
      </c>
      <c r="E336" s="7">
        <v>2220.4</v>
      </c>
      <c r="F336" s="7"/>
      <c r="G336" s="7"/>
      <c r="H336" s="10">
        <f t="shared" si="201"/>
        <v>-2.8891296496928662E-3</v>
      </c>
      <c r="I336" s="10">
        <f t="shared" si="202"/>
        <v>1.5521241699335837E-2</v>
      </c>
      <c r="J336" s="10">
        <f t="shared" si="203"/>
        <v>-2.9969418960244607E-2</v>
      </c>
      <c r="K336" s="7" t="s">
        <v>2</v>
      </c>
      <c r="L336" s="10">
        <f t="shared" si="204"/>
        <v>1.2105684547638111</v>
      </c>
      <c r="M336" s="10">
        <f t="shared" si="205"/>
        <v>2.2012610340479193</v>
      </c>
      <c r="N336" s="10">
        <f t="shared" si="206"/>
        <v>0.50423413047896504</v>
      </c>
      <c r="O336" s="7" t="s">
        <v>2</v>
      </c>
      <c r="P336" s="10">
        <f t="shared" si="207"/>
        <v>-0.99069257928410814</v>
      </c>
      <c r="Q336" s="10">
        <f t="shared" si="208"/>
        <v>0.7063343242848461</v>
      </c>
      <c r="R336" s="11">
        <f t="shared" si="209"/>
        <v>-1.6970269035689542</v>
      </c>
      <c r="S336" s="7" t="s">
        <v>2</v>
      </c>
      <c r="T336" s="7"/>
      <c r="U336" s="7">
        <v>7132.75</v>
      </c>
      <c r="V336" s="7">
        <v>1006.3</v>
      </c>
      <c r="W336" s="7">
        <v>43.75</v>
      </c>
      <c r="X336" s="7"/>
      <c r="Y336" s="10">
        <f t="shared" si="210"/>
        <v>-6.0547364900643543E-3</v>
      </c>
      <c r="Z336" s="10">
        <f t="shared" si="211"/>
        <v>-9.4009942412758458E-3</v>
      </c>
      <c r="AA336" s="10">
        <f t="shared" si="212"/>
        <v>1.7441860465116279E-2</v>
      </c>
      <c r="AB336" s="5"/>
      <c r="AC336" s="10">
        <f t="shared" si="237"/>
        <v>-2.5460780697080292E-2</v>
      </c>
      <c r="AD336" s="10">
        <f t="shared" si="238"/>
        <v>2.9568242275424574E-2</v>
      </c>
      <c r="AE336" s="10">
        <f t="shared" si="239"/>
        <v>2.5791324736225123E-2</v>
      </c>
      <c r="AF336" s="10"/>
      <c r="AG336" s="10">
        <f t="shared" si="235"/>
        <v>5.5029022972504865E-2</v>
      </c>
      <c r="AH336" s="10">
        <f t="shared" si="236"/>
        <v>3.7769175391994501E-3</v>
      </c>
      <c r="AI336" s="10">
        <f t="shared" si="213"/>
        <v>5.1252105433305412E-2</v>
      </c>
      <c r="AJ336" s="7"/>
      <c r="AK336" s="7"/>
      <c r="AL336" s="7">
        <v>339.25</v>
      </c>
      <c r="AM336" s="7">
        <v>27.95</v>
      </c>
      <c r="AN336" s="7">
        <v>439.45</v>
      </c>
      <c r="AO336" s="4"/>
      <c r="AP336" s="10">
        <f t="shared" si="214"/>
        <v>-3.8543290350007149E-2</v>
      </c>
      <c r="AQ336" s="10">
        <f t="shared" si="215"/>
        <v>2.3809523809523756E-2</v>
      </c>
      <c r="AR336" s="10">
        <f t="shared" si="216"/>
        <v>-3.8402625820568956E-2</v>
      </c>
      <c r="AS336" s="4"/>
      <c r="AT336" s="10">
        <f t="shared" si="240"/>
        <v>-1.6096287703016274E-2</v>
      </c>
      <c r="AU336" s="10">
        <f t="shared" si="241"/>
        <v>1.0849909584086825E-2</v>
      </c>
      <c r="AV336" s="10">
        <f t="shared" si="242"/>
        <v>-7.1224770157455333E-2</v>
      </c>
      <c r="AW336" s="4"/>
      <c r="AX336" s="9">
        <f t="shared" si="243"/>
        <v>2.69461972871031E-2</v>
      </c>
      <c r="AY336" s="9">
        <f t="shared" si="244"/>
        <v>8.2074679741542159E-2</v>
      </c>
      <c r="AZ336" s="8">
        <f t="shared" si="219"/>
        <v>-5.5128482454439062E-2</v>
      </c>
      <c r="BA336" s="4"/>
      <c r="BC336" s="4"/>
      <c r="BD336" s="4"/>
      <c r="BE336" s="4"/>
      <c r="BF336" s="4"/>
      <c r="BG336" s="4"/>
      <c r="BH336" s="4"/>
      <c r="BI336" s="4"/>
      <c r="BJ336" s="4"/>
      <c r="BK336" s="4"/>
      <c r="BN336" s="4"/>
    </row>
    <row r="337" spans="1:66" s="1" customFormat="1">
      <c r="A337" s="12">
        <v>41828</v>
      </c>
      <c r="B337" s="7">
        <v>25582.11</v>
      </c>
      <c r="C337" s="7">
        <v>126.15</v>
      </c>
      <c r="D337" s="7">
        <v>598.04999999999995</v>
      </c>
      <c r="E337" s="7">
        <v>2143.1</v>
      </c>
      <c r="F337" s="7"/>
      <c r="G337" s="6"/>
      <c r="H337" s="10">
        <f t="shared" si="201"/>
        <v>-8.6200651937703765E-2</v>
      </c>
      <c r="I337" s="10">
        <f t="shared" si="202"/>
        <v>-5.7669581659182262E-2</v>
      </c>
      <c r="J337" s="10">
        <f t="shared" si="203"/>
        <v>-3.4813547108629155E-2</v>
      </c>
      <c r="K337" s="7"/>
      <c r="L337" s="10">
        <f t="shared" si="204"/>
        <v>1.0200160128102482</v>
      </c>
      <c r="M337" s="10">
        <f t="shared" si="205"/>
        <v>2.0166456494325344</v>
      </c>
      <c r="N337" s="10">
        <f t="shared" si="206"/>
        <v>0.45186640471512773</v>
      </c>
      <c r="O337" s="7"/>
      <c r="P337" s="10">
        <f t="shared" si="207"/>
        <v>-0.99662963662228621</v>
      </c>
      <c r="Q337" s="10">
        <f t="shared" si="208"/>
        <v>0.5681496080951205</v>
      </c>
      <c r="R337" s="11">
        <f t="shared" si="209"/>
        <v>-1.5647792447174067</v>
      </c>
      <c r="S337" s="7"/>
      <c r="T337" s="7"/>
      <c r="U337" s="7">
        <v>7273.8</v>
      </c>
      <c r="V337" s="7">
        <v>1019.85</v>
      </c>
      <c r="W337" s="7">
        <v>40.25</v>
      </c>
      <c r="X337" s="7">
        <v>11</v>
      </c>
      <c r="Y337" s="10">
        <f t="shared" si="210"/>
        <v>1.9774981598962557E-2</v>
      </c>
      <c r="Z337" s="10">
        <f t="shared" si="211"/>
        <v>1.3465169432574847E-2</v>
      </c>
      <c r="AA337" s="10">
        <f t="shared" si="212"/>
        <v>-0.08</v>
      </c>
      <c r="AB337" s="5"/>
      <c r="AC337" s="13">
        <f t="shared" si="237"/>
        <v>-6.1892855678977168E-3</v>
      </c>
      <c r="AD337" s="10">
        <f t="shared" si="238"/>
        <v>4.3431553100061436E-2</v>
      </c>
      <c r="AE337" s="13">
        <f t="shared" si="239"/>
        <v>-5.6271981242672887E-2</v>
      </c>
      <c r="AF337" s="10" t="s">
        <v>1</v>
      </c>
      <c r="AG337" s="10">
        <f t="shared" si="235"/>
        <v>4.9620838667959154E-2</v>
      </c>
      <c r="AH337" s="10">
        <f t="shared" si="236"/>
        <v>9.9703534342734323E-2</v>
      </c>
      <c r="AI337" s="10">
        <f t="shared" si="213"/>
        <v>-5.008269567477517E-2</v>
      </c>
      <c r="AJ337" s="7"/>
      <c r="AK337" s="7"/>
      <c r="AL337" s="7">
        <v>340.55</v>
      </c>
      <c r="AM337" s="7">
        <v>25.8</v>
      </c>
      <c r="AN337" s="7">
        <v>449.75</v>
      </c>
      <c r="AO337" s="4"/>
      <c r="AP337" s="10">
        <f t="shared" si="214"/>
        <v>3.8319823139278154E-3</v>
      </c>
      <c r="AQ337" s="10">
        <f t="shared" si="215"/>
        <v>-7.6923076923076872E-2</v>
      </c>
      <c r="AR337" s="10">
        <f t="shared" si="216"/>
        <v>2.3438388895209949E-2</v>
      </c>
      <c r="AS337" s="4"/>
      <c r="AT337" s="10">
        <f t="shared" si="240"/>
        <v>-1.2325986078886311E-2</v>
      </c>
      <c r="AU337" s="10">
        <f t="shared" si="241"/>
        <v>-6.6907775768535183E-2</v>
      </c>
      <c r="AV337" s="10">
        <f t="shared" si="242"/>
        <v>-4.9455775124167767E-2</v>
      </c>
      <c r="AW337" s="4"/>
      <c r="AX337" s="9">
        <f t="shared" si="243"/>
        <v>-5.4581789689648871E-2</v>
      </c>
      <c r="AY337" s="9">
        <f t="shared" si="244"/>
        <v>-1.7452000644367416E-2</v>
      </c>
      <c r="AZ337" s="8">
        <f t="shared" si="219"/>
        <v>-3.7129789045281456E-2</v>
      </c>
      <c r="BA337" s="4"/>
      <c r="BC337" s="4"/>
      <c r="BD337" s="4"/>
      <c r="BE337" s="4"/>
      <c r="BF337" s="4"/>
      <c r="BG337" s="4"/>
      <c r="BH337" s="4"/>
      <c r="BI337" s="4"/>
      <c r="BJ337" s="4"/>
      <c r="BK337" s="4"/>
      <c r="BN337" s="4"/>
    </row>
    <row r="338" spans="1:66" s="1" customFormat="1">
      <c r="A338" s="12">
        <v>41829</v>
      </c>
      <c r="B338" s="7">
        <v>25444.81</v>
      </c>
      <c r="C338" s="7">
        <v>121.6</v>
      </c>
      <c r="D338" s="7">
        <v>580.9</v>
      </c>
      <c r="E338" s="7">
        <v>2183.5500000000002</v>
      </c>
      <c r="F338" s="7"/>
      <c r="G338" s="6"/>
      <c r="H338" s="10">
        <f t="shared" si="201"/>
        <v>-3.6068172810146737E-2</v>
      </c>
      <c r="I338" s="10">
        <f t="shared" si="202"/>
        <v>-2.8676532062536543E-2</v>
      </c>
      <c r="J338" s="10">
        <f t="shared" si="203"/>
        <v>1.887452755354406E-2</v>
      </c>
      <c r="K338" s="7" t="s">
        <v>74</v>
      </c>
      <c r="L338" s="10">
        <f t="shared" si="204"/>
        <v>0.94715772618094463</v>
      </c>
      <c r="M338" s="10">
        <f t="shared" si="205"/>
        <v>1.930138713745271</v>
      </c>
      <c r="N338" s="10">
        <f t="shared" si="206"/>
        <v>0.47926969717498835</v>
      </c>
      <c r="O338" s="7" t="s">
        <v>26</v>
      </c>
      <c r="P338" s="10">
        <f t="shared" si="207"/>
        <v>-0.98298098756432639</v>
      </c>
      <c r="Q338" s="10">
        <f t="shared" si="208"/>
        <v>0.46788802900595627</v>
      </c>
      <c r="R338" s="11">
        <f t="shared" si="209"/>
        <v>-1.4508690165702827</v>
      </c>
      <c r="S338" s="7" t="s">
        <v>10</v>
      </c>
      <c r="T338" s="7"/>
      <c r="U338" s="7">
        <v>7596.45</v>
      </c>
      <c r="V338" s="7">
        <v>998</v>
      </c>
      <c r="W338" s="7">
        <v>39.9</v>
      </c>
      <c r="X338" s="7"/>
      <c r="Y338" s="10">
        <f t="shared" si="210"/>
        <v>4.4357832219747539E-2</v>
      </c>
      <c r="Z338" s="10">
        <f t="shared" si="211"/>
        <v>-2.1424719321468864E-2</v>
      </c>
      <c r="AA338" s="10">
        <f t="shared" si="212"/>
        <v>-8.6956521739130783E-3</v>
      </c>
      <c r="AB338" s="5"/>
      <c r="AC338" s="10">
        <f>(U338-$U$337)/$U$337</f>
        <v>4.4357832219747539E-2</v>
      </c>
      <c r="AD338" s="10">
        <f>(V338-$V$337)/$V$337</f>
        <v>-2.1424719321468864E-2</v>
      </c>
      <c r="AE338" s="10">
        <f>(W338-$W$337)/$W$337</f>
        <v>-8.6956521739130783E-3</v>
      </c>
      <c r="AF338" s="7" t="s">
        <v>0</v>
      </c>
      <c r="AG338" s="10">
        <f>AC338-AD338</f>
        <v>6.57825515412164E-2</v>
      </c>
      <c r="AH338" s="10">
        <f>AC338-AE338</f>
        <v>5.3053484393660616E-2</v>
      </c>
      <c r="AI338" s="10">
        <f t="shared" si="213"/>
        <v>1.2729067147555784E-2</v>
      </c>
      <c r="AJ338" s="10"/>
      <c r="AK338" s="7"/>
      <c r="AL338" s="7">
        <v>340.95</v>
      </c>
      <c r="AM338" s="7">
        <v>25.15</v>
      </c>
      <c r="AN338" s="7">
        <v>460.8</v>
      </c>
      <c r="AO338" s="4"/>
      <c r="AP338" s="10">
        <f t="shared" si="214"/>
        <v>1.174570547643451E-3</v>
      </c>
      <c r="AQ338" s="10">
        <f t="shared" si="215"/>
        <v>-2.5193798449612486E-2</v>
      </c>
      <c r="AR338" s="10">
        <f t="shared" si="216"/>
        <v>2.4569205113952219E-2</v>
      </c>
      <c r="AS338" s="4"/>
      <c r="AT338" s="10">
        <f t="shared" si="240"/>
        <v>-1.1165893271461783E-2</v>
      </c>
      <c r="AU338" s="10">
        <f t="shared" si="241"/>
        <v>-9.0415913200723327E-2</v>
      </c>
      <c r="AV338" s="10">
        <f t="shared" si="242"/>
        <v>-2.610165909331072E-2</v>
      </c>
      <c r="AW338" s="10" t="s">
        <v>1</v>
      </c>
      <c r="AX338" s="9">
        <f t="shared" si="243"/>
        <v>-7.9250019929261548E-2</v>
      </c>
      <c r="AY338" s="9">
        <f t="shared" si="244"/>
        <v>-6.4314254107412608E-2</v>
      </c>
      <c r="AZ338" s="8">
        <f t="shared" si="219"/>
        <v>-1.493576582184894E-2</v>
      </c>
      <c r="BA338" s="4" t="s">
        <v>10</v>
      </c>
      <c r="BC338" s="4"/>
      <c r="BD338" s="4"/>
      <c r="BE338" s="4"/>
      <c r="BF338" s="4"/>
      <c r="BG338" s="4"/>
      <c r="BH338" s="4"/>
      <c r="BI338" s="4"/>
      <c r="BJ338" s="4">
        <v>57</v>
      </c>
      <c r="BK338" s="4"/>
      <c r="BN338" s="4"/>
    </row>
    <row r="339" spans="1:66" s="1" customFormat="1">
      <c r="A339" s="12">
        <v>41830</v>
      </c>
      <c r="B339" s="7">
        <v>25372.75</v>
      </c>
      <c r="C339" s="7">
        <v>122.95</v>
      </c>
      <c r="D339" s="7">
        <v>579.04999999999995</v>
      </c>
      <c r="E339" s="7">
        <v>2202.0500000000002</v>
      </c>
      <c r="F339" s="7"/>
      <c r="G339" s="7"/>
      <c r="H339" s="10">
        <f t="shared" si="201"/>
        <v>1.1101973684210597E-2</v>
      </c>
      <c r="I339" s="10">
        <f t="shared" si="202"/>
        <v>-3.1847133757962175E-3</v>
      </c>
      <c r="J339" s="10">
        <f t="shared" si="203"/>
        <v>8.4724416660942031E-3</v>
      </c>
      <c r="K339" s="7" t="s">
        <v>6</v>
      </c>
      <c r="L339" s="10">
        <f t="shared" si="204"/>
        <v>0.96877502001601279</v>
      </c>
      <c r="M339" s="10">
        <f t="shared" si="205"/>
        <v>1.9208070617906681</v>
      </c>
      <c r="N339" s="10">
        <f t="shared" si="206"/>
        <v>0.49180272339272429</v>
      </c>
      <c r="O339" s="7" t="s">
        <v>0</v>
      </c>
      <c r="P339" s="10">
        <f t="shared" si="207"/>
        <v>-0.95203204177465528</v>
      </c>
      <c r="Q339" s="10">
        <f t="shared" si="208"/>
        <v>0.47697229662328849</v>
      </c>
      <c r="R339" s="11">
        <f t="shared" si="209"/>
        <v>-1.4290043383979438</v>
      </c>
      <c r="S339" s="7" t="s">
        <v>26</v>
      </c>
      <c r="T339" s="7"/>
      <c r="U339" s="7">
        <v>7811.65</v>
      </c>
      <c r="V339" s="7">
        <v>996.95</v>
      </c>
      <c r="W339" s="7">
        <v>40.15</v>
      </c>
      <c r="X339" s="7"/>
      <c r="Y339" s="10">
        <f t="shared" si="210"/>
        <v>2.8329022109011424E-2</v>
      </c>
      <c r="Z339" s="10">
        <f t="shared" si="211"/>
        <v>-1.0521042084167881E-3</v>
      </c>
      <c r="AA339" s="10">
        <f t="shared" si="212"/>
        <v>6.265664160401003E-3</v>
      </c>
      <c r="AB339" s="5"/>
      <c r="AC339" s="10">
        <f>(U339-$U$337)/$U$337</f>
        <v>7.3943468338420013E-2</v>
      </c>
      <c r="AD339" s="10">
        <f>(V339-$V$337)/$V$337</f>
        <v>-2.2454282492523389E-2</v>
      </c>
      <c r="AE339" s="10">
        <f>(W339-$W$337)/$W$337</f>
        <v>-2.4844720496894762E-3</v>
      </c>
      <c r="AF339" s="10"/>
      <c r="AG339" s="10">
        <f>AC339-AD339</f>
        <v>9.6397750830943402E-2</v>
      </c>
      <c r="AH339" s="10">
        <f>AC339-AE339</f>
        <v>7.6427940388109489E-2</v>
      </c>
      <c r="AI339" s="10">
        <f t="shared" si="213"/>
        <v>1.9969810442833913E-2</v>
      </c>
      <c r="AJ339" s="7"/>
      <c r="AK339" s="7"/>
      <c r="AL339" s="7">
        <v>337.15</v>
      </c>
      <c r="AM339" s="7">
        <v>25.7</v>
      </c>
      <c r="AN339" s="7">
        <v>445.5</v>
      </c>
      <c r="AO339" s="4"/>
      <c r="AP339" s="10">
        <f t="shared" si="214"/>
        <v>-1.1145329227159441E-2</v>
      </c>
      <c r="AQ339" s="10">
        <f t="shared" si="215"/>
        <v>2.1868787276341978E-2</v>
      </c>
      <c r="AR339" s="10">
        <f t="shared" si="216"/>
        <v>-3.3203125000000021E-2</v>
      </c>
      <c r="AS339" s="4"/>
      <c r="AT339" s="10">
        <f>(AL339-$AL$338)/$AL$338</f>
        <v>-1.1145329227159441E-2</v>
      </c>
      <c r="AU339" s="10">
        <f>(AM339-$AM$338)/$AM$338</f>
        <v>2.1868787276341978E-2</v>
      </c>
      <c r="AV339" s="10">
        <f>(AN339-$AN$338)/$AN$338</f>
        <v>-3.3203125000000021E-2</v>
      </c>
      <c r="AW339" s="7" t="s">
        <v>0</v>
      </c>
      <c r="AX339" s="9">
        <f t="shared" si="243"/>
        <v>3.3014116503501417E-2</v>
      </c>
      <c r="AY339" s="9">
        <f t="shared" si="244"/>
        <v>5.5071912276341999E-2</v>
      </c>
      <c r="AZ339" s="8">
        <f t="shared" si="219"/>
        <v>-2.2057795772840581E-2</v>
      </c>
      <c r="BA339" s="4" t="s">
        <v>31</v>
      </c>
      <c r="BC339" s="4"/>
      <c r="BD339" s="4"/>
      <c r="BE339" s="4"/>
      <c r="BF339" s="4"/>
      <c r="BG339" s="4"/>
      <c r="BH339" s="4"/>
      <c r="BI339" s="4"/>
      <c r="BJ339" s="4"/>
      <c r="BK339" s="4"/>
      <c r="BN339" s="4"/>
    </row>
    <row r="340" spans="1:66" s="1" customFormat="1">
      <c r="A340" s="12">
        <v>41831</v>
      </c>
      <c r="B340" s="7">
        <v>25024.35</v>
      </c>
      <c r="C340" s="7">
        <v>118.15</v>
      </c>
      <c r="D340" s="7">
        <v>588.45000000000005</v>
      </c>
      <c r="E340" s="7">
        <v>2122.1</v>
      </c>
      <c r="F340" s="7"/>
      <c r="G340" s="6"/>
      <c r="H340" s="10">
        <f t="shared" si="201"/>
        <v>-3.9040260268401766E-2</v>
      </c>
      <c r="I340" s="10">
        <f t="shared" si="202"/>
        <v>1.623348588204834E-2</v>
      </c>
      <c r="J340" s="10">
        <f t="shared" si="203"/>
        <v>-3.6307077495969786E-2</v>
      </c>
      <c r="L340" s="10">
        <f t="shared" si="204"/>
        <v>0.89191353082465974</v>
      </c>
      <c r="M340" s="10">
        <f t="shared" si="205"/>
        <v>1.9682219419924341</v>
      </c>
      <c r="N340" s="10">
        <f t="shared" si="206"/>
        <v>0.43763972630580589</v>
      </c>
      <c r="O340" s="7"/>
      <c r="P340" s="10">
        <f t="shared" si="207"/>
        <v>-1.0763084111677743</v>
      </c>
      <c r="Q340" s="10">
        <f t="shared" si="208"/>
        <v>0.45427380451885385</v>
      </c>
      <c r="R340" s="11">
        <f t="shared" si="209"/>
        <v>-1.5305822156866282</v>
      </c>
      <c r="S340" s="4"/>
      <c r="T340" s="7"/>
      <c r="U340" s="7">
        <v>7882.75</v>
      </c>
      <c r="V340" s="7">
        <v>984.15</v>
      </c>
      <c r="W340" s="7">
        <v>39</v>
      </c>
      <c r="X340" s="7">
        <v>12</v>
      </c>
      <c r="Y340" s="10">
        <f t="shared" si="210"/>
        <v>9.101790274781944E-3</v>
      </c>
      <c r="Z340" s="10">
        <f t="shared" si="211"/>
        <v>-1.2839159436280724E-2</v>
      </c>
      <c r="AA340" s="10">
        <f t="shared" si="212"/>
        <v>-2.8642590286425868E-2</v>
      </c>
      <c r="AB340" s="5"/>
      <c r="AC340" s="10">
        <f>(U340-$U$337)/$U$337</f>
        <v>8.3718276554208229E-2</v>
      </c>
      <c r="AD340" s="10">
        <f>(V340-$V$337)/$V$337</f>
        <v>-3.5005147815855314E-2</v>
      </c>
      <c r="AE340" s="10">
        <f>(W340-$W$337)/$W$337</f>
        <v>-3.1055900621118012E-2</v>
      </c>
      <c r="AF340" s="7" t="s">
        <v>3</v>
      </c>
      <c r="AG340" s="10">
        <f>AC340-AD340</f>
        <v>0.11872342437006354</v>
      </c>
      <c r="AH340" s="10">
        <f>AC340-AE340</f>
        <v>0.11477417717532624</v>
      </c>
      <c r="AI340" s="10">
        <f t="shared" si="213"/>
        <v>3.9492471947372987E-3</v>
      </c>
      <c r="AJ340" s="7"/>
      <c r="AK340" s="7"/>
      <c r="AL340" s="7">
        <v>321.60000000000002</v>
      </c>
      <c r="AM340" s="7">
        <v>24.75</v>
      </c>
      <c r="AN340" s="7">
        <v>424.65</v>
      </c>
      <c r="AO340" s="4"/>
      <c r="AP340" s="10">
        <f t="shared" si="214"/>
        <v>-4.6121904196944848E-2</v>
      </c>
      <c r="AQ340" s="10">
        <f t="shared" si="215"/>
        <v>-3.6964980544747054E-2</v>
      </c>
      <c r="AR340" s="10">
        <f t="shared" si="216"/>
        <v>-4.6801346801346851E-2</v>
      </c>
      <c r="AS340" s="4"/>
      <c r="AT340" s="10">
        <f>(AL340-$AL$338)/$AL$338</f>
        <v>-5.6753189617245833E-2</v>
      </c>
      <c r="AU340" s="10">
        <f>(AM340-$AM$338)/$AM$338</f>
        <v>-1.5904572564612269E-2</v>
      </c>
      <c r="AV340" s="10">
        <f>(AN340-$AN$338)/$AN$338</f>
        <v>-7.8450520833333412E-2</v>
      </c>
      <c r="AW340" s="4"/>
      <c r="AX340" s="9">
        <f t="shared" si="243"/>
        <v>4.0848617052633568E-2</v>
      </c>
      <c r="AY340" s="9">
        <f t="shared" si="244"/>
        <v>6.2545948268721147E-2</v>
      </c>
      <c r="AZ340" s="8">
        <f t="shared" si="219"/>
        <v>-2.1697331216087579E-2</v>
      </c>
      <c r="BA340" s="4"/>
      <c r="BC340" s="4"/>
      <c r="BD340" s="4"/>
      <c r="BE340" s="4"/>
      <c r="BF340" s="4"/>
      <c r="BG340" s="4"/>
      <c r="BH340" s="4"/>
      <c r="BI340" s="4"/>
      <c r="BJ340" s="4"/>
      <c r="BK340" s="4"/>
      <c r="BN340" s="4"/>
    </row>
    <row r="341" spans="1:66" s="1" customFormat="1">
      <c r="A341" s="12">
        <v>41834</v>
      </c>
      <c r="B341" s="7">
        <v>25006.98</v>
      </c>
      <c r="C341" s="7">
        <v>119.1</v>
      </c>
      <c r="D341" s="7">
        <v>584.65</v>
      </c>
      <c r="E341" s="7">
        <v>2134.6999999999998</v>
      </c>
      <c r="F341" s="7"/>
      <c r="G341" s="6"/>
      <c r="H341" s="10">
        <f t="shared" si="201"/>
        <v>8.0406263224713382E-3</v>
      </c>
      <c r="I341" s="10">
        <f t="shared" si="202"/>
        <v>-6.4576429603195986E-3</v>
      </c>
      <c r="J341" s="10">
        <f t="shared" si="203"/>
        <v>5.9375147259789407E-3</v>
      </c>
      <c r="K341" s="7"/>
      <c r="L341" s="10">
        <f t="shared" si="204"/>
        <v>0.90712570056044817</v>
      </c>
      <c r="M341" s="10">
        <f t="shared" si="205"/>
        <v>1.9490542244640605</v>
      </c>
      <c r="N341" s="10">
        <f t="shared" si="206"/>
        <v>0.44617573335139893</v>
      </c>
      <c r="O341" s="7"/>
      <c r="P341" s="10">
        <f t="shared" si="207"/>
        <v>-1.0419285239036125</v>
      </c>
      <c r="Q341" s="10">
        <f t="shared" si="208"/>
        <v>0.46094996720904924</v>
      </c>
      <c r="R341" s="11">
        <f t="shared" si="209"/>
        <v>-1.5028784911126616</v>
      </c>
      <c r="S341" s="7"/>
      <c r="T341" s="7"/>
      <c r="U341" s="7">
        <v>7702.8</v>
      </c>
      <c r="V341" s="7">
        <v>979.85</v>
      </c>
      <c r="W341" s="7">
        <v>39</v>
      </c>
      <c r="X341" s="7"/>
      <c r="Y341" s="10">
        <f t="shared" si="210"/>
        <v>-2.2828327677523685E-2</v>
      </c>
      <c r="Z341" s="10">
        <f t="shared" si="211"/>
        <v>-4.3692526545749677E-3</v>
      </c>
      <c r="AA341" s="10">
        <f t="shared" si="212"/>
        <v>0</v>
      </c>
      <c r="AB341" s="5"/>
      <c r="AC341" s="10">
        <f t="shared" ref="AC341:AC350" si="245">(U341-$U$340)/$U$340</f>
        <v>-2.2828327677523685E-2</v>
      </c>
      <c r="AD341" s="10">
        <f t="shared" ref="AD341:AD350" si="246">(V341-$V$340)/$V$340</f>
        <v>-4.3692526545749677E-3</v>
      </c>
      <c r="AE341" s="10">
        <f t="shared" ref="AE341:AE350" si="247">(W341-$W$340)/$W$340</f>
        <v>0</v>
      </c>
      <c r="AF341" s="7" t="s">
        <v>0</v>
      </c>
      <c r="AG341" s="10">
        <f t="shared" ref="AG341:AG363" si="248">AD341-AC341</f>
        <v>1.8459075022948718E-2</v>
      </c>
      <c r="AH341" s="10">
        <f t="shared" ref="AH341:AH363" si="249">AD341-AE341</f>
        <v>-4.3692526545749677E-3</v>
      </c>
      <c r="AI341" s="10">
        <f t="shared" si="213"/>
        <v>2.2828327677523685E-2</v>
      </c>
      <c r="AJ341" s="10"/>
      <c r="AK341" s="7"/>
      <c r="AL341" s="7">
        <v>329.85</v>
      </c>
      <c r="AM341" s="7">
        <v>24.8</v>
      </c>
      <c r="AN341" s="7">
        <v>410</v>
      </c>
      <c r="AO341" s="4"/>
      <c r="AP341" s="10">
        <f t="shared" si="214"/>
        <v>2.5652985074626863E-2</v>
      </c>
      <c r="AQ341" s="10">
        <f t="shared" si="215"/>
        <v>2.0202020202020488E-3</v>
      </c>
      <c r="AR341" s="10">
        <f t="shared" si="216"/>
        <v>-3.4498999175791779E-2</v>
      </c>
      <c r="AS341" s="4" t="s">
        <v>26</v>
      </c>
      <c r="AT341" s="10">
        <f>(AL341-$AL$338)/$AL$338</f>
        <v>-3.2556093268807644E-2</v>
      </c>
      <c r="AU341" s="10">
        <f>(AM341-$AM$338)/$AM$338</f>
        <v>-1.3916500994035701E-2</v>
      </c>
      <c r="AV341" s="10">
        <f>(AN341-$AN$338)/$AN$338</f>
        <v>-0.11024305555555558</v>
      </c>
      <c r="AW341" s="4" t="s">
        <v>3</v>
      </c>
      <c r="AX341" s="9">
        <f t="shared" si="243"/>
        <v>1.8639592274771945E-2</v>
      </c>
      <c r="AY341" s="9">
        <f t="shared" si="244"/>
        <v>9.6326554561519881E-2</v>
      </c>
      <c r="AZ341" s="8">
        <f t="shared" si="219"/>
        <v>-7.7686962286747929E-2</v>
      </c>
      <c r="BA341" s="4" t="s">
        <v>50</v>
      </c>
      <c r="BC341" s="4"/>
      <c r="BD341" s="4"/>
      <c r="BE341" s="4"/>
      <c r="BF341" s="4"/>
      <c r="BG341" s="4"/>
      <c r="BH341" s="4"/>
      <c r="BI341" s="4"/>
      <c r="BJ341" s="4">
        <v>58</v>
      </c>
      <c r="BK341" s="4"/>
      <c r="BN341" s="4"/>
    </row>
    <row r="342" spans="1:66" s="1" customFormat="1">
      <c r="A342" s="12">
        <v>41835</v>
      </c>
      <c r="B342" s="7">
        <v>25228.65</v>
      </c>
      <c r="C342" s="7">
        <v>121.75</v>
      </c>
      <c r="D342" s="7">
        <v>600.5</v>
      </c>
      <c r="E342" s="7">
        <v>2184.65</v>
      </c>
      <c r="F342" s="7"/>
      <c r="G342" s="6"/>
      <c r="H342" s="10">
        <f t="shared" si="201"/>
        <v>2.2250209907640688E-2</v>
      </c>
      <c r="I342" s="10">
        <f t="shared" si="202"/>
        <v>2.7110236893868166E-2</v>
      </c>
      <c r="J342" s="10">
        <f t="shared" si="203"/>
        <v>2.3399072469199547E-2</v>
      </c>
      <c r="K342" s="7"/>
      <c r="L342" s="10">
        <f t="shared" si="204"/>
        <v>0.94955964771817447</v>
      </c>
      <c r="M342" s="10">
        <f t="shared" si="205"/>
        <v>2.0290037831021439</v>
      </c>
      <c r="N342" s="10">
        <f t="shared" si="206"/>
        <v>0.4800149041392861</v>
      </c>
      <c r="O342" s="7"/>
      <c r="P342" s="10">
        <f t="shared" si="207"/>
        <v>-1.0794441353839694</v>
      </c>
      <c r="Q342" s="10">
        <f t="shared" si="208"/>
        <v>0.46954474357888837</v>
      </c>
      <c r="R342" s="11">
        <f t="shared" si="209"/>
        <v>-1.5489888789628579</v>
      </c>
      <c r="S342" s="7"/>
      <c r="T342" s="7"/>
      <c r="U342" s="7">
        <v>7573.05</v>
      </c>
      <c r="V342" s="7">
        <v>984.8</v>
      </c>
      <c r="W342" s="7">
        <v>39.450000000000003</v>
      </c>
      <c r="X342" s="7"/>
      <c r="Y342" s="10">
        <f t="shared" si="210"/>
        <v>-1.6844524069169652E-2</v>
      </c>
      <c r="Z342" s="10">
        <f t="shared" si="211"/>
        <v>5.0517936418838921E-3</v>
      </c>
      <c r="AA342" s="10">
        <f t="shared" si="212"/>
        <v>1.1538461538461612E-2</v>
      </c>
      <c r="AB342" s="5"/>
      <c r="AC342" s="10">
        <f t="shared" si="245"/>
        <v>-3.9288319431670396E-2</v>
      </c>
      <c r="AD342" s="10">
        <f t="shared" si="246"/>
        <v>6.6046842452875806E-4</v>
      </c>
      <c r="AE342" s="10">
        <f t="shared" si="247"/>
        <v>1.1538461538461612E-2</v>
      </c>
      <c r="AF342" s="10"/>
      <c r="AG342" s="10">
        <f t="shared" si="248"/>
        <v>3.9948787856199153E-2</v>
      </c>
      <c r="AH342" s="10">
        <f t="shared" si="249"/>
        <v>-1.0877993113932853E-2</v>
      </c>
      <c r="AI342" s="10">
        <f t="shared" si="213"/>
        <v>5.0826780970132004E-2</v>
      </c>
      <c r="AJ342" s="7"/>
      <c r="AK342" s="7"/>
      <c r="AL342" s="7">
        <v>346.15</v>
      </c>
      <c r="AM342" s="7">
        <v>25.2</v>
      </c>
      <c r="AN342" s="7">
        <v>415.6</v>
      </c>
      <c r="AO342" s="4"/>
      <c r="AP342" s="10">
        <f t="shared" si="214"/>
        <v>4.9416401394573151E-2</v>
      </c>
      <c r="AQ342" s="10">
        <f t="shared" si="215"/>
        <v>1.6129032258064457E-2</v>
      </c>
      <c r="AR342" s="10">
        <f t="shared" si="216"/>
        <v>1.3658536585365909E-2</v>
      </c>
      <c r="AS342" s="4"/>
      <c r="AT342" s="10">
        <f>(AL342-$AL$341)/$AL$341</f>
        <v>4.9416401394573151E-2</v>
      </c>
      <c r="AU342" s="10">
        <f>(AM342-$AM$341)/$AM$341</f>
        <v>1.6129032258064457E-2</v>
      </c>
      <c r="AV342" s="10">
        <f>(AN342-$AN$341)/$AN$341</f>
        <v>1.3658536585365909E-2</v>
      </c>
      <c r="AW342" s="4" t="s">
        <v>7</v>
      </c>
      <c r="AX342" s="9">
        <f t="shared" si="243"/>
        <v>-3.328736913650869E-2</v>
      </c>
      <c r="AY342" s="9">
        <f t="shared" si="244"/>
        <v>2.4704956726985475E-3</v>
      </c>
      <c r="AZ342" s="8">
        <f t="shared" si="219"/>
        <v>-3.5757864809207236E-2</v>
      </c>
      <c r="BA342" s="4" t="s">
        <v>11</v>
      </c>
      <c r="BC342" s="4"/>
      <c r="BD342" s="4"/>
      <c r="BE342" s="4"/>
      <c r="BF342" s="4"/>
      <c r="BG342" s="4"/>
      <c r="BH342" s="4"/>
      <c r="BI342" s="4"/>
      <c r="BJ342" s="4"/>
      <c r="BK342" s="4"/>
      <c r="BN342" s="4"/>
    </row>
    <row r="343" spans="1:66" s="1" customFormat="1">
      <c r="A343" s="12">
        <v>41836</v>
      </c>
      <c r="B343" s="7">
        <v>25549.72</v>
      </c>
      <c r="C343" s="7">
        <v>123.3</v>
      </c>
      <c r="D343" s="7">
        <v>605.65</v>
      </c>
      <c r="E343" s="7">
        <v>2186.6999999999998</v>
      </c>
      <c r="F343" s="7"/>
      <c r="G343" s="6"/>
      <c r="H343" s="10">
        <f t="shared" si="201"/>
        <v>1.2731006160164248E-2</v>
      </c>
      <c r="I343" s="10">
        <f t="shared" si="202"/>
        <v>8.5761865112405945E-3</v>
      </c>
      <c r="J343" s="10">
        <f t="shared" si="203"/>
        <v>9.3836541322396127E-4</v>
      </c>
      <c r="K343" s="7"/>
      <c r="L343" s="10">
        <f t="shared" si="204"/>
        <v>0.97437950360288217</v>
      </c>
      <c r="M343" s="10">
        <f t="shared" si="205"/>
        <v>2.0549810844892811</v>
      </c>
      <c r="N343" s="10">
        <f t="shared" si="206"/>
        <v>0.4814036989363864</v>
      </c>
      <c r="O343" s="7"/>
      <c r="P343" s="10">
        <f t="shared" si="207"/>
        <v>-1.0806015808863989</v>
      </c>
      <c r="Q343" s="10">
        <f t="shared" si="208"/>
        <v>0.49297580466649576</v>
      </c>
      <c r="R343" s="11">
        <f t="shared" si="209"/>
        <v>-1.5735773855528947</v>
      </c>
      <c r="S343" s="7"/>
      <c r="T343" s="7"/>
      <c r="U343" s="7">
        <v>7586.25</v>
      </c>
      <c r="V343" s="7">
        <v>980.25</v>
      </c>
      <c r="W343" s="7">
        <v>40.5</v>
      </c>
      <c r="X343" s="7"/>
      <c r="Y343" s="10">
        <f t="shared" si="210"/>
        <v>1.7430229564045949E-3</v>
      </c>
      <c r="Z343" s="10">
        <f t="shared" si="211"/>
        <v>-4.620227457351701E-3</v>
      </c>
      <c r="AA343" s="10">
        <f t="shared" si="212"/>
        <v>2.6615969581748975E-2</v>
      </c>
      <c r="AB343" s="5"/>
      <c r="AC343" s="10">
        <f t="shared" si="245"/>
        <v>-3.7613776917953763E-2</v>
      </c>
      <c r="AD343" s="10">
        <f t="shared" si="246"/>
        <v>-3.9628105471726637E-3</v>
      </c>
      <c r="AE343" s="10">
        <f t="shared" si="247"/>
        <v>3.8461538461538464E-2</v>
      </c>
      <c r="AF343" s="10"/>
      <c r="AG343" s="10">
        <f t="shared" si="248"/>
        <v>3.3650966370781098E-2</v>
      </c>
      <c r="AH343" s="10">
        <f t="shared" si="249"/>
        <v>-4.2424349008711129E-2</v>
      </c>
      <c r="AI343" s="10">
        <f t="shared" si="213"/>
        <v>7.607531537949222E-2</v>
      </c>
      <c r="AJ343" s="7"/>
      <c r="AK343" s="7"/>
      <c r="AL343" s="7">
        <v>344.8</v>
      </c>
      <c r="AM343" s="7">
        <v>26.65</v>
      </c>
      <c r="AN343" s="7">
        <v>436.35</v>
      </c>
      <c r="AO343" s="4"/>
      <c r="AP343" s="10">
        <f t="shared" si="214"/>
        <v>-3.9000433338147217E-3</v>
      </c>
      <c r="AQ343" s="10">
        <f t="shared" si="215"/>
        <v>5.7539682539682516E-2</v>
      </c>
      <c r="AR343" s="10">
        <f t="shared" si="216"/>
        <v>4.9927815206929738E-2</v>
      </c>
      <c r="AS343" s="4"/>
      <c r="AT343" s="10">
        <f>(AL343-$AL$341)/$AL$341</f>
        <v>4.5323631953918413E-2</v>
      </c>
      <c r="AU343" s="10">
        <f>(AM343-$AM$341)/$AM$341</f>
        <v>7.4596774193548293E-2</v>
      </c>
      <c r="AV343" s="10">
        <f>(AN343-$AN$341)/$AN$341</f>
        <v>6.4268292682926886E-2</v>
      </c>
      <c r="AW343" s="4"/>
      <c r="AX343" s="9">
        <f t="shared" si="243"/>
        <v>2.927314223962988E-2</v>
      </c>
      <c r="AY343" s="9">
        <f t="shared" si="244"/>
        <v>1.0328481510621407E-2</v>
      </c>
      <c r="AZ343" s="8">
        <f t="shared" si="219"/>
        <v>1.8944660729008474E-2</v>
      </c>
      <c r="BA343" s="4" t="s">
        <v>82</v>
      </c>
      <c r="BC343" s="4"/>
      <c r="BD343" s="4"/>
      <c r="BE343" s="4"/>
      <c r="BF343" s="4"/>
      <c r="BG343" s="4"/>
      <c r="BH343" s="4"/>
      <c r="BI343" s="4"/>
      <c r="BJ343" s="4"/>
      <c r="BK343" s="4"/>
      <c r="BN343" s="4"/>
    </row>
    <row r="344" spans="1:66" s="1" customFormat="1">
      <c r="A344" s="12">
        <v>41837</v>
      </c>
      <c r="B344" s="7">
        <v>25561.16</v>
      </c>
      <c r="C344" s="7">
        <v>123.5</v>
      </c>
      <c r="D344" s="7">
        <v>636.79999999999995</v>
      </c>
      <c r="E344" s="7">
        <v>2191.15</v>
      </c>
      <c r="F344" s="7"/>
      <c r="G344" s="6"/>
      <c r="H344" s="10">
        <f t="shared" si="201"/>
        <v>1.6220600162206232E-3</v>
      </c>
      <c r="I344" s="10">
        <f t="shared" si="202"/>
        <v>5.1432345414017963E-2</v>
      </c>
      <c r="J344" s="10">
        <f t="shared" si="203"/>
        <v>2.0350299538118045E-3</v>
      </c>
      <c r="K344" s="7"/>
      <c r="L344" s="10">
        <f t="shared" si="204"/>
        <v>0.97758206565252193</v>
      </c>
      <c r="M344" s="10">
        <f t="shared" si="205"/>
        <v>2.2121059268600249</v>
      </c>
      <c r="N344" s="10">
        <f t="shared" si="206"/>
        <v>0.48441839983740953</v>
      </c>
      <c r="O344" s="10" t="s">
        <v>1</v>
      </c>
      <c r="P344" s="10">
        <f t="shared" si="207"/>
        <v>-1.2345238612075029</v>
      </c>
      <c r="Q344" s="10">
        <f t="shared" si="208"/>
        <v>0.4931636658151124</v>
      </c>
      <c r="R344" s="11">
        <f t="shared" si="209"/>
        <v>-1.7276875270226153</v>
      </c>
      <c r="S344" s="7"/>
      <c r="T344" s="7"/>
      <c r="U344" s="7">
        <v>7640.15</v>
      </c>
      <c r="V344" s="7">
        <v>985.5</v>
      </c>
      <c r="W344" s="7">
        <v>40.25</v>
      </c>
      <c r="X344" s="7"/>
      <c r="Y344" s="10">
        <f t="shared" si="210"/>
        <v>7.1049596309111403E-3</v>
      </c>
      <c r="Z344" s="10">
        <f t="shared" si="211"/>
        <v>5.3557765876052028E-3</v>
      </c>
      <c r="AA344" s="10">
        <f t="shared" si="212"/>
        <v>-6.1728395061728392E-3</v>
      </c>
      <c r="AB344" s="5"/>
      <c r="AC344" s="10">
        <f t="shared" si="245"/>
        <v>-3.0776061653610777E-2</v>
      </c>
      <c r="AD344" s="10">
        <f t="shared" si="246"/>
        <v>1.3717421124828763E-3</v>
      </c>
      <c r="AE344" s="10">
        <f t="shared" si="247"/>
        <v>3.2051282051282048E-2</v>
      </c>
      <c r="AF344" s="10"/>
      <c r="AG344" s="10">
        <f t="shared" si="248"/>
        <v>3.2147803766093656E-2</v>
      </c>
      <c r="AH344" s="10">
        <f t="shared" si="249"/>
        <v>-3.0679539938799173E-2</v>
      </c>
      <c r="AI344" s="10">
        <f t="shared" si="213"/>
        <v>6.2827343704892832E-2</v>
      </c>
      <c r="AJ344" s="7"/>
      <c r="AK344" s="7"/>
      <c r="AL344" s="7">
        <v>340</v>
      </c>
      <c r="AM344" s="7">
        <v>26.95</v>
      </c>
      <c r="AN344" s="7">
        <v>455</v>
      </c>
      <c r="AO344" s="4"/>
      <c r="AP344" s="10">
        <f t="shared" si="214"/>
        <v>-1.392111368909516E-2</v>
      </c>
      <c r="AQ344" s="10">
        <f t="shared" si="215"/>
        <v>1.1257035647279577E-2</v>
      </c>
      <c r="AR344" s="10">
        <f t="shared" si="216"/>
        <v>4.2740918987051624E-2</v>
      </c>
      <c r="AT344" s="10">
        <f>(AL344-$AL$341)/$AL$341</f>
        <v>3.0771562831590046E-2</v>
      </c>
      <c r="AU344" s="10">
        <f>(AM344-$AM$341)/$AM$341</f>
        <v>8.6693548387096711E-2</v>
      </c>
      <c r="AV344" s="10">
        <f>(AN344-$AN$341)/$AN$341</f>
        <v>0.10975609756097561</v>
      </c>
      <c r="AW344" s="4" t="s">
        <v>3</v>
      </c>
      <c r="AX344" s="9">
        <f t="shared" si="243"/>
        <v>5.5921985555506662E-2</v>
      </c>
      <c r="AY344" s="9">
        <f t="shared" si="244"/>
        <v>-2.3062549173878899E-2</v>
      </c>
      <c r="AZ344" s="8">
        <f t="shared" si="219"/>
        <v>7.8984534729385561E-2</v>
      </c>
      <c r="BA344" s="4" t="s">
        <v>5</v>
      </c>
      <c r="BC344" s="4"/>
      <c r="BD344" s="4"/>
      <c r="BE344" s="4"/>
      <c r="BF344" s="4"/>
      <c r="BG344" s="4"/>
      <c r="BH344" s="4"/>
      <c r="BI344" s="4"/>
      <c r="BJ344" s="4">
        <v>59</v>
      </c>
      <c r="BK344" s="4"/>
      <c r="BN344" s="4"/>
    </row>
    <row r="345" spans="1:66" s="1" customFormat="1">
      <c r="A345" s="12">
        <v>41838</v>
      </c>
      <c r="B345" s="7">
        <v>25641.56</v>
      </c>
      <c r="C345" s="7">
        <v>123.1</v>
      </c>
      <c r="D345" s="7">
        <v>619.29999999999995</v>
      </c>
      <c r="E345" s="7">
        <v>2188</v>
      </c>
      <c r="F345" s="7"/>
      <c r="G345" s="6"/>
      <c r="H345" s="10">
        <f t="shared" si="201"/>
        <v>-3.2388663967611794E-3</v>
      </c>
      <c r="I345" s="10">
        <f t="shared" si="202"/>
        <v>-2.7481155778894473E-2</v>
      </c>
      <c r="J345" s="10">
        <f t="shared" si="203"/>
        <v>-1.4376012596125738E-3</v>
      </c>
      <c r="K345" s="7"/>
      <c r="L345" s="10">
        <f t="shared" si="204"/>
        <v>0.97117694155324241</v>
      </c>
      <c r="M345" s="10">
        <f t="shared" si="205"/>
        <v>2.1238335435056745</v>
      </c>
      <c r="N345" s="10">
        <f t="shared" si="206"/>
        <v>0.4822843980760112</v>
      </c>
      <c r="O345" s="7" t="s">
        <v>0</v>
      </c>
      <c r="P345" s="10">
        <f t="shared" si="207"/>
        <v>-1.1526566019524322</v>
      </c>
      <c r="Q345" s="10">
        <f t="shared" si="208"/>
        <v>0.48889254347723121</v>
      </c>
      <c r="R345" s="11">
        <f t="shared" si="209"/>
        <v>-1.6415491454296633</v>
      </c>
      <c r="S345" s="7"/>
      <c r="T345" s="7"/>
      <c r="U345" s="7">
        <v>7770.45</v>
      </c>
      <c r="V345" s="7">
        <v>996.8</v>
      </c>
      <c r="W345" s="7">
        <v>39.799999999999997</v>
      </c>
      <c r="X345" s="7"/>
      <c r="Y345" s="10">
        <f t="shared" si="210"/>
        <v>1.705463897960121E-2</v>
      </c>
      <c r="Z345" s="10">
        <f t="shared" si="211"/>
        <v>1.1466260781329228E-2</v>
      </c>
      <c r="AA345" s="10">
        <f t="shared" si="212"/>
        <v>-1.1180124223602554E-2</v>
      </c>
      <c r="AB345" s="5"/>
      <c r="AC345" s="10">
        <f t="shared" si="245"/>
        <v>-1.4246297294725848E-2</v>
      </c>
      <c r="AD345" s="10">
        <f t="shared" si="246"/>
        <v>1.2853731646598565E-2</v>
      </c>
      <c r="AE345" s="10">
        <f t="shared" si="247"/>
        <v>2.051282051282044E-2</v>
      </c>
      <c r="AF345" s="10"/>
      <c r="AG345" s="10">
        <f t="shared" si="248"/>
        <v>2.7100028941324412E-2</v>
      </c>
      <c r="AH345" s="10">
        <f t="shared" si="249"/>
        <v>-7.6590888662218751E-3</v>
      </c>
      <c r="AI345" s="10">
        <f t="shared" si="213"/>
        <v>3.4759117807546286E-2</v>
      </c>
      <c r="AJ345" s="7"/>
      <c r="AK345" s="7"/>
      <c r="AL345" s="7">
        <v>340.1</v>
      </c>
      <c r="AM345" s="7">
        <v>27.2</v>
      </c>
      <c r="AN345" s="7">
        <v>453.3</v>
      </c>
      <c r="AO345" s="4"/>
      <c r="AP345" s="10">
        <f t="shared" si="214"/>
        <v>2.941176470588904E-4</v>
      </c>
      <c r="AQ345" s="10">
        <f t="shared" si="215"/>
        <v>9.2764378478664197E-3</v>
      </c>
      <c r="AR345" s="10">
        <f t="shared" si="216"/>
        <v>-3.7362637362637111E-3</v>
      </c>
      <c r="AS345" s="4"/>
      <c r="AT345" s="10">
        <f t="shared" ref="AT345:AT351" si="250">(AL345-$AL$344)/$AL$344</f>
        <v>2.941176470588904E-4</v>
      </c>
      <c r="AU345" s="10">
        <f t="shared" ref="AU345:AU351" si="251">(AM345-$AM$344)/$AM$344</f>
        <v>9.2764378478664197E-3</v>
      </c>
      <c r="AV345" s="10">
        <f t="shared" ref="AV345:AV351" si="252">(AN345-$AN$344)/$AN$344</f>
        <v>-3.7362637362637111E-3</v>
      </c>
      <c r="AW345" s="7" t="s">
        <v>0</v>
      </c>
      <c r="AX345" s="9">
        <f t="shared" si="243"/>
        <v>8.9823202008075288E-3</v>
      </c>
      <c r="AY345" s="9">
        <f t="shared" si="244"/>
        <v>1.3012701584130131E-2</v>
      </c>
      <c r="AZ345" s="8">
        <f t="shared" si="219"/>
        <v>-4.0303813833226024E-3</v>
      </c>
      <c r="BA345" s="4" t="s">
        <v>3</v>
      </c>
      <c r="BC345" s="4"/>
      <c r="BD345" s="4"/>
      <c r="BE345" s="4"/>
      <c r="BF345" s="4"/>
      <c r="BG345" s="4"/>
      <c r="BH345" s="4"/>
      <c r="BI345" s="4"/>
      <c r="BJ345" s="4"/>
      <c r="BK345" s="4"/>
      <c r="BN345" s="4"/>
    </row>
    <row r="346" spans="1:66" s="1" customFormat="1">
      <c r="A346" s="12">
        <v>41841</v>
      </c>
      <c r="B346" s="7">
        <v>25715.17</v>
      </c>
      <c r="C346" s="7">
        <v>126.15</v>
      </c>
      <c r="D346" s="7">
        <v>621.5</v>
      </c>
      <c r="E346" s="7">
        <v>2180.8000000000002</v>
      </c>
      <c r="F346" s="7"/>
      <c r="G346" s="6"/>
      <c r="H346" s="10">
        <f t="shared" si="201"/>
        <v>2.477660438667759E-2</v>
      </c>
      <c r="I346" s="10">
        <f t="shared" si="202"/>
        <v>3.5523978685613527E-3</v>
      </c>
      <c r="J346" s="10">
        <f t="shared" si="203"/>
        <v>-3.2906764168189298E-3</v>
      </c>
      <c r="K346" s="7"/>
      <c r="L346" s="10">
        <f t="shared" si="204"/>
        <v>1.0200160128102482</v>
      </c>
      <c r="M346" s="10">
        <f t="shared" si="205"/>
        <v>2.1349306431273645</v>
      </c>
      <c r="N346" s="10">
        <f t="shared" si="206"/>
        <v>0.47740667976424384</v>
      </c>
      <c r="O346" s="7"/>
      <c r="P346" s="10">
        <f t="shared" si="207"/>
        <v>-1.1149146303171162</v>
      </c>
      <c r="Q346" s="10">
        <f t="shared" si="208"/>
        <v>0.54260933304600445</v>
      </c>
      <c r="R346" s="11">
        <f t="shared" si="209"/>
        <v>-1.6575239633631207</v>
      </c>
      <c r="S346" s="7"/>
      <c r="T346" s="7"/>
      <c r="U346" s="7">
        <v>8043.95</v>
      </c>
      <c r="V346" s="7">
        <v>1026.55</v>
      </c>
      <c r="W346" s="7">
        <v>42.15</v>
      </c>
      <c r="X346" s="7"/>
      <c r="Y346" s="10">
        <f t="shared" si="210"/>
        <v>3.5197446737318949E-2</v>
      </c>
      <c r="Z346" s="10">
        <f t="shared" si="211"/>
        <v>2.9845505617977528E-2</v>
      </c>
      <c r="AA346" s="10">
        <f t="shared" si="212"/>
        <v>5.9045226130653307E-2</v>
      </c>
      <c r="AB346" s="5"/>
      <c r="AC346" s="10">
        <f t="shared" si="245"/>
        <v>2.0449716152357973E-2</v>
      </c>
      <c r="AD346" s="10">
        <f t="shared" si="246"/>
        <v>4.3082863384646626E-2</v>
      </c>
      <c r="AE346" s="10">
        <f t="shared" si="247"/>
        <v>8.0769230769230732E-2</v>
      </c>
      <c r="AF346" s="10"/>
      <c r="AG346" s="10">
        <f t="shared" si="248"/>
        <v>2.2633147232288653E-2</v>
      </c>
      <c r="AH346" s="10">
        <f t="shared" si="249"/>
        <v>-3.7686367384584106E-2</v>
      </c>
      <c r="AI346" s="10">
        <f t="shared" si="213"/>
        <v>6.0319514616872759E-2</v>
      </c>
      <c r="AJ346" s="7"/>
      <c r="AK346" s="7"/>
      <c r="AL346" s="7">
        <v>345</v>
      </c>
      <c r="AM346" s="7">
        <v>26.35</v>
      </c>
      <c r="AN346" s="7">
        <v>466</v>
      </c>
      <c r="AO346" s="4"/>
      <c r="AP346" s="10">
        <f t="shared" si="214"/>
        <v>1.4407527197882908E-2</v>
      </c>
      <c r="AQ346" s="10">
        <f t="shared" si="215"/>
        <v>-3.1249999999999924E-2</v>
      </c>
      <c r="AR346" s="10">
        <f t="shared" si="216"/>
        <v>2.8016765938671934E-2</v>
      </c>
      <c r="AS346" s="4"/>
      <c r="AT346" s="10">
        <f t="shared" si="250"/>
        <v>1.4705882352941176E-2</v>
      </c>
      <c r="AU346" s="10">
        <f t="shared" si="251"/>
        <v>-2.2263450834879329E-2</v>
      </c>
      <c r="AV346" s="10">
        <f t="shared" si="252"/>
        <v>2.4175824175824177E-2</v>
      </c>
      <c r="AW346" s="4"/>
      <c r="AX346" s="9">
        <f t="shared" si="243"/>
        <v>-3.6969333187820502E-2</v>
      </c>
      <c r="AY346" s="9">
        <f t="shared" si="244"/>
        <v>-4.643927501070351E-2</v>
      </c>
      <c r="AZ346" s="8">
        <f t="shared" si="219"/>
        <v>9.4699418228830073E-3</v>
      </c>
      <c r="BA346" s="4"/>
      <c r="BC346" s="4"/>
      <c r="BD346" s="4"/>
      <c r="BE346" s="4"/>
      <c r="BF346" s="4"/>
      <c r="BG346" s="4"/>
      <c r="BH346" s="4"/>
      <c r="BI346" s="4"/>
      <c r="BJ346" s="4"/>
      <c r="BK346" s="4"/>
      <c r="BN346" s="4"/>
    </row>
    <row r="347" spans="1:66" s="1" customFormat="1">
      <c r="A347" s="12">
        <v>41842</v>
      </c>
      <c r="B347" s="7">
        <v>26025.8</v>
      </c>
      <c r="C347" s="7">
        <v>126.1</v>
      </c>
      <c r="D347" s="7">
        <v>618.85</v>
      </c>
      <c r="E347" s="7">
        <v>2241.4499999999998</v>
      </c>
      <c r="F347" s="7"/>
      <c r="G347" s="6"/>
      <c r="H347" s="10">
        <f t="shared" si="201"/>
        <v>-3.9635354736433903E-4</v>
      </c>
      <c r="I347" s="10">
        <f t="shared" si="202"/>
        <v>-4.2638777152051123E-3</v>
      </c>
      <c r="J347" s="10">
        <f t="shared" si="203"/>
        <v>2.7810895084372539E-2</v>
      </c>
      <c r="K347" s="7"/>
      <c r="L347" s="10">
        <f t="shared" si="204"/>
        <v>1.0192153722978381</v>
      </c>
      <c r="M347" s="10">
        <f t="shared" si="205"/>
        <v>2.1215636822194202</v>
      </c>
      <c r="N347" s="10">
        <f t="shared" si="206"/>
        <v>0.51849468193211834</v>
      </c>
      <c r="O347" s="7"/>
      <c r="P347" s="10">
        <f t="shared" si="207"/>
        <v>-1.1023483099215821</v>
      </c>
      <c r="Q347" s="10">
        <f t="shared" si="208"/>
        <v>0.50072069036571976</v>
      </c>
      <c r="R347" s="11">
        <f t="shared" si="209"/>
        <v>-1.6030690002873018</v>
      </c>
      <c r="S347" s="7"/>
      <c r="T347" s="7"/>
      <c r="U347" s="7">
        <v>7988</v>
      </c>
      <c r="V347" s="7">
        <v>1037.3499999999999</v>
      </c>
      <c r="W347" s="7">
        <v>43.05</v>
      </c>
      <c r="X347" s="7"/>
      <c r="Y347" s="10">
        <f t="shared" si="210"/>
        <v>-6.9555380130408347E-3</v>
      </c>
      <c r="Z347" s="10">
        <f t="shared" si="211"/>
        <v>1.052067605084989E-2</v>
      </c>
      <c r="AA347" s="10">
        <f t="shared" si="212"/>
        <v>2.1352313167259752E-2</v>
      </c>
      <c r="AB347" s="5"/>
      <c r="AC347" s="10">
        <f t="shared" si="245"/>
        <v>1.3351939361263519E-2</v>
      </c>
      <c r="AD347" s="10">
        <f t="shared" si="246"/>
        <v>5.4056800284509404E-2</v>
      </c>
      <c r="AE347" s="10">
        <f t="shared" si="247"/>
        <v>0.10384615384615377</v>
      </c>
      <c r="AF347" s="10"/>
      <c r="AG347" s="10">
        <f t="shared" si="248"/>
        <v>4.0704860923245885E-2</v>
      </c>
      <c r="AH347" s="10">
        <f t="shared" si="249"/>
        <v>-4.9789353561644364E-2</v>
      </c>
      <c r="AI347" s="10">
        <f t="shared" si="213"/>
        <v>9.0494214484890256E-2</v>
      </c>
      <c r="AJ347" s="7"/>
      <c r="AK347" s="7"/>
      <c r="AL347" s="7">
        <v>343.8</v>
      </c>
      <c r="AM347" s="7">
        <v>26</v>
      </c>
      <c r="AN347" s="7">
        <v>469.55</v>
      </c>
      <c r="AO347" s="4"/>
      <c r="AP347" s="10">
        <f t="shared" si="214"/>
        <v>-3.4782608695651846E-3</v>
      </c>
      <c r="AQ347" s="10">
        <f t="shared" si="215"/>
        <v>-1.3282732447817891E-2</v>
      </c>
      <c r="AR347" s="10">
        <f t="shared" si="216"/>
        <v>7.6180257510729855E-3</v>
      </c>
      <c r="AS347" s="4"/>
      <c r="AT347" s="10">
        <f t="shared" si="250"/>
        <v>1.1176470588235328E-2</v>
      </c>
      <c r="AU347" s="10">
        <f t="shared" si="251"/>
        <v>-3.5250463821892369E-2</v>
      </c>
      <c r="AV347" s="10">
        <f t="shared" si="252"/>
        <v>3.1978021978022006E-2</v>
      </c>
      <c r="AW347" s="4"/>
      <c r="AX347" s="9">
        <f t="shared" si="243"/>
        <v>-4.6426934410127699E-2</v>
      </c>
      <c r="AY347" s="9">
        <f t="shared" si="244"/>
        <v>-6.7228485799914375E-2</v>
      </c>
      <c r="AZ347" s="8">
        <f t="shared" si="219"/>
        <v>2.0801551389786677E-2</v>
      </c>
      <c r="BA347" s="4"/>
      <c r="BC347" s="4"/>
      <c r="BD347" s="4"/>
      <c r="BE347" s="4"/>
      <c r="BF347" s="4"/>
      <c r="BG347" s="4"/>
      <c r="BH347" s="4"/>
      <c r="BI347" s="4"/>
      <c r="BJ347" s="4"/>
      <c r="BK347" s="4"/>
      <c r="BN347" s="4"/>
    </row>
    <row r="348" spans="1:66" s="1" customFormat="1">
      <c r="A348" s="12">
        <v>41843</v>
      </c>
      <c r="B348" s="7">
        <v>26147.33</v>
      </c>
      <c r="C348" s="7">
        <v>125.25</v>
      </c>
      <c r="D348" s="7">
        <v>629</v>
      </c>
      <c r="E348" s="7">
        <v>2236.9</v>
      </c>
      <c r="F348" s="7"/>
      <c r="G348" s="6"/>
      <c r="H348" s="10">
        <f t="shared" si="201"/>
        <v>-6.7406819984139124E-3</v>
      </c>
      <c r="I348" s="10">
        <f t="shared" si="202"/>
        <v>1.6401389674396021E-2</v>
      </c>
      <c r="J348" s="10">
        <f t="shared" si="203"/>
        <v>-2.0299359789420811E-3</v>
      </c>
      <c r="K348" s="7"/>
      <c r="L348" s="10">
        <f t="shared" si="204"/>
        <v>1.0056044835868694</v>
      </c>
      <c r="M348" s="10">
        <f t="shared" si="205"/>
        <v>2.1727616645649435</v>
      </c>
      <c r="N348" s="10">
        <f t="shared" si="206"/>
        <v>0.51541223494343213</v>
      </c>
      <c r="O348" s="7"/>
      <c r="P348" s="10">
        <f t="shared" si="207"/>
        <v>-1.1671571809780741</v>
      </c>
      <c r="Q348" s="10">
        <f t="shared" si="208"/>
        <v>0.49019224864343725</v>
      </c>
      <c r="R348" s="11">
        <f t="shared" si="209"/>
        <v>-1.6573494296215112</v>
      </c>
      <c r="S348" s="7"/>
      <c r="T348" s="7"/>
      <c r="U348" s="7">
        <v>7887.5</v>
      </c>
      <c r="V348" s="7">
        <v>1040.75</v>
      </c>
      <c r="W348" s="7">
        <v>41.3</v>
      </c>
      <c r="X348" s="7"/>
      <c r="Y348" s="10">
        <f t="shared" si="210"/>
        <v>-1.2581372058087131E-2</v>
      </c>
      <c r="Z348" s="10">
        <f t="shared" si="211"/>
        <v>3.2775823010556624E-3</v>
      </c>
      <c r="AA348" s="10">
        <f t="shared" si="212"/>
        <v>-4.0650406504065047E-2</v>
      </c>
      <c r="AB348" s="5"/>
      <c r="AC348" s="10">
        <f t="shared" si="245"/>
        <v>6.0258158637531314E-4</v>
      </c>
      <c r="AD348" s="10">
        <f t="shared" si="246"/>
        <v>5.7511558197429279E-2</v>
      </c>
      <c r="AE348" s="10">
        <f t="shared" si="247"/>
        <v>5.8974358974358904E-2</v>
      </c>
      <c r="AF348" s="10"/>
      <c r="AG348" s="10">
        <f t="shared" si="248"/>
        <v>5.6908976611053964E-2</v>
      </c>
      <c r="AH348" s="10">
        <f t="shared" si="249"/>
        <v>-1.462800776929625E-3</v>
      </c>
      <c r="AI348" s="10">
        <f t="shared" si="213"/>
        <v>5.8371777387983589E-2</v>
      </c>
      <c r="AJ348" s="7"/>
      <c r="AK348" s="7"/>
      <c r="AL348" s="7">
        <v>332</v>
      </c>
      <c r="AM348" s="7">
        <v>26.5</v>
      </c>
      <c r="AN348" s="7">
        <v>463</v>
      </c>
      <c r="AO348" s="4"/>
      <c r="AP348" s="10">
        <f t="shared" si="214"/>
        <v>-3.4322280395578858E-2</v>
      </c>
      <c r="AQ348" s="10">
        <f t="shared" si="215"/>
        <v>1.9230769230769232E-2</v>
      </c>
      <c r="AR348" s="10">
        <f t="shared" si="216"/>
        <v>-1.3949526142050923E-2</v>
      </c>
      <c r="AS348" s="4"/>
      <c r="AT348" s="10">
        <f t="shared" si="250"/>
        <v>-2.3529411764705882E-2</v>
      </c>
      <c r="AU348" s="10">
        <f t="shared" si="251"/>
        <v>-1.669758812615953E-2</v>
      </c>
      <c r="AV348" s="10">
        <f t="shared" si="252"/>
        <v>1.7582417582417582E-2</v>
      </c>
      <c r="AW348" s="4"/>
      <c r="AX348" s="9">
        <f t="shared" si="243"/>
        <v>6.831823638546352E-3</v>
      </c>
      <c r="AY348" s="9">
        <f t="shared" si="244"/>
        <v>-3.4280005708577116E-2</v>
      </c>
      <c r="AZ348" s="8">
        <f t="shared" si="219"/>
        <v>4.1111829347123471E-2</v>
      </c>
      <c r="BA348" s="4"/>
      <c r="BC348" s="4"/>
      <c r="BD348" s="4"/>
      <c r="BE348" s="4"/>
      <c r="BF348" s="4"/>
      <c r="BG348" s="4"/>
      <c r="BH348" s="4"/>
      <c r="BI348" s="4"/>
      <c r="BJ348" s="4"/>
      <c r="BK348" s="4"/>
      <c r="BN348" s="4"/>
    </row>
    <row r="349" spans="1:66" s="1" customFormat="1">
      <c r="A349" s="12">
        <v>41844</v>
      </c>
      <c r="B349" s="7">
        <v>26271.85</v>
      </c>
      <c r="C349" s="7">
        <v>127.85</v>
      </c>
      <c r="D349" s="7">
        <v>623.85</v>
      </c>
      <c r="E349" s="7">
        <v>2280.25</v>
      </c>
      <c r="F349" s="7"/>
      <c r="G349" s="6"/>
      <c r="H349" s="10">
        <f t="shared" si="201"/>
        <v>2.0758483033932091E-2</v>
      </c>
      <c r="I349" s="10">
        <f t="shared" si="202"/>
        <v>-8.1875993640699168E-3</v>
      </c>
      <c r="J349" s="10">
        <f t="shared" si="203"/>
        <v>1.9379498412982209E-2</v>
      </c>
      <c r="K349" s="7"/>
      <c r="L349" s="10">
        <f t="shared" si="204"/>
        <v>1.0472377902321857</v>
      </c>
      <c r="M349" s="10">
        <f t="shared" si="205"/>
        <v>2.1467843631778059</v>
      </c>
      <c r="N349" s="10">
        <f t="shared" si="206"/>
        <v>0.54478016394553219</v>
      </c>
      <c r="O349" s="7"/>
      <c r="P349" s="10">
        <f t="shared" si="207"/>
        <v>-1.0995465729456202</v>
      </c>
      <c r="Q349" s="10">
        <f t="shared" si="208"/>
        <v>0.50245762628665347</v>
      </c>
      <c r="R349" s="11">
        <f t="shared" si="209"/>
        <v>-1.6020041992322738</v>
      </c>
      <c r="S349" s="7"/>
      <c r="T349" s="7"/>
      <c r="U349" s="7">
        <v>7974.5</v>
      </c>
      <c r="V349" s="7">
        <v>1068.4000000000001</v>
      </c>
      <c r="W349" s="7">
        <v>41</v>
      </c>
      <c r="X349" s="7"/>
      <c r="Y349" s="10">
        <f t="shared" si="210"/>
        <v>1.1030110935023771E-2</v>
      </c>
      <c r="Z349" s="10">
        <f t="shared" si="211"/>
        <v>2.6567379293778611E-2</v>
      </c>
      <c r="AA349" s="10">
        <f t="shared" si="212"/>
        <v>-7.2639225181597381E-3</v>
      </c>
      <c r="AB349" s="5"/>
      <c r="AC349" s="10">
        <f t="shared" si="245"/>
        <v>1.1639339063144207E-2</v>
      </c>
      <c r="AD349" s="10">
        <f t="shared" si="246"/>
        <v>8.5606868871615213E-2</v>
      </c>
      <c r="AE349" s="10">
        <f t="shared" si="247"/>
        <v>5.128205128205128E-2</v>
      </c>
      <c r="AF349" s="10"/>
      <c r="AG349" s="10">
        <f t="shared" si="248"/>
        <v>7.3967529808471003E-2</v>
      </c>
      <c r="AH349" s="10">
        <f t="shared" si="249"/>
        <v>3.4324817589563933E-2</v>
      </c>
      <c r="AI349" s="10">
        <f t="shared" si="213"/>
        <v>3.964271221890707E-2</v>
      </c>
      <c r="AJ349" s="7"/>
      <c r="AK349" s="7"/>
      <c r="AL349" s="7">
        <v>327.14999999999998</v>
      </c>
      <c r="AM349" s="7">
        <v>26.3</v>
      </c>
      <c r="AN349" s="7">
        <v>456.15</v>
      </c>
      <c r="AO349" s="4"/>
      <c r="AP349" s="10">
        <f t="shared" si="214"/>
        <v>-1.4608433734939828E-2</v>
      </c>
      <c r="AQ349" s="10">
        <f t="shared" si="215"/>
        <v>-7.5471698113207279E-3</v>
      </c>
      <c r="AR349" s="10">
        <f t="shared" si="216"/>
        <v>-1.4794816414686874E-2</v>
      </c>
      <c r="AS349" s="4"/>
      <c r="AT349" s="10">
        <f t="shared" si="250"/>
        <v>-3.7794117647058888E-2</v>
      </c>
      <c r="AU349" s="10">
        <f t="shared" si="251"/>
        <v>-2.4118738404452639E-2</v>
      </c>
      <c r="AV349" s="10">
        <f t="shared" si="252"/>
        <v>2.5274725274724774E-3</v>
      </c>
      <c r="AW349" s="4"/>
      <c r="AX349" s="9">
        <f t="shared" si="243"/>
        <v>1.3675379242606249E-2</v>
      </c>
      <c r="AY349" s="9">
        <f t="shared" si="244"/>
        <v>-2.6646210931925117E-2</v>
      </c>
      <c r="AZ349" s="8">
        <f t="shared" si="219"/>
        <v>4.0321590174531366E-2</v>
      </c>
      <c r="BA349" s="4"/>
      <c r="BC349" s="4"/>
      <c r="BD349" s="4"/>
      <c r="BE349" s="4"/>
      <c r="BF349" s="4"/>
      <c r="BG349" s="4"/>
      <c r="BH349" s="4"/>
      <c r="BI349" s="4"/>
      <c r="BJ349" s="4"/>
      <c r="BK349" s="4"/>
      <c r="BN349" s="4"/>
    </row>
    <row r="350" spans="1:66" s="1" customFormat="1">
      <c r="A350" s="12">
        <v>41845</v>
      </c>
      <c r="B350" s="7">
        <v>26126.75</v>
      </c>
      <c r="C350" s="7">
        <v>123</v>
      </c>
      <c r="D350" s="7">
        <v>613.54999999999995</v>
      </c>
      <c r="E350" s="7">
        <v>2286.75</v>
      </c>
      <c r="F350" s="7"/>
      <c r="G350" s="6"/>
      <c r="H350" s="10">
        <f t="shared" si="201"/>
        <v>-3.7935080172076613E-2</v>
      </c>
      <c r="I350" s="10">
        <f t="shared" si="202"/>
        <v>-1.6510379097539583E-2</v>
      </c>
      <c r="J350" s="10">
        <f t="shared" si="203"/>
        <v>2.8505646310711544E-3</v>
      </c>
      <c r="K350" s="7"/>
      <c r="L350" s="10">
        <f t="shared" si="204"/>
        <v>0.9695756605284227</v>
      </c>
      <c r="M350" s="10">
        <f t="shared" si="205"/>
        <v>2.0948297604035306</v>
      </c>
      <c r="N350" s="10">
        <f t="shared" si="206"/>
        <v>0.54918365964365567</v>
      </c>
      <c r="O350" s="7"/>
      <c r="P350" s="10">
        <f t="shared" si="207"/>
        <v>-1.1252540998751079</v>
      </c>
      <c r="Q350" s="10">
        <f t="shared" si="208"/>
        <v>0.42039200088476703</v>
      </c>
      <c r="R350" s="11">
        <f t="shared" si="209"/>
        <v>-1.545646100759875</v>
      </c>
      <c r="S350" s="7"/>
      <c r="T350" s="7"/>
      <c r="U350" s="7">
        <v>7937.2</v>
      </c>
      <c r="V350" s="7">
        <v>1073.45</v>
      </c>
      <c r="W350" s="7">
        <v>39.700000000000003</v>
      </c>
      <c r="X350" s="7"/>
      <c r="Y350" s="10">
        <f t="shared" si="210"/>
        <v>-4.677409241958766E-3</v>
      </c>
      <c r="Z350" s="10">
        <f t="shared" si="211"/>
        <v>4.7266941220516232E-3</v>
      </c>
      <c r="AA350" s="10">
        <f t="shared" si="212"/>
        <v>-3.1707317073170663E-2</v>
      </c>
      <c r="AB350" s="5"/>
      <c r="AC350" s="10">
        <f t="shared" si="245"/>
        <v>6.9074878690811988E-3</v>
      </c>
      <c r="AD350" s="10">
        <f t="shared" si="246"/>
        <v>9.0738200477569544E-2</v>
      </c>
      <c r="AE350" s="10">
        <f t="shared" si="247"/>
        <v>1.794871794871802E-2</v>
      </c>
      <c r="AF350" s="10" t="s">
        <v>1</v>
      </c>
      <c r="AG350" s="10">
        <f t="shared" si="248"/>
        <v>8.3830712608488345E-2</v>
      </c>
      <c r="AH350" s="10">
        <f t="shared" si="249"/>
        <v>7.2789482528851521E-2</v>
      </c>
      <c r="AI350" s="10">
        <f t="shared" si="213"/>
        <v>1.1041230079636824E-2</v>
      </c>
      <c r="AJ350" s="7"/>
      <c r="AK350" s="7"/>
      <c r="AL350" s="7">
        <v>320.3</v>
      </c>
      <c r="AM350" s="7">
        <v>26.45</v>
      </c>
      <c r="AN350" s="7">
        <v>446.65</v>
      </c>
      <c r="AO350" s="4"/>
      <c r="AP350" s="10">
        <f t="shared" si="214"/>
        <v>-2.0938407458352334E-2</v>
      </c>
      <c r="AQ350" s="10">
        <f t="shared" si="215"/>
        <v>5.7034220532318847E-3</v>
      </c>
      <c r="AR350" s="10">
        <f t="shared" si="216"/>
        <v>-2.0826482516715993E-2</v>
      </c>
      <c r="AS350" s="4"/>
      <c r="AT350" s="10">
        <f t="shared" si="250"/>
        <v>-5.7941176470588204E-2</v>
      </c>
      <c r="AU350" s="10">
        <f t="shared" si="251"/>
        <v>-1.8552875695732839E-2</v>
      </c>
      <c r="AV350" s="10">
        <f t="shared" si="252"/>
        <v>-1.8351648351648403E-2</v>
      </c>
      <c r="AW350" s="4"/>
      <c r="AX350" s="9">
        <f t="shared" si="243"/>
        <v>3.9388300774855362E-2</v>
      </c>
      <c r="AY350" s="9">
        <f t="shared" si="244"/>
        <v>-2.0122734408443629E-4</v>
      </c>
      <c r="AZ350" s="8">
        <f t="shared" si="219"/>
        <v>3.9589528118939801E-2</v>
      </c>
      <c r="BA350" s="4"/>
      <c r="BC350" s="4"/>
      <c r="BD350" s="4"/>
      <c r="BE350" s="4"/>
      <c r="BF350" s="4"/>
      <c r="BG350" s="4"/>
      <c r="BH350" s="4"/>
      <c r="BI350" s="4"/>
      <c r="BJ350" s="4"/>
      <c r="BK350" s="4"/>
      <c r="BN350" s="4"/>
    </row>
    <row r="351" spans="1:66" s="1" customFormat="1">
      <c r="A351" s="12">
        <v>41848</v>
      </c>
      <c r="B351" s="7">
        <v>25991.23</v>
      </c>
      <c r="C351" s="7">
        <v>121.9</v>
      </c>
      <c r="D351" s="7">
        <v>604.25</v>
      </c>
      <c r="E351" s="7">
        <v>2225.8000000000002</v>
      </c>
      <c r="F351" s="7"/>
      <c r="G351" s="6"/>
      <c r="H351" s="10">
        <f t="shared" si="201"/>
        <v>-8.9430894308942625E-3</v>
      </c>
      <c r="I351" s="10">
        <f t="shared" si="202"/>
        <v>-1.5157688859913544E-2</v>
      </c>
      <c r="J351" s="10">
        <f t="shared" si="203"/>
        <v>-2.6653547611238577E-2</v>
      </c>
      <c r="K351" s="7"/>
      <c r="L351" s="10">
        <f t="shared" si="204"/>
        <v>0.95196156925540432</v>
      </c>
      <c r="M351" s="10">
        <f t="shared" si="205"/>
        <v>2.0479192938209332</v>
      </c>
      <c r="N351" s="10">
        <f t="shared" si="206"/>
        <v>0.50789241921279071</v>
      </c>
      <c r="O351" s="7"/>
      <c r="P351" s="10">
        <f t="shared" si="207"/>
        <v>-1.0959577245655288</v>
      </c>
      <c r="Q351" s="10">
        <f t="shared" si="208"/>
        <v>0.4440691500426136</v>
      </c>
      <c r="R351" s="11">
        <f t="shared" si="209"/>
        <v>-1.5400268746081425</v>
      </c>
      <c r="S351" s="7"/>
      <c r="T351" s="7"/>
      <c r="U351" s="7">
        <v>7921.45</v>
      </c>
      <c r="V351" s="7">
        <v>1069.05</v>
      </c>
      <c r="W351" s="7">
        <v>39</v>
      </c>
      <c r="X351" s="7">
        <v>13</v>
      </c>
      <c r="Y351" s="10">
        <f t="shared" si="210"/>
        <v>-1.9843269666885047E-3</v>
      </c>
      <c r="Z351" s="10">
        <f t="shared" si="211"/>
        <v>-4.0989333457544276E-3</v>
      </c>
      <c r="AA351" s="10">
        <f t="shared" si="212"/>
        <v>-1.7632241813602085E-2</v>
      </c>
      <c r="AB351" s="5"/>
      <c r="AC351" s="10">
        <f t="shared" ref="AC351:AC364" si="253">(U351-$U$350)/$U$350</f>
        <v>-1.9843269666885047E-3</v>
      </c>
      <c r="AD351" s="10">
        <f t="shared" ref="AD351:AD364" si="254">(V351-$V$350)/$V$350</f>
        <v>-4.0989333457544276E-3</v>
      </c>
      <c r="AE351" s="10">
        <f t="shared" ref="AE351:AE364" si="255">(W351-$W$350)/$W$350</f>
        <v>-1.7632241813602085E-2</v>
      </c>
      <c r="AF351" s="7" t="s">
        <v>81</v>
      </c>
      <c r="AG351" s="10">
        <f t="shared" si="248"/>
        <v>-2.114606379065923E-3</v>
      </c>
      <c r="AH351" s="10">
        <f t="shared" si="249"/>
        <v>1.3533308467847657E-2</v>
      </c>
      <c r="AI351" s="10">
        <f t="shared" si="213"/>
        <v>-1.564791484691358E-2</v>
      </c>
      <c r="AJ351" s="7"/>
      <c r="AK351" s="7"/>
      <c r="AL351" s="7">
        <v>315.85000000000002</v>
      </c>
      <c r="AM351" s="7">
        <v>26.4</v>
      </c>
      <c r="AN351" s="7">
        <v>426.2</v>
      </c>
      <c r="AO351" s="4"/>
      <c r="AP351" s="10">
        <f t="shared" si="214"/>
        <v>-1.3893225101467338E-2</v>
      </c>
      <c r="AQ351" s="10">
        <f t="shared" si="215"/>
        <v>-1.8903591682419929E-3</v>
      </c>
      <c r="AR351" s="10">
        <f t="shared" si="216"/>
        <v>-4.5785290495914004E-2</v>
      </c>
      <c r="AS351" s="4"/>
      <c r="AT351" s="10">
        <f t="shared" si="250"/>
        <v>-7.1029411764705813E-2</v>
      </c>
      <c r="AU351" s="10">
        <f t="shared" si="251"/>
        <v>-2.0408163265306149E-2</v>
      </c>
      <c r="AV351" s="10">
        <f t="shared" si="252"/>
        <v>-6.3296703296703324E-2</v>
      </c>
      <c r="AW351" s="10" t="s">
        <v>1</v>
      </c>
      <c r="AX351" s="9">
        <f t="shared" si="243"/>
        <v>5.0621248499399668E-2</v>
      </c>
      <c r="AY351" s="9">
        <f t="shared" si="244"/>
        <v>4.2888540031397179E-2</v>
      </c>
      <c r="AZ351" s="8">
        <f t="shared" si="219"/>
        <v>7.7327084680024888E-3</v>
      </c>
      <c r="BA351" s="4" t="s">
        <v>14</v>
      </c>
      <c r="BC351" s="4"/>
      <c r="BD351" s="4"/>
      <c r="BE351" s="4"/>
      <c r="BF351" s="4"/>
      <c r="BG351" s="4"/>
      <c r="BH351" s="4"/>
      <c r="BI351" s="4"/>
      <c r="BJ351" s="4">
        <v>60</v>
      </c>
      <c r="BK351" s="4"/>
      <c r="BN351" s="4"/>
    </row>
    <row r="352" spans="1:66" s="1" customFormat="1">
      <c r="A352" s="12">
        <v>41850</v>
      </c>
      <c r="B352" s="7">
        <v>26087.42</v>
      </c>
      <c r="C352" s="7">
        <v>117.25</v>
      </c>
      <c r="D352" s="7">
        <v>604</v>
      </c>
      <c r="E352" s="7">
        <v>2224.4</v>
      </c>
      <c r="F352" s="7"/>
      <c r="G352" s="6"/>
      <c r="H352" s="10">
        <f t="shared" si="201"/>
        <v>-3.814602132895821E-2</v>
      </c>
      <c r="I352" s="10">
        <f t="shared" si="202"/>
        <v>-4.1373603640877118E-4</v>
      </c>
      <c r="J352" s="10">
        <f t="shared" si="203"/>
        <v>-6.2898733039809995E-4</v>
      </c>
      <c r="K352" s="7"/>
      <c r="L352" s="10">
        <f t="shared" si="204"/>
        <v>0.87750200160128089</v>
      </c>
      <c r="M352" s="10">
        <f t="shared" si="205"/>
        <v>2.0466582597730141</v>
      </c>
      <c r="N352" s="10">
        <f t="shared" si="206"/>
        <v>0.50694397398550251</v>
      </c>
      <c r="O352" s="7"/>
      <c r="P352" s="10">
        <f t="shared" si="207"/>
        <v>-1.1691562581717332</v>
      </c>
      <c r="Q352" s="10">
        <f t="shared" si="208"/>
        <v>0.37055802761577838</v>
      </c>
      <c r="R352" s="11">
        <f t="shared" si="209"/>
        <v>-1.5397142857875115</v>
      </c>
      <c r="S352" s="7"/>
      <c r="T352" s="7"/>
      <c r="U352" s="7">
        <v>8026.1</v>
      </c>
      <c r="V352" s="7">
        <v>1110.5999999999999</v>
      </c>
      <c r="W352" s="7">
        <v>39</v>
      </c>
      <c r="X352" s="7"/>
      <c r="Y352" s="10">
        <f t="shared" si="210"/>
        <v>1.3210965164206117E-2</v>
      </c>
      <c r="Z352" s="10">
        <f t="shared" si="211"/>
        <v>3.8866283148589829E-2</v>
      </c>
      <c r="AA352" s="10">
        <f t="shared" si="212"/>
        <v>0</v>
      </c>
      <c r="AB352" s="5"/>
      <c r="AC352" s="10">
        <f t="shared" si="253"/>
        <v>1.1200423323086297E-2</v>
      </c>
      <c r="AD352" s="10">
        <f t="shared" si="254"/>
        <v>3.460803949881211E-2</v>
      </c>
      <c r="AE352" s="10">
        <f t="shared" si="255"/>
        <v>-1.7632241813602085E-2</v>
      </c>
      <c r="AG352" s="10">
        <f t="shared" si="248"/>
        <v>2.3407616175725815E-2</v>
      </c>
      <c r="AH352" s="10">
        <f t="shared" si="249"/>
        <v>5.2240281312414191E-2</v>
      </c>
      <c r="AI352" s="10">
        <f t="shared" si="213"/>
        <v>-2.8832665136688376E-2</v>
      </c>
      <c r="AJ352" s="10"/>
      <c r="AK352" s="7"/>
      <c r="AL352" s="7">
        <v>303.5</v>
      </c>
      <c r="AM352" s="7">
        <v>26.2</v>
      </c>
      <c r="AN352" s="7">
        <v>447.5</v>
      </c>
      <c r="AO352" s="4"/>
      <c r="AP352" s="10">
        <f t="shared" si="214"/>
        <v>-3.9100839005857278E-2</v>
      </c>
      <c r="AQ352" s="10">
        <f t="shared" si="215"/>
        <v>-7.5757575757575491E-3</v>
      </c>
      <c r="AR352" s="10">
        <f t="shared" si="216"/>
        <v>4.9976536837165679E-2</v>
      </c>
      <c r="AS352" s="4"/>
      <c r="AT352" s="10">
        <f>(AL352-$AL$351)/$AL$351</f>
        <v>-3.9100839005857278E-2</v>
      </c>
      <c r="AU352" s="10">
        <f>(AM352-$AM$351)/$AM$351</f>
        <v>-7.5757575757575491E-3</v>
      </c>
      <c r="AV352" s="10">
        <f>(AN352-$AN$351)/$AN$351</f>
        <v>4.9976536837165679E-2</v>
      </c>
      <c r="AW352" s="7" t="s">
        <v>0</v>
      </c>
      <c r="AX352" s="9">
        <f>AV352-AT352</f>
        <v>8.9077375843022957E-2</v>
      </c>
      <c r="AY352" s="9">
        <f>AV352-AU352</f>
        <v>5.7552294412923227E-2</v>
      </c>
      <c r="AZ352" s="8">
        <f t="shared" si="219"/>
        <v>3.152508143009973E-2</v>
      </c>
      <c r="BA352" s="4" t="s">
        <v>37</v>
      </c>
      <c r="BC352" s="4"/>
      <c r="BD352" s="4"/>
      <c r="BE352" s="4"/>
      <c r="BF352" s="4"/>
      <c r="BG352" s="4"/>
      <c r="BH352" s="4"/>
      <c r="BI352" s="4"/>
      <c r="BJ352" s="4"/>
      <c r="BK352" s="4"/>
      <c r="BN352" s="4"/>
    </row>
    <row r="353" spans="1:66" s="1" customFormat="1">
      <c r="A353" s="12">
        <v>41851</v>
      </c>
      <c r="B353" s="7">
        <v>25894.97</v>
      </c>
      <c r="C353" s="7">
        <v>118.75</v>
      </c>
      <c r="D353" s="7">
        <v>592.20000000000005</v>
      </c>
      <c r="E353" s="7">
        <v>2205.5</v>
      </c>
      <c r="F353" s="7"/>
      <c r="G353" s="6"/>
      <c r="H353" s="10">
        <f t="shared" si="201"/>
        <v>1.279317697228145E-2</v>
      </c>
      <c r="I353" s="10">
        <f t="shared" si="202"/>
        <v>-1.9536423841059528E-2</v>
      </c>
      <c r="J353" s="10">
        <f t="shared" si="203"/>
        <v>-8.4966732602050395E-3</v>
      </c>
      <c r="K353" s="7"/>
      <c r="L353" s="10">
        <f t="shared" si="204"/>
        <v>0.90152121697357879</v>
      </c>
      <c r="M353" s="10">
        <f t="shared" si="205"/>
        <v>1.9871374527112233</v>
      </c>
      <c r="N353" s="10">
        <f t="shared" si="206"/>
        <v>0.49413996341711275</v>
      </c>
      <c r="O353" s="7"/>
      <c r="P353" s="10">
        <f t="shared" si="207"/>
        <v>-1.0856162357376444</v>
      </c>
      <c r="Q353" s="10">
        <f t="shared" si="208"/>
        <v>0.40738125355646604</v>
      </c>
      <c r="R353" s="11">
        <f t="shared" si="209"/>
        <v>-1.4929974892941105</v>
      </c>
      <c r="S353" s="7"/>
      <c r="T353" s="7"/>
      <c r="U353" s="7">
        <v>7985.05</v>
      </c>
      <c r="V353" s="7">
        <v>1144.05</v>
      </c>
      <c r="W353" s="7">
        <v>39.549999999999997</v>
      </c>
      <c r="X353" s="7"/>
      <c r="Y353" s="10">
        <f t="shared" si="210"/>
        <v>-5.1145637358119365E-3</v>
      </c>
      <c r="Z353" s="10">
        <f t="shared" si="211"/>
        <v>3.0118854673149693E-2</v>
      </c>
      <c r="AA353" s="10">
        <f t="shared" si="212"/>
        <v>1.410256410256403E-2</v>
      </c>
      <c r="AB353" s="5"/>
      <c r="AC353" s="10">
        <f t="shared" si="253"/>
        <v>6.0285743083203606E-3</v>
      </c>
      <c r="AD353" s="10">
        <f t="shared" si="254"/>
        <v>6.5769248684149156E-2</v>
      </c>
      <c r="AE353" s="10">
        <f t="shared" si="255"/>
        <v>-3.7783375314862891E-3</v>
      </c>
      <c r="AF353" s="10"/>
      <c r="AG353" s="10">
        <f t="shared" si="248"/>
        <v>5.9740674375828792E-2</v>
      </c>
      <c r="AH353" s="10">
        <f t="shared" si="249"/>
        <v>6.9547586215635449E-2</v>
      </c>
      <c r="AI353" s="10">
        <f t="shared" si="213"/>
        <v>-9.8069118398066563E-3</v>
      </c>
      <c r="AK353" s="7"/>
      <c r="AL353" s="7">
        <v>304.05</v>
      </c>
      <c r="AM353" s="7">
        <v>24.85</v>
      </c>
      <c r="AN353" s="7">
        <v>440</v>
      </c>
      <c r="AO353" s="4"/>
      <c r="AP353" s="10">
        <f t="shared" si="214"/>
        <v>1.8121911037891642E-3</v>
      </c>
      <c r="AQ353" s="10">
        <f t="shared" si="215"/>
        <v>-5.1526717557251828E-2</v>
      </c>
      <c r="AR353" s="10">
        <f t="shared" si="216"/>
        <v>-1.6759776536312849E-2</v>
      </c>
      <c r="AS353" s="4"/>
      <c r="AT353" s="10">
        <f>(AL353-$AL$351)/$AL$351</f>
        <v>-3.7359506094665221E-2</v>
      </c>
      <c r="AU353" s="10">
        <f>(AM353-$AM$351)/$AM$351</f>
        <v>-5.8712121212121104E-2</v>
      </c>
      <c r="AV353" s="10">
        <f>(AN353-$AN$351)/$AN$351</f>
        <v>3.2379164711403126E-2</v>
      </c>
      <c r="AW353" s="4"/>
      <c r="AX353" s="9">
        <f>AV353-AT353</f>
        <v>6.9738670806068354E-2</v>
      </c>
      <c r="AY353" s="9">
        <f>AV353-AU353</f>
        <v>9.1091285923524223E-2</v>
      </c>
      <c r="AZ353" s="8">
        <f t="shared" si="219"/>
        <v>-2.135261511745587E-2</v>
      </c>
      <c r="BA353" s="4"/>
      <c r="BC353" s="4"/>
      <c r="BD353" s="4"/>
      <c r="BE353" s="4"/>
      <c r="BF353" s="4"/>
      <c r="BG353" s="4"/>
      <c r="BH353" s="4"/>
      <c r="BI353" s="4"/>
      <c r="BJ353" s="4"/>
      <c r="BK353" s="4"/>
      <c r="BN353" s="4"/>
    </row>
    <row r="354" spans="1:66" s="1" customFormat="1">
      <c r="A354" s="12">
        <v>41852</v>
      </c>
      <c r="B354" s="7">
        <v>25480.84</v>
      </c>
      <c r="C354" s="7">
        <v>114.75</v>
      </c>
      <c r="D354" s="7">
        <v>581.1</v>
      </c>
      <c r="E354" s="7">
        <v>2193.85</v>
      </c>
      <c r="F354" s="7"/>
      <c r="G354" s="6"/>
      <c r="H354" s="10">
        <f t="shared" si="201"/>
        <v>-3.3684210526315789E-2</v>
      </c>
      <c r="I354" s="10">
        <f t="shared" si="202"/>
        <v>-1.8743667679837931E-2</v>
      </c>
      <c r="J354" s="10">
        <f t="shared" si="203"/>
        <v>-5.2822489231467203E-3</v>
      </c>
      <c r="K354" s="7"/>
      <c r="L354" s="10">
        <f t="shared" si="204"/>
        <v>0.83746997598078454</v>
      </c>
      <c r="M354" s="10">
        <f t="shared" si="205"/>
        <v>1.9311475409836067</v>
      </c>
      <c r="N354" s="10">
        <f t="shared" si="206"/>
        <v>0.48624754420432226</v>
      </c>
      <c r="O354" s="7"/>
      <c r="P354" s="10">
        <f t="shared" si="207"/>
        <v>-1.0936775650028223</v>
      </c>
      <c r="Q354" s="10">
        <f t="shared" si="208"/>
        <v>0.35122243177646228</v>
      </c>
      <c r="R354" s="11">
        <f t="shared" si="209"/>
        <v>-1.4448999967792846</v>
      </c>
      <c r="S354" s="7"/>
      <c r="T354" s="7"/>
      <c r="U354" s="7">
        <v>7960.3</v>
      </c>
      <c r="V354" s="7">
        <v>1154.3</v>
      </c>
      <c r="W354" s="7">
        <v>39.85</v>
      </c>
      <c r="X354" s="7"/>
      <c r="Y354" s="10">
        <f t="shared" si="210"/>
        <v>-3.0995422696163456E-3</v>
      </c>
      <c r="Z354" s="10">
        <f t="shared" si="211"/>
        <v>8.9593986276823561E-3</v>
      </c>
      <c r="AA354" s="10">
        <f t="shared" si="212"/>
        <v>7.5853350189634457E-3</v>
      </c>
      <c r="AB354" s="5"/>
      <c r="AC354" s="10">
        <f t="shared" si="253"/>
        <v>2.9103462178098529E-3</v>
      </c>
      <c r="AD354" s="10">
        <f t="shared" si="254"/>
        <v>7.5317900228235979E-2</v>
      </c>
      <c r="AE354" s="10">
        <f t="shared" si="255"/>
        <v>3.77833753148611E-3</v>
      </c>
      <c r="AF354" s="10"/>
      <c r="AG354" s="10">
        <f t="shared" si="248"/>
        <v>7.2407554010426131E-2</v>
      </c>
      <c r="AH354" s="10">
        <f t="shared" si="249"/>
        <v>7.1539562696749867E-2</v>
      </c>
      <c r="AI354" s="10">
        <f t="shared" si="213"/>
        <v>8.6799131367626403E-4</v>
      </c>
      <c r="AK354" s="7"/>
      <c r="AL354" s="7">
        <v>288.5</v>
      </c>
      <c r="AM354" s="7">
        <v>23.95</v>
      </c>
      <c r="AN354" s="7">
        <v>433.7</v>
      </c>
      <c r="AO354" s="4"/>
      <c r="AP354" s="10">
        <f t="shared" si="214"/>
        <v>-5.1142904127610626E-2</v>
      </c>
      <c r="AQ354" s="10">
        <f t="shared" si="215"/>
        <v>-3.621730382293771E-2</v>
      </c>
      <c r="AR354" s="10">
        <f t="shared" si="216"/>
        <v>-1.4318181818181844E-2</v>
      </c>
      <c r="AS354" s="4"/>
      <c r="AT354" s="10">
        <f>(AL354-$AL$351)/$AL$351</f>
        <v>-8.6591736583821494E-2</v>
      </c>
      <c r="AU354" s="10">
        <f>(AM354-$AM$351)/$AM$351</f>
        <v>-9.2803030303030276E-2</v>
      </c>
      <c r="AV354" s="10">
        <f>(AN354-$AN$351)/$AN$351</f>
        <v>1.7597372125762553E-2</v>
      </c>
      <c r="AW354" s="4"/>
      <c r="AX354" s="9">
        <f>AV354-AT354</f>
        <v>0.10418910870958405</v>
      </c>
      <c r="AY354" s="9">
        <f>AV354-AU354</f>
        <v>0.11040040242879283</v>
      </c>
      <c r="AZ354" s="8">
        <f t="shared" si="219"/>
        <v>-6.2112937192087825E-3</v>
      </c>
      <c r="BA354" s="4"/>
      <c r="BC354" s="4"/>
      <c r="BD354" s="4"/>
      <c r="BE354" s="4"/>
      <c r="BF354" s="4"/>
      <c r="BG354" s="4"/>
      <c r="BH354" s="4"/>
      <c r="BI354" s="4"/>
      <c r="BJ354" s="4"/>
      <c r="BK354" s="4"/>
      <c r="BN354" s="4"/>
    </row>
    <row r="355" spans="1:66" s="1" customFormat="1">
      <c r="A355" s="12">
        <v>41855</v>
      </c>
      <c r="B355" s="7">
        <v>25723.16</v>
      </c>
      <c r="C355" s="7">
        <v>115.95</v>
      </c>
      <c r="D355" s="7">
        <v>607</v>
      </c>
      <c r="E355" s="7">
        <v>2196.9499999999998</v>
      </c>
      <c r="F355" s="7"/>
      <c r="G355" s="6"/>
      <c r="H355" s="10">
        <f t="shared" si="201"/>
        <v>1.0457516339869306E-2</v>
      </c>
      <c r="I355" s="10">
        <f t="shared" si="202"/>
        <v>4.4570641886078087E-2</v>
      </c>
      <c r="J355" s="10">
        <f t="shared" si="203"/>
        <v>1.413041000979971E-3</v>
      </c>
      <c r="K355" s="7"/>
      <c r="L355" s="10">
        <f t="shared" si="204"/>
        <v>0.85668534827862286</v>
      </c>
      <c r="M355" s="10">
        <f t="shared" si="205"/>
        <v>2.0617906683480456</v>
      </c>
      <c r="N355" s="10">
        <f t="shared" si="206"/>
        <v>0.48834767292188874</v>
      </c>
      <c r="O355" s="7"/>
      <c r="P355" s="10">
        <f t="shared" si="207"/>
        <v>-1.2051053200694226</v>
      </c>
      <c r="Q355" s="10">
        <f t="shared" si="208"/>
        <v>0.36833767535673412</v>
      </c>
      <c r="R355" s="11">
        <f t="shared" si="209"/>
        <v>-1.5734429954261566</v>
      </c>
      <c r="S355" s="7"/>
      <c r="T355" s="7"/>
      <c r="U355" s="7">
        <v>7903.55</v>
      </c>
      <c r="V355" s="7">
        <v>1113.05</v>
      </c>
      <c r="W355" s="7">
        <v>41.5</v>
      </c>
      <c r="X355" s="7"/>
      <c r="Y355" s="10">
        <f t="shared" si="210"/>
        <v>-7.1291282991847041E-3</v>
      </c>
      <c r="Z355" s="10">
        <f t="shared" si="211"/>
        <v>-3.5735943862080913E-2</v>
      </c>
      <c r="AA355" s="10">
        <f t="shared" si="212"/>
        <v>4.1405269761605988E-2</v>
      </c>
      <c r="AB355" s="5"/>
      <c r="AC355" s="10">
        <f t="shared" si="253"/>
        <v>-4.2395303129566641E-3</v>
      </c>
      <c r="AD355" s="10">
        <f t="shared" si="254"/>
        <v>3.6890400111789005E-2</v>
      </c>
      <c r="AE355" s="10">
        <f t="shared" si="255"/>
        <v>4.5340050377833681E-2</v>
      </c>
      <c r="AF355" s="10"/>
      <c r="AG355" s="10">
        <f t="shared" si="248"/>
        <v>4.1129930424745671E-2</v>
      </c>
      <c r="AH355" s="10">
        <f t="shared" si="249"/>
        <v>-8.4496502660446754E-3</v>
      </c>
      <c r="AI355" s="10">
        <f t="shared" si="213"/>
        <v>4.9579580690790347E-2</v>
      </c>
      <c r="AJ355" s="7"/>
      <c r="AK355" s="7"/>
      <c r="AL355" s="7">
        <v>296.64999999999998</v>
      </c>
      <c r="AM355" s="7">
        <v>24</v>
      </c>
      <c r="AN355" s="7">
        <v>449.5</v>
      </c>
      <c r="AO355" s="4"/>
      <c r="AP355" s="10">
        <f t="shared" si="214"/>
        <v>2.8249566724436664E-2</v>
      </c>
      <c r="AQ355" s="10">
        <f t="shared" si="215"/>
        <v>2.0876826722338502E-3</v>
      </c>
      <c r="AR355" s="10">
        <f t="shared" si="216"/>
        <v>3.6430712474060441E-2</v>
      </c>
      <c r="AS355" s="4"/>
      <c r="AT355" s="10">
        <f>(AL355-$AL$351)/$AL$351</f>
        <v>-6.0788348899794349E-2</v>
      </c>
      <c r="AU355" s="10">
        <f>(AM355-$AM$351)/$AM$351</f>
        <v>-9.0909090909090856E-2</v>
      </c>
      <c r="AV355" s="10">
        <f>(AN355-$AN$351)/$AN$351</f>
        <v>5.466916940403569E-2</v>
      </c>
      <c r="AW355" s="4"/>
      <c r="AX355" s="9">
        <f>AV355-AT355</f>
        <v>0.11545751830383004</v>
      </c>
      <c r="AY355" s="9">
        <f>AV355-AU355</f>
        <v>0.14557826031312654</v>
      </c>
      <c r="AZ355" s="8">
        <f t="shared" si="219"/>
        <v>-3.01207420092965E-2</v>
      </c>
      <c r="BA355" s="4"/>
      <c r="BC355" s="4"/>
      <c r="BD355" s="4"/>
      <c r="BE355" s="4"/>
      <c r="BF355" s="4"/>
      <c r="BG355" s="4"/>
      <c r="BH355" s="4"/>
      <c r="BI355" s="4"/>
      <c r="BJ355" s="4"/>
      <c r="BK355" s="4"/>
      <c r="BN355" s="4"/>
    </row>
    <row r="356" spans="1:66" s="1" customFormat="1">
      <c r="A356" s="12">
        <v>41856</v>
      </c>
      <c r="B356" s="7">
        <v>25908.01</v>
      </c>
      <c r="C356" s="7">
        <v>116.2</v>
      </c>
      <c r="D356" s="7">
        <v>607.85</v>
      </c>
      <c r="E356" s="7">
        <v>2197.25</v>
      </c>
      <c r="F356" s="7"/>
      <c r="G356" s="6"/>
      <c r="H356" s="10">
        <f t="shared" si="201"/>
        <v>2.1561017680034496E-3</v>
      </c>
      <c r="I356" s="10">
        <f t="shared" si="202"/>
        <v>1.4003294892916355E-3</v>
      </c>
      <c r="J356" s="10">
        <f t="shared" si="203"/>
        <v>1.3655294840582714E-4</v>
      </c>
      <c r="K356" s="7"/>
      <c r="L356" s="10">
        <f t="shared" si="204"/>
        <v>0.86068855084067253</v>
      </c>
      <c r="M356" s="10">
        <f t="shared" si="205"/>
        <v>2.066078184110971</v>
      </c>
      <c r="N356" s="10">
        <f t="shared" si="206"/>
        <v>0.48855091118487914</v>
      </c>
      <c r="O356" s="7"/>
      <c r="P356" s="10">
        <f t="shared" si="207"/>
        <v>-1.2053896332702985</v>
      </c>
      <c r="Q356" s="10">
        <f t="shared" si="208"/>
        <v>0.37213763965579338</v>
      </c>
      <c r="R356" s="11">
        <f t="shared" si="209"/>
        <v>-1.5775272729260919</v>
      </c>
      <c r="S356" s="7"/>
      <c r="T356" s="7"/>
      <c r="U356" s="7">
        <v>7849.75</v>
      </c>
      <c r="V356" s="7">
        <v>1130.25</v>
      </c>
      <c r="W356" s="7">
        <v>41.55</v>
      </c>
      <c r="X356" s="7"/>
      <c r="Y356" s="10">
        <f t="shared" si="210"/>
        <v>-6.8070677100796704E-3</v>
      </c>
      <c r="Z356" s="10">
        <f t="shared" si="211"/>
        <v>1.5453034454876282E-2</v>
      </c>
      <c r="AA356" s="10">
        <f t="shared" si="212"/>
        <v>1.2048192771083653E-3</v>
      </c>
      <c r="AB356" s="5"/>
      <c r="AC356" s="10">
        <f t="shared" si="253"/>
        <v>-1.1017739253137104E-2</v>
      </c>
      <c r="AD356" s="10">
        <f t="shared" si="254"/>
        <v>5.2913503190646936E-2</v>
      </c>
      <c r="AE356" s="10">
        <f t="shared" si="255"/>
        <v>4.6599496221662325E-2</v>
      </c>
      <c r="AF356" s="10"/>
      <c r="AG356" s="10">
        <f t="shared" si="248"/>
        <v>6.3931242443784037E-2</v>
      </c>
      <c r="AH356" s="10">
        <f t="shared" si="249"/>
        <v>6.3140069689846118E-3</v>
      </c>
      <c r="AI356" s="10">
        <f t="shared" si="213"/>
        <v>5.7617235474799425E-2</v>
      </c>
      <c r="AJ356" s="7"/>
      <c r="AK356" s="7"/>
      <c r="AL356" s="7">
        <v>295</v>
      </c>
      <c r="AM356" s="7">
        <v>24</v>
      </c>
      <c r="AN356" s="7">
        <v>460.05</v>
      </c>
      <c r="AO356" s="4"/>
      <c r="AP356" s="10">
        <f t="shared" si="214"/>
        <v>-5.5621102309117727E-3</v>
      </c>
      <c r="AQ356" s="10">
        <f t="shared" si="215"/>
        <v>0</v>
      </c>
      <c r="AR356" s="10">
        <f t="shared" si="216"/>
        <v>2.3470522803114596E-2</v>
      </c>
      <c r="AS356" s="4"/>
      <c r="AT356" s="10">
        <f>(AL356-$AL$351)/$AL$351</f>
        <v>-6.6012347633370341E-2</v>
      </c>
      <c r="AU356" s="10">
        <f>(AM356-$AM$351)/$AM$351</f>
        <v>-9.0909090909090856E-2</v>
      </c>
      <c r="AV356" s="10">
        <f>(AN356-$AN$351)/$AN$351</f>
        <v>7.9422806194275039E-2</v>
      </c>
      <c r="AW356" s="10" t="s">
        <v>1</v>
      </c>
      <c r="AX356" s="9">
        <f>AV356-AT356</f>
        <v>0.14543515382764538</v>
      </c>
      <c r="AY356" s="9">
        <f>AV356-AU356</f>
        <v>0.17033189710336588</v>
      </c>
      <c r="AZ356" s="8">
        <f t="shared" si="219"/>
        <v>-2.4896743275720501E-2</v>
      </c>
      <c r="BA356" s="4" t="s">
        <v>42</v>
      </c>
      <c r="BC356" s="4"/>
      <c r="BD356" s="4"/>
      <c r="BE356" s="4"/>
      <c r="BF356" s="4"/>
      <c r="BG356" s="4"/>
      <c r="BH356" s="4"/>
      <c r="BI356" s="4"/>
      <c r="BJ356" s="4">
        <v>61</v>
      </c>
      <c r="BK356" s="4"/>
      <c r="BN356" s="4"/>
    </row>
    <row r="357" spans="1:66" s="1" customFormat="1">
      <c r="A357" s="12">
        <v>41857</v>
      </c>
      <c r="B357" s="7">
        <v>25665.27</v>
      </c>
      <c r="C357" s="7">
        <v>115.2</v>
      </c>
      <c r="D357" s="7">
        <v>595.65</v>
      </c>
      <c r="E357" s="7">
        <v>2191.8000000000002</v>
      </c>
      <c r="F357" s="7"/>
      <c r="G357" s="6"/>
      <c r="H357" s="10">
        <f t="shared" si="201"/>
        <v>-8.6058519793459545E-3</v>
      </c>
      <c r="I357" s="10">
        <f t="shared" si="202"/>
        <v>-2.0070741136793691E-2</v>
      </c>
      <c r="J357" s="10">
        <f t="shared" si="203"/>
        <v>-2.4803731937648506E-3</v>
      </c>
      <c r="K357" s="7"/>
      <c r="L357" s="10">
        <f t="shared" si="204"/>
        <v>0.84467574059247397</v>
      </c>
      <c r="M357" s="10">
        <f t="shared" si="205"/>
        <v>2.0045397225725092</v>
      </c>
      <c r="N357" s="10">
        <f t="shared" si="206"/>
        <v>0.48485874940722196</v>
      </c>
      <c r="O357" s="7"/>
      <c r="P357" s="10">
        <f t="shared" si="207"/>
        <v>-1.1598639819800352</v>
      </c>
      <c r="Q357" s="10">
        <f t="shared" si="208"/>
        <v>0.35981699118525201</v>
      </c>
      <c r="R357" s="11">
        <f t="shared" si="209"/>
        <v>-1.5196809731652872</v>
      </c>
      <c r="S357" s="7"/>
      <c r="T357" s="7"/>
      <c r="U357" s="7">
        <v>7948.55</v>
      </c>
      <c r="V357" s="7">
        <v>1146.95</v>
      </c>
      <c r="W357" s="7">
        <v>41.9</v>
      </c>
      <c r="X357" s="7"/>
      <c r="Y357" s="10">
        <f t="shared" si="210"/>
        <v>1.2586388101531919E-2</v>
      </c>
      <c r="Z357" s="10">
        <f t="shared" si="211"/>
        <v>1.4775492147754962E-2</v>
      </c>
      <c r="AA357" s="10">
        <f t="shared" si="212"/>
        <v>8.4235860409145949E-3</v>
      </c>
      <c r="AB357" s="5"/>
      <c r="AC357" s="10">
        <f t="shared" si="253"/>
        <v>1.4299753061533492E-3</v>
      </c>
      <c r="AD357" s="10">
        <f t="shared" si="254"/>
        <v>6.8470818389305507E-2</v>
      </c>
      <c r="AE357" s="10">
        <f t="shared" si="255"/>
        <v>5.5415617128463365E-2</v>
      </c>
      <c r="AF357" s="10"/>
      <c r="AG357" s="10">
        <f t="shared" si="248"/>
        <v>6.7040843083152155E-2</v>
      </c>
      <c r="AH357" s="10">
        <f t="shared" si="249"/>
        <v>1.3055201260842142E-2</v>
      </c>
      <c r="AI357" s="10">
        <f t="shared" si="213"/>
        <v>5.3985641822310013E-2</v>
      </c>
      <c r="AJ357" s="7"/>
      <c r="AK357" s="7"/>
      <c r="AL357" s="7">
        <v>303.5</v>
      </c>
      <c r="AM357" s="7">
        <v>24.55</v>
      </c>
      <c r="AN357" s="7">
        <v>475.6</v>
      </c>
      <c r="AO357" s="4"/>
      <c r="AP357" s="10">
        <f t="shared" si="214"/>
        <v>2.8813559322033899E-2</v>
      </c>
      <c r="AQ357" s="10">
        <f t="shared" si="215"/>
        <v>2.2916666666666696E-2</v>
      </c>
      <c r="AR357" s="10">
        <f t="shared" si="216"/>
        <v>3.3800673839800045E-2</v>
      </c>
      <c r="AS357" s="4"/>
      <c r="AT357" s="10">
        <f t="shared" ref="AT357:AT362" si="256">(AL357-$AL$356)/$AL$356</f>
        <v>2.8813559322033899E-2</v>
      </c>
      <c r="AU357" s="10">
        <f t="shared" ref="AU357:AU362" si="257">(AM357-$AM$356)/$AM$356</f>
        <v>2.2916666666666696E-2</v>
      </c>
      <c r="AV357" s="10">
        <f t="shared" ref="AV357:AV362" si="258">(AN357-$AN$356)/$AN$356</f>
        <v>3.3800673839800045E-2</v>
      </c>
      <c r="AW357" s="4" t="s">
        <v>7</v>
      </c>
      <c r="AX357" s="9">
        <f t="shared" ref="AX357:AX378" si="259">AT357-AU357</f>
        <v>5.8968926553672023E-3</v>
      </c>
      <c r="AY357" s="9">
        <f t="shared" ref="AY357:AY378" si="260">AT357-AV357</f>
        <v>-4.9871145177661468E-3</v>
      </c>
      <c r="AZ357" s="8">
        <f t="shared" si="219"/>
        <v>1.0884007173133349E-2</v>
      </c>
      <c r="BA357" s="4"/>
      <c r="BC357" s="4"/>
      <c r="BD357" s="4"/>
      <c r="BE357" s="4"/>
      <c r="BF357" s="4"/>
      <c r="BG357" s="4"/>
      <c r="BH357" s="4"/>
      <c r="BI357" s="4"/>
      <c r="BJ357" s="4"/>
      <c r="BK357" s="4"/>
      <c r="BN357" s="4"/>
    </row>
    <row r="358" spans="1:66" s="1" customFormat="1">
      <c r="A358" s="12">
        <v>41858</v>
      </c>
      <c r="B358" s="7">
        <v>25589.01</v>
      </c>
      <c r="C358" s="7">
        <v>114.3</v>
      </c>
      <c r="D358" s="7">
        <v>589.35</v>
      </c>
      <c r="E358" s="7">
        <v>2191.4</v>
      </c>
      <c r="F358" s="7"/>
      <c r="G358" s="6"/>
      <c r="H358" s="10">
        <f t="shared" si="201"/>
        <v>-7.8125000000000486E-3</v>
      </c>
      <c r="I358" s="10">
        <f t="shared" si="202"/>
        <v>-1.0576680936791665E-2</v>
      </c>
      <c r="J358" s="10">
        <f t="shared" si="203"/>
        <v>-1.8249840313901402E-4</v>
      </c>
      <c r="K358" s="7"/>
      <c r="L358" s="10">
        <f t="shared" si="204"/>
        <v>0.83026421136909512</v>
      </c>
      <c r="M358" s="10">
        <f t="shared" si="205"/>
        <v>1.9727616645649433</v>
      </c>
      <c r="N358" s="10">
        <f t="shared" si="206"/>
        <v>0.48458776505656814</v>
      </c>
      <c r="O358" s="7"/>
      <c r="P358" s="10">
        <f t="shared" si="207"/>
        <v>-1.1424974531958481</v>
      </c>
      <c r="Q358" s="10">
        <f t="shared" si="208"/>
        <v>0.34567644631252697</v>
      </c>
      <c r="R358" s="11">
        <f t="shared" si="209"/>
        <v>-1.4881738995083751</v>
      </c>
      <c r="S358" s="7"/>
      <c r="T358" s="7"/>
      <c r="U358" s="7">
        <v>7900.2</v>
      </c>
      <c r="V358" s="7">
        <v>1146.55</v>
      </c>
      <c r="W358" s="7">
        <v>41.1</v>
      </c>
      <c r="X358" s="7"/>
      <c r="Y358" s="10">
        <f t="shared" si="210"/>
        <v>-6.0828704606501012E-3</v>
      </c>
      <c r="Z358" s="10">
        <f t="shared" si="211"/>
        <v>-3.4875103535471547E-4</v>
      </c>
      <c r="AA358" s="10">
        <f t="shared" si="212"/>
        <v>-1.9093078758949812E-2</v>
      </c>
      <c r="AB358" s="5"/>
      <c r="AC358" s="10">
        <f t="shared" si="253"/>
        <v>-4.6615935090460114E-3</v>
      </c>
      <c r="AD358" s="10">
        <f t="shared" si="254"/>
        <v>6.8098188085145936E-2</v>
      </c>
      <c r="AE358" s="10">
        <f t="shared" si="255"/>
        <v>3.5264483627203989E-2</v>
      </c>
      <c r="AF358" s="10"/>
      <c r="AG358" s="10">
        <f t="shared" si="248"/>
        <v>7.2759781594191941E-2</v>
      </c>
      <c r="AH358" s="10">
        <f t="shared" si="249"/>
        <v>3.2833704457941947E-2</v>
      </c>
      <c r="AI358" s="10">
        <f t="shared" si="213"/>
        <v>3.9926077136249995E-2</v>
      </c>
      <c r="AJ358" s="7"/>
      <c r="AK358" s="7"/>
      <c r="AL358" s="7">
        <v>302.14999999999998</v>
      </c>
      <c r="AM358" s="7">
        <v>24.35</v>
      </c>
      <c r="AN358" s="7">
        <v>468.95</v>
      </c>
      <c r="AO358" s="4"/>
      <c r="AP358" s="10">
        <f t="shared" si="214"/>
        <v>-4.4481054365733859E-3</v>
      </c>
      <c r="AQ358" s="10">
        <f t="shared" si="215"/>
        <v>-8.1466395112016008E-3</v>
      </c>
      <c r="AR358" s="10">
        <f t="shared" si="216"/>
        <v>-1.3982338099243133E-2</v>
      </c>
      <c r="AS358" s="4"/>
      <c r="AT358" s="10">
        <f t="shared" si="256"/>
        <v>2.4237288135593144E-2</v>
      </c>
      <c r="AU358" s="10">
        <f t="shared" si="257"/>
        <v>1.4583333333333393E-2</v>
      </c>
      <c r="AV358" s="10">
        <f t="shared" si="258"/>
        <v>1.9345723290946585E-2</v>
      </c>
      <c r="AW358" s="4"/>
      <c r="AX358" s="9">
        <f t="shared" si="259"/>
        <v>9.653954802259751E-3</v>
      </c>
      <c r="AY358" s="9">
        <f t="shared" si="260"/>
        <v>4.8915648446465586E-3</v>
      </c>
      <c r="AZ358" s="8">
        <f t="shared" si="219"/>
        <v>4.7623899576131924E-3</v>
      </c>
      <c r="BA358" s="4"/>
      <c r="BC358" s="4"/>
      <c r="BD358" s="4"/>
      <c r="BE358" s="4"/>
      <c r="BF358" s="4"/>
      <c r="BG358" s="4"/>
      <c r="BH358" s="4"/>
      <c r="BI358" s="4"/>
      <c r="BJ358" s="4"/>
      <c r="BK358" s="4"/>
      <c r="BN358" s="4"/>
    </row>
    <row r="359" spans="1:66" s="1" customFormat="1">
      <c r="A359" s="12">
        <v>41859</v>
      </c>
      <c r="B359" s="7">
        <v>25329.14</v>
      </c>
      <c r="C359" s="7">
        <v>110.95</v>
      </c>
      <c r="D359" s="7">
        <v>581.9</v>
      </c>
      <c r="E359" s="7">
        <v>2206</v>
      </c>
      <c r="F359" s="7"/>
      <c r="G359" s="6"/>
      <c r="H359" s="10">
        <f t="shared" si="201"/>
        <v>-2.9308836395450521E-2</v>
      </c>
      <c r="I359" s="10">
        <f t="shared" si="202"/>
        <v>-1.2641045219309486E-2</v>
      </c>
      <c r="J359" s="10">
        <f t="shared" si="203"/>
        <v>6.6624075933192977E-3</v>
      </c>
      <c r="L359" s="10">
        <f t="shared" si="204"/>
        <v>0.77662129703763005</v>
      </c>
      <c r="M359" s="10">
        <f t="shared" si="205"/>
        <v>1.9351828499369481</v>
      </c>
      <c r="N359" s="10">
        <f t="shared" si="206"/>
        <v>0.49447869385542992</v>
      </c>
      <c r="O359" s="7"/>
      <c r="P359" s="10">
        <f t="shared" si="207"/>
        <v>-1.1585615528993181</v>
      </c>
      <c r="Q359" s="10">
        <f t="shared" si="208"/>
        <v>0.28214260318220014</v>
      </c>
      <c r="R359" s="11">
        <f t="shared" si="209"/>
        <v>-1.4407041560815181</v>
      </c>
      <c r="S359" s="7"/>
      <c r="T359" s="7"/>
      <c r="U359" s="7">
        <v>7755.25</v>
      </c>
      <c r="V359" s="7">
        <v>1130.5</v>
      </c>
      <c r="W359" s="7">
        <v>39.549999999999997</v>
      </c>
      <c r="X359" s="7"/>
      <c r="Y359" s="10">
        <f t="shared" si="210"/>
        <v>-1.8347636768689377E-2</v>
      </c>
      <c r="Z359" s="10">
        <f t="shared" si="211"/>
        <v>-1.3998517291003406E-2</v>
      </c>
      <c r="AA359" s="10">
        <f t="shared" si="212"/>
        <v>-3.7712895377129053E-2</v>
      </c>
      <c r="AB359" s="5"/>
      <c r="AC359" s="10">
        <f t="shared" si="253"/>
        <v>-2.2923701053268134E-2</v>
      </c>
      <c r="AD359" s="10">
        <f t="shared" si="254"/>
        <v>5.3146397130746613E-2</v>
      </c>
      <c r="AE359" s="10">
        <f t="shared" si="255"/>
        <v>-3.7783375314862891E-3</v>
      </c>
      <c r="AF359" s="10"/>
      <c r="AG359" s="10">
        <f t="shared" si="248"/>
        <v>7.6070098184014751E-2</v>
      </c>
      <c r="AH359" s="10">
        <f t="shared" si="249"/>
        <v>5.6924734662232905E-2</v>
      </c>
      <c r="AI359" s="10">
        <f t="shared" si="213"/>
        <v>1.9145363521781845E-2</v>
      </c>
      <c r="AJ359" s="7"/>
      <c r="AK359" s="7"/>
      <c r="AL359" s="7">
        <v>284.85000000000002</v>
      </c>
      <c r="AM359" s="7">
        <v>23.75</v>
      </c>
      <c r="AN359" s="7">
        <v>448.55</v>
      </c>
      <c r="AO359" s="4"/>
      <c r="AP359" s="10">
        <f t="shared" si="214"/>
        <v>-5.7256329637597074E-2</v>
      </c>
      <c r="AQ359" s="10">
        <f t="shared" si="215"/>
        <v>-2.4640657084188968E-2</v>
      </c>
      <c r="AR359" s="10">
        <f t="shared" si="216"/>
        <v>-4.3501439385861984E-2</v>
      </c>
      <c r="AS359" s="4"/>
      <c r="AT359" s="10">
        <f t="shared" si="256"/>
        <v>-3.4406779661016872E-2</v>
      </c>
      <c r="AU359" s="10">
        <f t="shared" si="257"/>
        <v>-1.0416666666666666E-2</v>
      </c>
      <c r="AV359" s="10">
        <f t="shared" si="258"/>
        <v>-2.4997282904032171E-2</v>
      </c>
      <c r="AW359" s="4"/>
      <c r="AX359" s="9">
        <f t="shared" si="259"/>
        <v>-2.3990112994350207E-2</v>
      </c>
      <c r="AY359" s="9">
        <f t="shared" si="260"/>
        <v>-9.4094967569847004E-3</v>
      </c>
      <c r="AZ359" s="8">
        <f t="shared" si="219"/>
        <v>-1.4580616237365507E-2</v>
      </c>
      <c r="BA359" s="4"/>
      <c r="BC359" s="4"/>
      <c r="BD359" s="4"/>
      <c r="BE359" s="4"/>
      <c r="BF359" s="4"/>
      <c r="BG359" s="4"/>
      <c r="BH359" s="4"/>
      <c r="BI359" s="4"/>
      <c r="BJ359" s="4"/>
      <c r="BK359" s="4"/>
      <c r="BN359" s="4"/>
    </row>
    <row r="360" spans="1:66" s="1" customFormat="1">
      <c r="A360" s="12">
        <v>41862</v>
      </c>
      <c r="B360" s="7">
        <v>25519.24</v>
      </c>
      <c r="C360" s="7">
        <v>109.45</v>
      </c>
      <c r="D360" s="7">
        <v>589.45000000000005</v>
      </c>
      <c r="E360" s="7">
        <v>2251.15</v>
      </c>
      <c r="F360" s="7"/>
      <c r="G360" s="6"/>
      <c r="H360" s="10">
        <f t="shared" si="201"/>
        <v>-1.3519603424966201E-2</v>
      </c>
      <c r="I360" s="10">
        <f t="shared" si="202"/>
        <v>1.2974737927479066E-2</v>
      </c>
      <c r="J360" s="10">
        <f t="shared" si="203"/>
        <v>2.0466908431550357E-2</v>
      </c>
      <c r="K360" s="7"/>
      <c r="L360" s="10">
        <f t="shared" si="204"/>
        <v>0.75260208166533227</v>
      </c>
      <c r="M360" s="10">
        <f t="shared" si="205"/>
        <v>1.9732660781841111</v>
      </c>
      <c r="N360" s="10">
        <f t="shared" si="206"/>
        <v>0.525066052435472</v>
      </c>
      <c r="O360" s="10" t="s">
        <v>1</v>
      </c>
      <c r="P360" s="10">
        <f t="shared" si="207"/>
        <v>-1.2206639965187789</v>
      </c>
      <c r="Q360" s="10">
        <f t="shared" si="208"/>
        <v>0.22753602922986027</v>
      </c>
      <c r="R360" s="11">
        <f t="shared" si="209"/>
        <v>-1.4482000257486392</v>
      </c>
      <c r="S360" s="4"/>
      <c r="T360" s="7"/>
      <c r="U360" s="7">
        <v>7779.25</v>
      </c>
      <c r="V360" s="7">
        <v>1156.6500000000001</v>
      </c>
      <c r="W360" s="7">
        <v>39.200000000000003</v>
      </c>
      <c r="X360" s="7"/>
      <c r="Y360" s="10">
        <f t="shared" si="210"/>
        <v>3.0946777989104154E-3</v>
      </c>
      <c r="Z360" s="10">
        <f t="shared" si="211"/>
        <v>2.3131357806280489E-2</v>
      </c>
      <c r="AA360" s="10">
        <f t="shared" si="212"/>
        <v>-8.8495575221237514E-3</v>
      </c>
      <c r="AB360" s="5"/>
      <c r="AC360" s="10">
        <f t="shared" si="253"/>
        <v>-1.9899964723076126E-2</v>
      </c>
      <c r="AD360" s="10">
        <f t="shared" si="254"/>
        <v>7.7507103265173086E-2</v>
      </c>
      <c r="AE360" s="10">
        <f t="shared" si="255"/>
        <v>-1.2594458438287152E-2</v>
      </c>
      <c r="AF360" s="10"/>
      <c r="AG360" s="10">
        <f t="shared" si="248"/>
        <v>9.7407067988249219E-2</v>
      </c>
      <c r="AH360" s="10">
        <f t="shared" si="249"/>
        <v>9.0101561703460231E-2</v>
      </c>
      <c r="AI360" s="10">
        <f t="shared" si="213"/>
        <v>7.3055062847889873E-3</v>
      </c>
      <c r="AJ360" s="7"/>
      <c r="AK360" s="7"/>
      <c r="AL360" s="7">
        <v>299</v>
      </c>
      <c r="AM360" s="7">
        <v>24.1</v>
      </c>
      <c r="AN360" s="7">
        <v>455.6</v>
      </c>
      <c r="AO360" s="4"/>
      <c r="AP360" s="10">
        <f t="shared" si="214"/>
        <v>4.9675267684746276E-2</v>
      </c>
      <c r="AQ360" s="10">
        <f t="shared" si="215"/>
        <v>1.4736842105263218E-2</v>
      </c>
      <c r="AR360" s="10">
        <f t="shared" si="216"/>
        <v>1.5717311336528841E-2</v>
      </c>
      <c r="AS360" s="4"/>
      <c r="AT360" s="10">
        <f t="shared" si="256"/>
        <v>1.3559322033898305E-2</v>
      </c>
      <c r="AU360" s="10">
        <f t="shared" si="257"/>
        <v>4.1666666666667256E-3</v>
      </c>
      <c r="AV360" s="10">
        <f t="shared" si="258"/>
        <v>-9.6728616454732925E-3</v>
      </c>
      <c r="AW360" s="4"/>
      <c r="AX360" s="9">
        <f t="shared" si="259"/>
        <v>9.3926553672315782E-3</v>
      </c>
      <c r="AY360" s="9">
        <f t="shared" si="260"/>
        <v>2.3232183679371597E-2</v>
      </c>
      <c r="AZ360" s="8">
        <f t="shared" si="219"/>
        <v>-1.3839528312140019E-2</v>
      </c>
      <c r="BA360" s="4"/>
      <c r="BC360" s="4"/>
      <c r="BD360" s="4"/>
      <c r="BE360" s="4"/>
      <c r="BF360" s="4"/>
      <c r="BG360" s="4"/>
      <c r="BH360" s="4"/>
      <c r="BI360" s="4"/>
      <c r="BJ360" s="4"/>
      <c r="BK360" s="4"/>
      <c r="BN360" s="4"/>
    </row>
    <row r="361" spans="1:66" s="1" customFormat="1">
      <c r="A361" s="12">
        <v>41863</v>
      </c>
      <c r="B361" s="7">
        <v>25880.77</v>
      </c>
      <c r="C361" s="7">
        <v>113.15</v>
      </c>
      <c r="D361" s="7">
        <v>584.29999999999995</v>
      </c>
      <c r="E361" s="7">
        <v>2261.1999999999998</v>
      </c>
      <c r="F361" s="7"/>
      <c r="G361" s="7"/>
      <c r="H361" s="10">
        <f t="shared" si="201"/>
        <v>3.3805390589310209E-2</v>
      </c>
      <c r="I361" s="10">
        <f t="shared" si="202"/>
        <v>-8.736958181355654E-3</v>
      </c>
      <c r="J361" s="10">
        <f t="shared" si="203"/>
        <v>4.4643848699552346E-3</v>
      </c>
      <c r="K361" s="7"/>
      <c r="L361" s="10">
        <f t="shared" si="204"/>
        <v>0.81184947958366693</v>
      </c>
      <c r="M361" s="10">
        <f t="shared" si="205"/>
        <v>1.9472887767969733</v>
      </c>
      <c r="N361" s="10">
        <f t="shared" si="206"/>
        <v>0.53187453424564723</v>
      </c>
      <c r="O361" s="1" t="s">
        <v>20</v>
      </c>
      <c r="P361" s="10">
        <f t="shared" si="207"/>
        <v>-1.1354392972133063</v>
      </c>
      <c r="Q361" s="10">
        <f t="shared" si="208"/>
        <v>0.2799749453380197</v>
      </c>
      <c r="R361" s="11">
        <f t="shared" si="209"/>
        <v>-1.4154142425513259</v>
      </c>
      <c r="S361" s="7"/>
      <c r="T361" s="7"/>
      <c r="U361" s="7">
        <v>7831</v>
      </c>
      <c r="V361" s="7">
        <v>1150.7</v>
      </c>
      <c r="W361" s="7">
        <v>38.9</v>
      </c>
      <c r="X361" s="7"/>
      <c r="Y361" s="10">
        <f t="shared" si="210"/>
        <v>6.6523122408972584E-3</v>
      </c>
      <c r="Z361" s="10">
        <f t="shared" si="211"/>
        <v>-5.1441663424545408E-3</v>
      </c>
      <c r="AA361" s="10">
        <f t="shared" si="212"/>
        <v>-7.6530612244899042E-3</v>
      </c>
      <c r="AB361" s="5"/>
      <c r="AC361" s="10">
        <f t="shared" si="253"/>
        <v>-1.338003326109961E-2</v>
      </c>
      <c r="AD361" s="10">
        <f t="shared" si="254"/>
        <v>7.1964227490800683E-2</v>
      </c>
      <c r="AE361" s="10">
        <f t="shared" si="255"/>
        <v>-2.0151133501259553E-2</v>
      </c>
      <c r="AF361" s="10"/>
      <c r="AG361" s="10">
        <f t="shared" si="248"/>
        <v>8.5344260751900297E-2</v>
      </c>
      <c r="AH361" s="10">
        <f t="shared" si="249"/>
        <v>9.2115360992060233E-2</v>
      </c>
      <c r="AI361" s="10">
        <f t="shared" si="213"/>
        <v>-6.7711002401599357E-3</v>
      </c>
      <c r="AJ361" s="7"/>
      <c r="AK361" s="7"/>
      <c r="AL361" s="7">
        <v>306.45</v>
      </c>
      <c r="AM361" s="7">
        <v>24.2</v>
      </c>
      <c r="AN361" s="7">
        <v>469.55</v>
      </c>
      <c r="AO361" s="4"/>
      <c r="AP361" s="10">
        <f t="shared" si="214"/>
        <v>2.4916387959866181E-2</v>
      </c>
      <c r="AQ361" s="10">
        <f t="shared" si="215"/>
        <v>4.1493775933609074E-3</v>
      </c>
      <c r="AR361" s="10">
        <f t="shared" si="216"/>
        <v>3.0618964003511825E-2</v>
      </c>
      <c r="AS361" s="4"/>
      <c r="AT361" s="10">
        <f t="shared" si="256"/>
        <v>3.8813559322033862E-2</v>
      </c>
      <c r="AU361" s="10">
        <f t="shared" si="257"/>
        <v>8.3333333333333037E-3</v>
      </c>
      <c r="AV361" s="10">
        <f t="shared" si="258"/>
        <v>2.0649929355504835E-2</v>
      </c>
      <c r="AW361" s="4"/>
      <c r="AX361" s="9">
        <f t="shared" si="259"/>
        <v>3.0480225988700559E-2</v>
      </c>
      <c r="AY361" s="9">
        <f t="shared" si="260"/>
        <v>1.8163629966529028E-2</v>
      </c>
      <c r="AZ361" s="8">
        <f t="shared" si="219"/>
        <v>1.2316596022171531E-2</v>
      </c>
      <c r="BA361" s="4"/>
      <c r="BC361" s="4"/>
      <c r="BD361" s="4"/>
      <c r="BE361" s="4"/>
      <c r="BF361" s="4"/>
      <c r="BG361" s="4"/>
      <c r="BH361" s="4"/>
      <c r="BI361" s="4"/>
      <c r="BJ361" s="4"/>
      <c r="BK361" s="4"/>
      <c r="BN361" s="4"/>
    </row>
    <row r="362" spans="1:66" s="1" customFormat="1">
      <c r="A362" s="12">
        <v>41864</v>
      </c>
      <c r="B362" s="7">
        <v>25918.95</v>
      </c>
      <c r="C362" s="7">
        <v>109.5</v>
      </c>
      <c r="D362" s="7">
        <v>573.20000000000005</v>
      </c>
      <c r="E362" s="7">
        <v>2250.1999999999998</v>
      </c>
      <c r="F362" s="7"/>
      <c r="G362" s="6"/>
      <c r="H362" s="10">
        <f t="shared" si="201"/>
        <v>-3.225806451612908E-2</v>
      </c>
      <c r="I362" s="10">
        <f t="shared" si="202"/>
        <v>-1.8997090535683572E-2</v>
      </c>
      <c r="J362" s="10">
        <f t="shared" si="203"/>
        <v>-4.8646736246240937E-3</v>
      </c>
      <c r="K362" s="7"/>
      <c r="L362" s="10">
        <f t="shared" si="204"/>
        <v>0.75340272217774207</v>
      </c>
      <c r="M362" s="10">
        <f t="shared" si="205"/>
        <v>1.8912988650693572</v>
      </c>
      <c r="N362" s="10">
        <f t="shared" si="206"/>
        <v>0.52442246460266917</v>
      </c>
      <c r="O362" s="7"/>
      <c r="P362" s="10">
        <f t="shared" si="207"/>
        <v>-1.137896142891615</v>
      </c>
      <c r="Q362" s="10">
        <f t="shared" si="208"/>
        <v>0.2289802575750729</v>
      </c>
      <c r="R362" s="11">
        <f t="shared" si="209"/>
        <v>-1.3668764004666878</v>
      </c>
      <c r="S362" s="7"/>
      <c r="T362" s="7"/>
      <c r="U362" s="7">
        <v>7902.7</v>
      </c>
      <c r="V362" s="7">
        <v>1135.5</v>
      </c>
      <c r="W362" s="7">
        <v>40.65</v>
      </c>
      <c r="X362" s="7"/>
      <c r="Y362" s="10">
        <f t="shared" si="210"/>
        <v>9.1559187843187097E-3</v>
      </c>
      <c r="Z362" s="10">
        <f t="shared" si="211"/>
        <v>-1.3209350829929647E-2</v>
      </c>
      <c r="AA362" s="10">
        <f t="shared" si="212"/>
        <v>4.4987146529562982E-2</v>
      </c>
      <c r="AB362" s="5"/>
      <c r="AC362" s="10">
        <f t="shared" si="253"/>
        <v>-4.3466209746510108E-3</v>
      </c>
      <c r="AD362" s="10">
        <f t="shared" si="254"/>
        <v>5.7804275932740186E-2</v>
      </c>
      <c r="AE362" s="10">
        <f t="shared" si="255"/>
        <v>2.3929471032745484E-2</v>
      </c>
      <c r="AF362" s="10"/>
      <c r="AG362" s="10">
        <f t="shared" si="248"/>
        <v>6.2150896907391194E-2</v>
      </c>
      <c r="AH362" s="10">
        <f t="shared" si="249"/>
        <v>3.3874804899994698E-2</v>
      </c>
      <c r="AI362" s="10">
        <f t="shared" si="213"/>
        <v>2.8276092007396496E-2</v>
      </c>
      <c r="AJ362" s="7"/>
      <c r="AK362" s="7"/>
      <c r="AL362" s="7">
        <v>357.75</v>
      </c>
      <c r="AM362" s="7">
        <v>23.65</v>
      </c>
      <c r="AN362" s="7">
        <v>459.6</v>
      </c>
      <c r="AO362" s="4"/>
      <c r="AP362" s="10">
        <f t="shared" si="214"/>
        <v>0.16740088105726877</v>
      </c>
      <c r="AQ362" s="10">
        <f t="shared" si="215"/>
        <v>-2.2727272727272756E-2</v>
      </c>
      <c r="AR362" s="10">
        <f t="shared" si="216"/>
        <v>-2.1190501544031494E-2</v>
      </c>
      <c r="AS362" s="4"/>
      <c r="AT362" s="10">
        <f t="shared" si="256"/>
        <v>0.21271186440677967</v>
      </c>
      <c r="AU362" s="10">
        <f t="shared" si="257"/>
        <v>-1.4583333333333393E-2</v>
      </c>
      <c r="AV362" s="10">
        <f t="shared" si="258"/>
        <v>-9.7815454841862536E-4</v>
      </c>
      <c r="AW362" s="10" t="s">
        <v>1</v>
      </c>
      <c r="AX362" s="9">
        <f t="shared" si="259"/>
        <v>0.22729519774011306</v>
      </c>
      <c r="AY362" s="9">
        <f t="shared" si="260"/>
        <v>0.21369001895519829</v>
      </c>
      <c r="AZ362" s="8">
        <f t="shared" si="219"/>
        <v>1.3605178784914768E-2</v>
      </c>
      <c r="BA362" s="4" t="s">
        <v>18</v>
      </c>
      <c r="BC362" s="4"/>
      <c r="BD362" s="4"/>
      <c r="BE362" s="4"/>
      <c r="BF362" s="4"/>
      <c r="BG362" s="4"/>
      <c r="BH362" s="4"/>
      <c r="BI362" s="4"/>
      <c r="BJ362" s="4">
        <v>62</v>
      </c>
      <c r="BK362" s="4"/>
      <c r="BN362" s="4"/>
    </row>
    <row r="363" spans="1:66" s="1" customFormat="1">
      <c r="A363" s="12">
        <v>41865</v>
      </c>
      <c r="B363" s="7">
        <v>26103.23</v>
      </c>
      <c r="C363" s="7">
        <v>110.15</v>
      </c>
      <c r="D363" s="7">
        <v>578.25</v>
      </c>
      <c r="E363" s="7">
        <v>2251.5500000000002</v>
      </c>
      <c r="F363" s="7"/>
      <c r="G363" s="6"/>
      <c r="H363" s="10">
        <f t="shared" si="201"/>
        <v>5.9360730593607828E-3</v>
      </c>
      <c r="I363" s="10">
        <f t="shared" si="202"/>
        <v>8.8101884159105977E-3</v>
      </c>
      <c r="J363" s="10">
        <f t="shared" si="203"/>
        <v>5.9994667140714773E-4</v>
      </c>
      <c r="K363" s="7"/>
      <c r="L363" s="10">
        <f t="shared" si="204"/>
        <v>0.76381104883907125</v>
      </c>
      <c r="M363" s="10">
        <f t="shared" si="205"/>
        <v>1.9167717528373267</v>
      </c>
      <c r="N363" s="10">
        <f t="shared" si="206"/>
        <v>0.52533703678612587</v>
      </c>
      <c r="O363" s="7"/>
      <c r="P363" s="10">
        <f t="shared" si="207"/>
        <v>-1.1529607039982555</v>
      </c>
      <c r="Q363" s="10">
        <f t="shared" si="208"/>
        <v>0.23847401205294538</v>
      </c>
      <c r="R363" s="11">
        <f t="shared" si="209"/>
        <v>-1.3914347160512008</v>
      </c>
      <c r="S363" s="7"/>
      <c r="T363" s="7"/>
      <c r="U363" s="7">
        <v>7737.7</v>
      </c>
      <c r="V363" s="7">
        <v>1188.4000000000001</v>
      </c>
      <c r="W363" s="7">
        <v>43</v>
      </c>
      <c r="X363" s="7">
        <v>14</v>
      </c>
      <c r="Y363" s="10">
        <f t="shared" si="210"/>
        <v>-2.0878940109076646E-2</v>
      </c>
      <c r="Z363" s="10">
        <f t="shared" si="211"/>
        <v>4.6587406428886036E-2</v>
      </c>
      <c r="AA363" s="10">
        <f t="shared" si="212"/>
        <v>5.7810578105781094E-2</v>
      </c>
      <c r="AB363" s="7"/>
      <c r="AC363" s="10">
        <f t="shared" si="253"/>
        <v>-2.5134808244721061E-2</v>
      </c>
      <c r="AD363" s="10">
        <f t="shared" si="254"/>
        <v>0.10708463365783226</v>
      </c>
      <c r="AE363" s="10">
        <f t="shared" si="255"/>
        <v>8.3123425692695138E-2</v>
      </c>
      <c r="AF363" s="10" t="s">
        <v>1</v>
      </c>
      <c r="AG363" s="10">
        <f t="shared" si="248"/>
        <v>0.13221944190255333</v>
      </c>
      <c r="AH363" s="10">
        <f t="shared" si="249"/>
        <v>2.3961207965137121E-2</v>
      </c>
      <c r="AI363" s="10">
        <f t="shared" si="213"/>
        <v>0.10825823393741621</v>
      </c>
      <c r="AK363" s="7"/>
      <c r="AL363" s="7">
        <v>364.35</v>
      </c>
      <c r="AM363" s="7">
        <v>24</v>
      </c>
      <c r="AN363" s="7">
        <v>466.25</v>
      </c>
      <c r="AO363" s="4"/>
      <c r="AP363" s="10">
        <f t="shared" si="214"/>
        <v>1.8448637316561909E-2</v>
      </c>
      <c r="AQ363" s="10">
        <f t="shared" si="215"/>
        <v>1.4799154334038117E-2</v>
      </c>
      <c r="AR363" s="10">
        <f t="shared" si="216"/>
        <v>1.4469103568320228E-2</v>
      </c>
      <c r="AS363" s="4"/>
      <c r="AT363" s="10">
        <f t="shared" ref="AT363:AT378" si="261">(AL363-$AL$362)/$AL$362</f>
        <v>1.8448637316561909E-2</v>
      </c>
      <c r="AU363" s="10">
        <f t="shared" ref="AU363:AU378" si="262">(AM363-$AM$362)/$AM$362</f>
        <v>1.4799154334038117E-2</v>
      </c>
      <c r="AV363" s="10">
        <f t="shared" ref="AV363:AV378" si="263">(AN363-$AN$362)/$AN$362</f>
        <v>1.4469103568320228E-2</v>
      </c>
      <c r="AW363" s="7" t="s">
        <v>2</v>
      </c>
      <c r="AX363" s="9">
        <f t="shared" si="259"/>
        <v>3.6494829825237923E-3</v>
      </c>
      <c r="AY363" s="9">
        <f t="shared" si="260"/>
        <v>3.9795337482416808E-3</v>
      </c>
      <c r="AZ363" s="8">
        <f t="shared" si="219"/>
        <v>-3.3005076571788854E-4</v>
      </c>
      <c r="BA363" s="4" t="s">
        <v>2</v>
      </c>
      <c r="BC363" s="4"/>
      <c r="BD363" s="4"/>
      <c r="BE363" s="4"/>
      <c r="BF363" s="4"/>
      <c r="BG363" s="4"/>
      <c r="BH363" s="4"/>
      <c r="BI363" s="4"/>
      <c r="BJ363" s="4"/>
      <c r="BK363" s="4"/>
      <c r="BN363" s="4"/>
    </row>
    <row r="364" spans="1:66" s="1" customFormat="1">
      <c r="A364" s="12">
        <v>41869</v>
      </c>
      <c r="B364" s="7">
        <v>26390.959999999999</v>
      </c>
      <c r="C364" s="7">
        <v>114.7</v>
      </c>
      <c r="D364" s="7">
        <v>595.54999999999995</v>
      </c>
      <c r="E364" s="7">
        <v>2271.9</v>
      </c>
      <c r="F364" s="7"/>
      <c r="G364" s="6"/>
      <c r="H364" s="10">
        <f t="shared" si="201"/>
        <v>4.1307308216068969E-2</v>
      </c>
      <c r="I364" s="10">
        <f t="shared" si="202"/>
        <v>2.9917855598789372E-2</v>
      </c>
      <c r="J364" s="10">
        <f t="shared" si="203"/>
        <v>9.0382181164086559E-3</v>
      </c>
      <c r="K364" s="7"/>
      <c r="L364" s="10">
        <f t="shared" si="204"/>
        <v>0.83666933546837463</v>
      </c>
      <c r="M364" s="10">
        <f t="shared" si="205"/>
        <v>2.0040353089533416</v>
      </c>
      <c r="N364" s="10">
        <f t="shared" si="206"/>
        <v>0.53912336562563523</v>
      </c>
      <c r="O364" s="7"/>
      <c r="P364" s="10">
        <f t="shared" si="207"/>
        <v>-1.1673659734849671</v>
      </c>
      <c r="Q364" s="10">
        <f t="shared" si="208"/>
        <v>0.2975459698427394</v>
      </c>
      <c r="R364" s="11">
        <f t="shared" si="209"/>
        <v>-1.4649119433277065</v>
      </c>
      <c r="S364" s="7"/>
      <c r="T364" s="7"/>
      <c r="U364" s="7">
        <v>7653.4</v>
      </c>
      <c r="V364" s="7">
        <v>1265.8</v>
      </c>
      <c r="W364" s="7">
        <v>44.25</v>
      </c>
      <c r="X364" s="7"/>
      <c r="Y364" s="10">
        <f t="shared" si="210"/>
        <v>-1.0894710314434546E-2</v>
      </c>
      <c r="Z364" s="10">
        <f t="shared" si="211"/>
        <v>6.5129585997980355E-2</v>
      </c>
      <c r="AA364" s="10">
        <f t="shared" si="212"/>
        <v>2.9069767441860465E-2</v>
      </c>
      <c r="AB364" s="5"/>
      <c r="AC364" s="10">
        <f t="shared" si="253"/>
        <v>-3.5755682104520507E-2</v>
      </c>
      <c r="AD364" s="10">
        <f t="shared" si="254"/>
        <v>0.17918859751269262</v>
      </c>
      <c r="AE364" s="10">
        <f t="shared" si="255"/>
        <v>0.11460957178841302</v>
      </c>
      <c r="AF364" s="7" t="s">
        <v>7</v>
      </c>
      <c r="AG364" s="10">
        <f t="shared" ref="AG364:AG378" si="264">AE364-AC364</f>
        <v>0.15036525389293354</v>
      </c>
      <c r="AH364" s="10">
        <f t="shared" ref="AH364:AH378" si="265">AE364-AD364</f>
        <v>-6.4579025724279593E-2</v>
      </c>
      <c r="AI364" s="10">
        <f t="shared" si="213"/>
        <v>0.21494427961721313</v>
      </c>
      <c r="AJ364" s="7"/>
      <c r="AK364" s="7"/>
      <c r="AL364" s="7">
        <v>378.05</v>
      </c>
      <c r="AM364" s="7">
        <v>24</v>
      </c>
      <c r="AN364" s="7">
        <v>457.4</v>
      </c>
      <c r="AO364" s="4"/>
      <c r="AP364" s="10">
        <f t="shared" si="214"/>
        <v>3.7601207630026043E-2</v>
      </c>
      <c r="AQ364" s="10">
        <f t="shared" si="215"/>
        <v>0</v>
      </c>
      <c r="AR364" s="10">
        <f t="shared" si="216"/>
        <v>-1.8981233243967877E-2</v>
      </c>
      <c r="AS364" s="4"/>
      <c r="AT364" s="10">
        <f t="shared" si="261"/>
        <v>5.6743535988819038E-2</v>
      </c>
      <c r="AU364" s="10">
        <f t="shared" si="262"/>
        <v>1.4799154334038117E-2</v>
      </c>
      <c r="AV364" s="10">
        <f t="shared" si="263"/>
        <v>-4.7867711053090631E-3</v>
      </c>
      <c r="AW364" s="4"/>
      <c r="AX364" s="9">
        <f t="shared" si="259"/>
        <v>4.194438165478092E-2</v>
      </c>
      <c r="AY364" s="9">
        <f t="shared" si="260"/>
        <v>6.1530307094128101E-2</v>
      </c>
      <c r="AZ364" s="8">
        <f t="shared" si="219"/>
        <v>-1.9585925439347181E-2</v>
      </c>
      <c r="BA364" s="4"/>
      <c r="BC364" s="4"/>
      <c r="BD364" s="4"/>
      <c r="BE364" s="4"/>
      <c r="BF364" s="4"/>
      <c r="BG364" s="4"/>
      <c r="BH364" s="4"/>
      <c r="BI364" s="4"/>
      <c r="BJ364" s="4"/>
      <c r="BK364" s="4"/>
      <c r="BN364" s="4"/>
    </row>
    <row r="365" spans="1:66" s="1" customFormat="1">
      <c r="A365" s="12">
        <v>41870</v>
      </c>
      <c r="B365" s="7">
        <v>26420.67</v>
      </c>
      <c r="C365" s="7">
        <v>114.75</v>
      </c>
      <c r="D365" s="7">
        <v>596.9</v>
      </c>
      <c r="E365" s="7">
        <v>2281.3000000000002</v>
      </c>
      <c r="F365" s="7"/>
      <c r="G365" s="6"/>
      <c r="H365" s="10">
        <f t="shared" si="201"/>
        <v>4.3591979075847562E-4</v>
      </c>
      <c r="I365" s="10">
        <f t="shared" si="202"/>
        <v>2.2668121904122623E-3</v>
      </c>
      <c r="J365" s="10">
        <f t="shared" si="203"/>
        <v>4.1375060522030414E-3</v>
      </c>
      <c r="K365" s="7"/>
      <c r="L365" s="10">
        <f t="shared" si="204"/>
        <v>0.83746997598078454</v>
      </c>
      <c r="M365" s="10">
        <f t="shared" si="205"/>
        <v>2.0108448928121057</v>
      </c>
      <c r="N365" s="10">
        <f t="shared" si="206"/>
        <v>0.54549149786599849</v>
      </c>
      <c r="O365" s="7"/>
      <c r="P365" s="10">
        <f t="shared" si="207"/>
        <v>-1.173374916831321</v>
      </c>
      <c r="Q365" s="10">
        <f t="shared" si="208"/>
        <v>0.29197847811478606</v>
      </c>
      <c r="R365" s="11">
        <f t="shared" si="209"/>
        <v>-1.4653533949461071</v>
      </c>
      <c r="S365" s="7"/>
      <c r="T365" s="7"/>
      <c r="U365" s="7">
        <v>7660.45</v>
      </c>
      <c r="V365" s="7">
        <v>1284.7</v>
      </c>
      <c r="W365" s="7">
        <v>44.05</v>
      </c>
      <c r="X365" s="7"/>
      <c r="Y365" s="10">
        <f t="shared" si="210"/>
        <v>9.211592233517368E-4</v>
      </c>
      <c r="Z365" s="10">
        <f t="shared" si="211"/>
        <v>1.4931268762837803E-2</v>
      </c>
      <c r="AA365" s="10">
        <f t="shared" si="212"/>
        <v>-4.5197740112994994E-3</v>
      </c>
      <c r="AB365" s="5"/>
      <c r="AC365" s="10">
        <f t="shared" ref="AC365:AC378" si="266">(U365-$U$364)/$U$364</f>
        <v>9.211592233517368E-4</v>
      </c>
      <c r="AD365" s="10">
        <f t="shared" ref="AD365:AD378" si="267">(V365-$V$364)/$V$364</f>
        <v>1.4931268762837803E-2</v>
      </c>
      <c r="AE365" s="10">
        <f t="shared" ref="AE365:AE378" si="268">(W365-$W$364)/$W$364</f>
        <v>-4.5197740112994994E-3</v>
      </c>
      <c r="AF365" s="10"/>
      <c r="AG365" s="10">
        <f t="shared" si="264"/>
        <v>-5.4409332346512362E-3</v>
      </c>
      <c r="AH365" s="10">
        <f t="shared" si="265"/>
        <v>-1.9451042774137301E-2</v>
      </c>
      <c r="AI365" s="10">
        <f t="shared" si="213"/>
        <v>1.4010109539486065E-2</v>
      </c>
      <c r="AJ365" s="7"/>
      <c r="AK365" s="7"/>
      <c r="AL365" s="7">
        <v>382.75</v>
      </c>
      <c r="AM365" s="7">
        <v>24.55</v>
      </c>
      <c r="AN365" s="7">
        <v>460.7</v>
      </c>
      <c r="AO365" s="4"/>
      <c r="AP365" s="10">
        <f t="shared" si="214"/>
        <v>1.2432217960587194E-2</v>
      </c>
      <c r="AQ365" s="10">
        <f t="shared" si="215"/>
        <v>2.2916666666666696E-2</v>
      </c>
      <c r="AR365" s="10">
        <f t="shared" si="216"/>
        <v>7.2146917358985822E-3</v>
      </c>
      <c r="AS365" s="4"/>
      <c r="AT365" s="10">
        <f t="shared" si="261"/>
        <v>6.9881201956673661E-2</v>
      </c>
      <c r="AU365" s="10">
        <f t="shared" si="262"/>
        <v>3.8054968287526518E-2</v>
      </c>
      <c r="AV365" s="10">
        <f t="shared" si="263"/>
        <v>2.393385552654408E-3</v>
      </c>
      <c r="AW365" s="4"/>
      <c r="AX365" s="9">
        <f t="shared" si="259"/>
        <v>3.1826233669147143E-2</v>
      </c>
      <c r="AY365" s="9">
        <f t="shared" si="260"/>
        <v>6.7487816404019255E-2</v>
      </c>
      <c r="AZ365" s="8">
        <f t="shared" si="219"/>
        <v>-3.5661582734872112E-2</v>
      </c>
      <c r="BA365" s="4"/>
      <c r="BC365" s="4"/>
      <c r="BD365" s="4"/>
      <c r="BE365" s="4"/>
      <c r="BF365" s="4"/>
      <c r="BG365" s="4"/>
      <c r="BH365" s="4"/>
      <c r="BI365" s="4"/>
      <c r="BJ365" s="4"/>
      <c r="BK365" s="4"/>
      <c r="BN365" s="4"/>
    </row>
    <row r="366" spans="1:66" s="1" customFormat="1">
      <c r="A366" s="12">
        <v>41871</v>
      </c>
      <c r="B366" s="7">
        <v>26314.29</v>
      </c>
      <c r="C366" s="7">
        <v>115.15</v>
      </c>
      <c r="D366" s="7">
        <v>596.79999999999995</v>
      </c>
      <c r="E366" s="7">
        <v>2284</v>
      </c>
      <c r="F366" s="7"/>
      <c r="G366" s="6"/>
      <c r="H366" s="10">
        <f t="shared" si="201"/>
        <v>3.4858387799564764E-3</v>
      </c>
      <c r="I366" s="10">
        <f t="shared" si="202"/>
        <v>-1.6753224995815503E-4</v>
      </c>
      <c r="J366" s="10">
        <f t="shared" si="203"/>
        <v>1.1835357033269705E-3</v>
      </c>
      <c r="K366" s="7"/>
      <c r="L366" s="10">
        <f t="shared" si="204"/>
        <v>0.84387510008006406</v>
      </c>
      <c r="M366" s="10">
        <f t="shared" si="205"/>
        <v>2.010340479192938</v>
      </c>
      <c r="N366" s="10">
        <f t="shared" si="206"/>
        <v>0.5473206422329111</v>
      </c>
      <c r="O366" s="7"/>
      <c r="P366" s="10">
        <f t="shared" si="207"/>
        <v>-1.1664653791128741</v>
      </c>
      <c r="Q366" s="10">
        <f t="shared" si="208"/>
        <v>0.29655445784715295</v>
      </c>
      <c r="R366" s="11">
        <f t="shared" si="209"/>
        <v>-1.4630198369600271</v>
      </c>
      <c r="S366" s="7"/>
      <c r="T366" s="7"/>
      <c r="U366" s="7">
        <v>7557.65</v>
      </c>
      <c r="V366" s="7">
        <v>1261.7</v>
      </c>
      <c r="W366" s="7">
        <v>45.1</v>
      </c>
      <c r="X366" s="7"/>
      <c r="Y366" s="10">
        <f t="shared" si="210"/>
        <v>-1.3419577178886382E-2</v>
      </c>
      <c r="Z366" s="10">
        <f t="shared" si="211"/>
        <v>-1.7903012376430296E-2</v>
      </c>
      <c r="AA366" s="10">
        <f t="shared" si="212"/>
        <v>2.3836549375709521E-2</v>
      </c>
      <c r="AB366" s="5"/>
      <c r="AC366" s="10">
        <f t="shared" si="266"/>
        <v>-1.2510779522826457E-2</v>
      </c>
      <c r="AD366" s="10">
        <f t="shared" si="267"/>
        <v>-3.2390583030493833E-3</v>
      </c>
      <c r="AE366" s="10">
        <f t="shared" si="268"/>
        <v>1.9209039548022631E-2</v>
      </c>
      <c r="AF366" s="10"/>
      <c r="AG366" s="10">
        <f t="shared" si="264"/>
        <v>3.1719819070849087E-2</v>
      </c>
      <c r="AH366" s="10">
        <f t="shared" si="265"/>
        <v>2.2448097851072015E-2</v>
      </c>
      <c r="AI366" s="10">
        <f t="shared" si="213"/>
        <v>9.2717212197770717E-3</v>
      </c>
      <c r="AK366" s="7"/>
      <c r="AL366" s="7">
        <v>384</v>
      </c>
      <c r="AM366" s="7">
        <v>24.5</v>
      </c>
      <c r="AN366" s="7">
        <v>468.25</v>
      </c>
      <c r="AO366" s="4"/>
      <c r="AP366" s="10">
        <f t="shared" si="214"/>
        <v>3.2658393207054214E-3</v>
      </c>
      <c r="AQ366" s="10">
        <f t="shared" si="215"/>
        <v>-2.0366598778004362E-3</v>
      </c>
      <c r="AR366" s="10">
        <f t="shared" si="216"/>
        <v>1.6388105057521189E-2</v>
      </c>
      <c r="AS366" s="4"/>
      <c r="AT366" s="10">
        <f t="shared" si="261"/>
        <v>7.337526205450734E-2</v>
      </c>
      <c r="AU366" s="10">
        <f t="shared" si="262"/>
        <v>3.5940803382663908E-2</v>
      </c>
      <c r="AV366" s="10">
        <f t="shared" si="263"/>
        <v>1.882071366405565E-2</v>
      </c>
      <c r="AW366" s="4"/>
      <c r="AX366" s="9">
        <f t="shared" si="259"/>
        <v>3.7434458671843432E-2</v>
      </c>
      <c r="AY366" s="9">
        <f t="shared" si="260"/>
        <v>5.4554548390451693E-2</v>
      </c>
      <c r="AZ366" s="8">
        <f t="shared" si="219"/>
        <v>-1.7120089718608261E-2</v>
      </c>
      <c r="BA366" s="4"/>
      <c r="BC366" s="4"/>
      <c r="BD366" s="4"/>
      <c r="BE366" s="4"/>
      <c r="BF366" s="4"/>
      <c r="BG366" s="4"/>
      <c r="BH366" s="4"/>
      <c r="BI366" s="4"/>
      <c r="BJ366" s="4"/>
      <c r="BK366" s="4"/>
      <c r="BN366" s="4"/>
    </row>
    <row r="367" spans="1:66" s="1" customFormat="1">
      <c r="A367" s="12">
        <v>41872</v>
      </c>
      <c r="B367" s="7">
        <v>26360.11</v>
      </c>
      <c r="C367" s="7">
        <v>115.1</v>
      </c>
      <c r="D367" s="7">
        <v>606.75</v>
      </c>
      <c r="E367" s="7">
        <v>2332.65</v>
      </c>
      <c r="F367" s="7"/>
      <c r="G367" s="6"/>
      <c r="H367" s="10">
        <f t="shared" si="201"/>
        <v>-4.3421623968746304E-4</v>
      </c>
      <c r="I367" s="10">
        <f t="shared" si="202"/>
        <v>1.6672252010723938E-2</v>
      </c>
      <c r="J367" s="10">
        <f t="shared" si="203"/>
        <v>2.1300350262697061E-2</v>
      </c>
      <c r="K367" s="7"/>
      <c r="L367" s="10">
        <f t="shared" si="204"/>
        <v>0.84307445956765392</v>
      </c>
      <c r="M367" s="10">
        <f t="shared" si="205"/>
        <v>2.060529634300126</v>
      </c>
      <c r="N367" s="10">
        <f t="shared" si="206"/>
        <v>0.58027911388117348</v>
      </c>
      <c r="O367" s="7"/>
      <c r="P367" s="10">
        <f t="shared" si="207"/>
        <v>-1.2174551747324722</v>
      </c>
      <c r="Q367" s="10">
        <f t="shared" si="208"/>
        <v>0.26279534568648044</v>
      </c>
      <c r="R367" s="11">
        <f t="shared" si="209"/>
        <v>-1.4802505204189527</v>
      </c>
      <c r="S367" s="7"/>
      <c r="T367" s="7"/>
      <c r="U367" s="7">
        <v>7440.8</v>
      </c>
      <c r="V367" s="7">
        <v>1249.4000000000001</v>
      </c>
      <c r="W367" s="7">
        <v>45.8</v>
      </c>
      <c r="X367" s="7"/>
      <c r="Y367" s="10">
        <f t="shared" si="210"/>
        <v>-1.5461155253286334E-2</v>
      </c>
      <c r="Z367" s="10">
        <f t="shared" si="211"/>
        <v>-9.7487516842355189E-3</v>
      </c>
      <c r="AA367" s="10">
        <f t="shared" si="212"/>
        <v>1.5521064301552012E-2</v>
      </c>
      <c r="AB367" s="5"/>
      <c r="AC367" s="10">
        <f t="shared" si="266"/>
        <v>-2.7778503671570736E-2</v>
      </c>
      <c r="AD367" s="10">
        <f t="shared" si="267"/>
        <v>-1.2956233212197712E-2</v>
      </c>
      <c r="AE367" s="10">
        <f t="shared" si="268"/>
        <v>3.502824858757056E-2</v>
      </c>
      <c r="AF367" s="10"/>
      <c r="AG367" s="10">
        <f t="shared" si="264"/>
        <v>6.2806752259141299E-2</v>
      </c>
      <c r="AH367" s="10">
        <f t="shared" si="265"/>
        <v>4.7984481799768275E-2</v>
      </c>
      <c r="AI367" s="10">
        <f t="shared" si="213"/>
        <v>1.4822270459373024E-2</v>
      </c>
      <c r="AJ367" s="7"/>
      <c r="AK367" s="7"/>
      <c r="AL367" s="7">
        <v>395.85</v>
      </c>
      <c r="AM367" s="7">
        <v>24.4</v>
      </c>
      <c r="AN367" s="7">
        <v>467.5</v>
      </c>
      <c r="AO367" s="4"/>
      <c r="AP367" s="10">
        <f t="shared" si="214"/>
        <v>3.085937500000006E-2</v>
      </c>
      <c r="AQ367" s="10">
        <f t="shared" si="215"/>
        <v>-4.0816326530612821E-3</v>
      </c>
      <c r="AR367" s="10">
        <f t="shared" si="216"/>
        <v>-1.6017084890549919E-3</v>
      </c>
      <c r="AS367" s="4"/>
      <c r="AT367" s="10">
        <f t="shared" si="261"/>
        <v>0.10649895178197072</v>
      </c>
      <c r="AU367" s="10">
        <f t="shared" si="262"/>
        <v>3.1712473572938694E-2</v>
      </c>
      <c r="AV367" s="10">
        <f t="shared" si="263"/>
        <v>1.7188859878154866E-2</v>
      </c>
      <c r="AW367" s="4"/>
      <c r="AX367" s="9">
        <f t="shared" si="259"/>
        <v>7.4786478209032031E-2</v>
      </c>
      <c r="AY367" s="9">
        <f t="shared" si="260"/>
        <v>8.931009190381585E-2</v>
      </c>
      <c r="AZ367" s="8">
        <f t="shared" si="219"/>
        <v>-1.4523613694783818E-2</v>
      </c>
      <c r="BA367" s="4"/>
      <c r="BC367" s="4"/>
      <c r="BD367" s="4"/>
      <c r="BE367" s="4"/>
      <c r="BF367" s="4"/>
      <c r="BG367" s="4"/>
      <c r="BH367" s="4"/>
      <c r="BI367" s="4"/>
      <c r="BJ367" s="4"/>
      <c r="BK367" s="4"/>
      <c r="BN367" s="4"/>
    </row>
    <row r="368" spans="1:66" s="1" customFormat="1">
      <c r="A368" s="12">
        <v>41873</v>
      </c>
      <c r="B368" s="7">
        <v>26419.55</v>
      </c>
      <c r="C368" s="7">
        <v>112.7</v>
      </c>
      <c r="D368" s="7">
        <v>596.79999999999995</v>
      </c>
      <c r="E368" s="7">
        <v>2370.6</v>
      </c>
      <c r="F368" s="7"/>
      <c r="G368" s="6"/>
      <c r="H368" s="10">
        <f t="shared" si="201"/>
        <v>-2.0851433536055532E-2</v>
      </c>
      <c r="I368" s="10">
        <f t="shared" si="202"/>
        <v>-1.6398846312319811E-2</v>
      </c>
      <c r="J368" s="10">
        <f t="shared" si="203"/>
        <v>1.6269050221850608E-2</v>
      </c>
      <c r="K368" s="7"/>
      <c r="L368" s="10">
        <f t="shared" si="204"/>
        <v>0.80464371497197751</v>
      </c>
      <c r="M368" s="10">
        <f t="shared" si="205"/>
        <v>2.010340479192938</v>
      </c>
      <c r="N368" s="10">
        <f t="shared" si="206"/>
        <v>0.60598875414944786</v>
      </c>
      <c r="O368" s="7"/>
      <c r="P368" s="10">
        <f t="shared" si="207"/>
        <v>-1.2056967642209604</v>
      </c>
      <c r="Q368" s="10">
        <f t="shared" si="208"/>
        <v>0.19865496082252965</v>
      </c>
      <c r="R368" s="11">
        <f t="shared" si="209"/>
        <v>-1.40435172504349</v>
      </c>
      <c r="S368" s="7"/>
      <c r="T368" s="7"/>
      <c r="U368" s="7">
        <v>7461.9</v>
      </c>
      <c r="V368" s="7">
        <v>1254.5999999999999</v>
      </c>
      <c r="W368" s="7">
        <v>45.55</v>
      </c>
      <c r="X368" s="7"/>
      <c r="Y368" s="10">
        <f t="shared" si="210"/>
        <v>2.8357165896139465E-3</v>
      </c>
      <c r="Z368" s="10">
        <f t="shared" si="211"/>
        <v>4.1619977589241377E-3</v>
      </c>
      <c r="AA368" s="10">
        <f t="shared" si="212"/>
        <v>-5.4585152838427953E-3</v>
      </c>
      <c r="AB368" s="5"/>
      <c r="AC368" s="10">
        <f t="shared" si="266"/>
        <v>-2.5021559045652914E-2</v>
      </c>
      <c r="AD368" s="10">
        <f t="shared" si="267"/>
        <v>-8.8481592668668407E-3</v>
      </c>
      <c r="AE368" s="10">
        <f t="shared" si="268"/>
        <v>2.9378531073446262E-2</v>
      </c>
      <c r="AF368" s="10"/>
      <c r="AG368" s="10">
        <f t="shared" si="264"/>
        <v>5.4400090119099173E-2</v>
      </c>
      <c r="AH368" s="10">
        <f t="shared" si="265"/>
        <v>3.8226690340313105E-2</v>
      </c>
      <c r="AI368" s="10">
        <f t="shared" si="213"/>
        <v>1.6173399778786068E-2</v>
      </c>
      <c r="AJ368" s="7"/>
      <c r="AK368" s="7"/>
      <c r="AL368" s="7">
        <v>380.4</v>
      </c>
      <c r="AM368" s="7">
        <v>24</v>
      </c>
      <c r="AN368" s="7">
        <v>472.45</v>
      </c>
      <c r="AO368" s="4"/>
      <c r="AP368" s="10">
        <f t="shared" si="214"/>
        <v>-3.9029935581659833E-2</v>
      </c>
      <c r="AQ368" s="10">
        <f t="shared" si="215"/>
        <v>-1.6393442622950762E-2</v>
      </c>
      <c r="AR368" s="10">
        <f t="shared" si="216"/>
        <v>1.0588235294117622E-2</v>
      </c>
      <c r="AS368" s="4"/>
      <c r="AT368" s="10">
        <f t="shared" si="261"/>
        <v>6.3312368972746266E-2</v>
      </c>
      <c r="AU368" s="10">
        <f t="shared" si="262"/>
        <v>1.4799154334038117E-2</v>
      </c>
      <c r="AV368" s="10">
        <f t="shared" si="263"/>
        <v>2.7959094865100013E-2</v>
      </c>
      <c r="AW368" s="4"/>
      <c r="AX368" s="9">
        <f t="shared" si="259"/>
        <v>4.8513214638708148E-2</v>
      </c>
      <c r="AY368" s="9">
        <f t="shared" si="260"/>
        <v>3.5353274107646257E-2</v>
      </c>
      <c r="AZ368" s="8">
        <f t="shared" si="219"/>
        <v>1.3159940531061891E-2</v>
      </c>
      <c r="BA368" s="4"/>
      <c r="BC368" s="4"/>
      <c r="BD368" s="4"/>
      <c r="BE368" s="4"/>
      <c r="BF368" s="4"/>
      <c r="BG368" s="4"/>
      <c r="BH368" s="4"/>
      <c r="BI368" s="4"/>
      <c r="BJ368" s="4"/>
      <c r="BK368" s="4"/>
      <c r="BN368" s="4"/>
    </row>
    <row r="369" spans="1:66" s="1" customFormat="1">
      <c r="A369" s="12">
        <v>41876</v>
      </c>
      <c r="B369" s="7">
        <v>26437.02</v>
      </c>
      <c r="C369" s="7">
        <v>113.5</v>
      </c>
      <c r="D369" s="7">
        <v>604.1</v>
      </c>
      <c r="E369" s="7">
        <v>2406.6</v>
      </c>
      <c r="F369" s="7"/>
      <c r="G369" s="6"/>
      <c r="H369" s="10">
        <f t="shared" si="201"/>
        <v>7.0984915705412342E-3</v>
      </c>
      <c r="I369" s="10">
        <f t="shared" si="202"/>
        <v>1.2231903485254807E-2</v>
      </c>
      <c r="J369" s="10">
        <f t="shared" si="203"/>
        <v>1.5186028853454821E-2</v>
      </c>
      <c r="K369" s="7"/>
      <c r="L369" s="10">
        <f t="shared" si="204"/>
        <v>0.81745396317053631</v>
      </c>
      <c r="M369" s="10">
        <f t="shared" si="205"/>
        <v>2.0471626733921817</v>
      </c>
      <c r="N369" s="10">
        <f t="shared" si="206"/>
        <v>0.63037734570828541</v>
      </c>
      <c r="O369" s="7"/>
      <c r="P369" s="10">
        <f t="shared" si="207"/>
        <v>-1.2297087102216455</v>
      </c>
      <c r="Q369" s="10">
        <f t="shared" si="208"/>
        <v>0.1870766174622509</v>
      </c>
      <c r="R369" s="11">
        <f t="shared" si="209"/>
        <v>-1.4167853276838964</v>
      </c>
      <c r="S369" s="7"/>
      <c r="T369" s="7"/>
      <c r="U369" s="7">
        <v>7394.55</v>
      </c>
      <c r="V369" s="7">
        <v>1222.05</v>
      </c>
      <c r="W369" s="7">
        <v>44.45</v>
      </c>
      <c r="X369" s="7"/>
      <c r="Y369" s="10">
        <f t="shared" si="210"/>
        <v>-9.0258513247295537E-3</v>
      </c>
      <c r="Z369" s="10">
        <f t="shared" si="211"/>
        <v>-2.5944524151123829E-2</v>
      </c>
      <c r="AA369" s="10">
        <f t="shared" si="212"/>
        <v>-2.4149286498353333E-2</v>
      </c>
      <c r="AB369" s="5"/>
      <c r="AC369" s="10">
        <f t="shared" si="266"/>
        <v>-3.3821569498523461E-2</v>
      </c>
      <c r="AD369" s="10">
        <f t="shared" si="267"/>
        <v>-3.456312213619845E-2</v>
      </c>
      <c r="AE369" s="10">
        <f t="shared" si="268"/>
        <v>4.5197740112994994E-3</v>
      </c>
      <c r="AF369" s="10"/>
      <c r="AG369" s="10">
        <f t="shared" si="264"/>
        <v>3.8341343509822962E-2</v>
      </c>
      <c r="AH369" s="10">
        <f t="shared" si="265"/>
        <v>3.908289614749795E-2</v>
      </c>
      <c r="AI369" s="10">
        <f t="shared" si="213"/>
        <v>-7.4155263767498869E-4</v>
      </c>
      <c r="AJ369" s="7"/>
      <c r="AK369" s="7"/>
      <c r="AL369" s="7">
        <v>369.2</v>
      </c>
      <c r="AM369" s="7">
        <v>23.85</v>
      </c>
      <c r="AN369" s="7">
        <v>465.15</v>
      </c>
      <c r="AO369" s="4"/>
      <c r="AP369" s="10">
        <f t="shared" si="214"/>
        <v>-2.94426919032597E-2</v>
      </c>
      <c r="AQ369" s="10">
        <f t="shared" si="215"/>
        <v>-6.2499999999999405E-3</v>
      </c>
      <c r="AR369" s="10">
        <f t="shared" si="216"/>
        <v>-1.545137051539848E-2</v>
      </c>
      <c r="AS369" s="4"/>
      <c r="AT369" s="10">
        <f t="shared" si="261"/>
        <v>3.2005590496156505E-2</v>
      </c>
      <c r="AU369" s="10">
        <f t="shared" si="262"/>
        <v>8.4566596194504372E-3</v>
      </c>
      <c r="AV369" s="10">
        <f t="shared" si="263"/>
        <v>1.2075718015665697E-2</v>
      </c>
      <c r="AW369" s="4"/>
      <c r="AX369" s="9">
        <f t="shared" si="259"/>
        <v>2.3548930876706068E-2</v>
      </c>
      <c r="AY369" s="9">
        <f t="shared" si="260"/>
        <v>1.9929872480490808E-2</v>
      </c>
      <c r="AZ369" s="8">
        <f t="shared" si="219"/>
        <v>3.6190583962152599E-3</v>
      </c>
      <c r="BA369" s="4"/>
      <c r="BC369" s="4"/>
      <c r="BD369" s="4"/>
      <c r="BE369" s="4"/>
      <c r="BF369" s="4"/>
      <c r="BG369" s="4"/>
      <c r="BH369" s="4"/>
      <c r="BI369" s="4"/>
      <c r="BJ369" s="4"/>
      <c r="BK369" s="4"/>
      <c r="BN369" s="4"/>
    </row>
    <row r="370" spans="1:66" s="1" customFormat="1">
      <c r="A370" s="12">
        <v>41877</v>
      </c>
      <c r="B370" s="7">
        <v>26442.81</v>
      </c>
      <c r="C370" s="7">
        <v>112.3</v>
      </c>
      <c r="D370" s="7">
        <v>601.75</v>
      </c>
      <c r="E370" s="7">
        <v>2420.9499999999998</v>
      </c>
      <c r="F370" s="7"/>
      <c r="G370" s="6"/>
      <c r="H370" s="10">
        <f t="shared" si="201"/>
        <v>-1.0572687224669629E-2</v>
      </c>
      <c r="I370" s="10">
        <f t="shared" si="202"/>
        <v>-3.8900844231087943E-3</v>
      </c>
      <c r="J370" s="10">
        <f t="shared" si="203"/>
        <v>5.9627690517742495E-3</v>
      </c>
      <c r="K370" s="7"/>
      <c r="L370" s="10">
        <f t="shared" si="204"/>
        <v>0.798238590872698</v>
      </c>
      <c r="M370" s="10">
        <f t="shared" si="205"/>
        <v>2.0353089533417403</v>
      </c>
      <c r="N370" s="10">
        <f t="shared" si="206"/>
        <v>0.64009890928798863</v>
      </c>
      <c r="O370" s="7"/>
      <c r="P370" s="10">
        <f t="shared" si="207"/>
        <v>-1.2370703624690425</v>
      </c>
      <c r="Q370" s="10">
        <f t="shared" si="208"/>
        <v>0.15813968158470937</v>
      </c>
      <c r="R370" s="11">
        <f t="shared" si="209"/>
        <v>-1.3952100440537518</v>
      </c>
      <c r="S370" s="7"/>
      <c r="T370" s="7"/>
      <c r="U370" s="7">
        <v>7358.55</v>
      </c>
      <c r="V370" s="7">
        <v>1259.05</v>
      </c>
      <c r="W370" s="7">
        <v>44.8</v>
      </c>
      <c r="X370" s="7"/>
      <c r="Y370" s="10">
        <f t="shared" si="210"/>
        <v>-4.8684504128040243E-3</v>
      </c>
      <c r="Z370" s="10">
        <f t="shared" si="211"/>
        <v>3.0276993576367581E-2</v>
      </c>
      <c r="AA370" s="10">
        <f t="shared" si="212"/>
        <v>7.8740157480313676E-3</v>
      </c>
      <c r="AB370" s="5"/>
      <c r="AC370" s="10">
        <f t="shared" si="266"/>
        <v>-3.8525361277340721E-2</v>
      </c>
      <c r="AD370" s="10">
        <f t="shared" si="267"/>
        <v>-5.332595986727761E-3</v>
      </c>
      <c r="AE370" s="10">
        <f t="shared" si="268"/>
        <v>1.2429378531073383E-2</v>
      </c>
      <c r="AF370" s="10"/>
      <c r="AG370" s="10">
        <f t="shared" si="264"/>
        <v>5.0954739808414105E-2</v>
      </c>
      <c r="AH370" s="10">
        <f t="shared" si="265"/>
        <v>1.7761974517801142E-2</v>
      </c>
      <c r="AI370" s="10">
        <f t="shared" si="213"/>
        <v>3.3192765290612963E-2</v>
      </c>
      <c r="AJ370" s="7"/>
      <c r="AK370" s="7"/>
      <c r="AL370" s="7">
        <v>358.65</v>
      </c>
      <c r="AM370" s="7">
        <v>23.45</v>
      </c>
      <c r="AN370" s="7">
        <v>470.8</v>
      </c>
      <c r="AO370" s="4"/>
      <c r="AP370" s="10">
        <f t="shared" si="214"/>
        <v>-2.8575297941495156E-2</v>
      </c>
      <c r="AQ370" s="10">
        <f t="shared" si="215"/>
        <v>-1.6771488469601765E-2</v>
      </c>
      <c r="AR370" s="10">
        <f t="shared" si="216"/>
        <v>1.2146619370095741E-2</v>
      </c>
      <c r="AS370" s="4"/>
      <c r="AT370" s="10">
        <f t="shared" si="261"/>
        <v>2.5157232704401881E-3</v>
      </c>
      <c r="AU370" s="10">
        <f t="shared" si="262"/>
        <v>-8.456659619450288E-3</v>
      </c>
      <c r="AV370" s="10">
        <f t="shared" si="263"/>
        <v>2.4369016536118338E-2</v>
      </c>
      <c r="AW370" s="4"/>
      <c r="AX370" s="9">
        <f t="shared" si="259"/>
        <v>1.0972382889890477E-2</v>
      </c>
      <c r="AY370" s="9">
        <f t="shared" si="260"/>
        <v>-2.1853293265678149E-2</v>
      </c>
      <c r="AZ370" s="8">
        <f t="shared" si="219"/>
        <v>3.2825676155568626E-2</v>
      </c>
      <c r="BA370" s="4"/>
      <c r="BC370" s="4"/>
      <c r="BD370" s="4"/>
      <c r="BE370" s="4"/>
      <c r="BF370" s="4"/>
      <c r="BG370" s="4"/>
      <c r="BH370" s="4"/>
      <c r="BI370" s="4"/>
      <c r="BJ370" s="4">
        <v>63</v>
      </c>
      <c r="BK370" s="4"/>
      <c r="BN370" s="4"/>
    </row>
    <row r="371" spans="1:66" s="1" customFormat="1">
      <c r="A371" s="12">
        <v>41878</v>
      </c>
      <c r="B371" s="7">
        <v>26560.15</v>
      </c>
      <c r="C371" s="7">
        <v>114.35</v>
      </c>
      <c r="D371" s="7">
        <v>616.1</v>
      </c>
      <c r="E371" s="7">
        <v>2474.9</v>
      </c>
      <c r="F371" s="7"/>
      <c r="G371" s="6"/>
      <c r="H371" s="10">
        <f t="shared" si="201"/>
        <v>1.8254674977738177E-2</v>
      </c>
      <c r="I371" s="10">
        <f t="shared" si="202"/>
        <v>2.384711258828421E-2</v>
      </c>
      <c r="J371" s="10">
        <f t="shared" si="203"/>
        <v>2.2284640327144417E-2</v>
      </c>
      <c r="K371" s="7"/>
      <c r="L371" s="10">
        <f t="shared" si="204"/>
        <v>0.83106485188150503</v>
      </c>
      <c r="M371" s="10">
        <f t="shared" si="205"/>
        <v>2.1076923076923078</v>
      </c>
      <c r="N371" s="10">
        <f t="shared" si="206"/>
        <v>0.67664792358241332</v>
      </c>
      <c r="O371" s="7"/>
      <c r="P371" s="10">
        <f t="shared" si="207"/>
        <v>-1.2766274558108028</v>
      </c>
      <c r="Q371" s="10">
        <f t="shared" si="208"/>
        <v>0.1544169282990917</v>
      </c>
      <c r="R371" s="11">
        <f t="shared" si="209"/>
        <v>-1.4310443841098945</v>
      </c>
      <c r="S371" s="7"/>
      <c r="T371" s="7"/>
      <c r="U371" s="7">
        <v>7235.1</v>
      </c>
      <c r="V371" s="7">
        <v>1253.7</v>
      </c>
      <c r="W371" s="7">
        <v>44.8</v>
      </c>
      <c r="X371" s="7"/>
      <c r="Y371" s="10">
        <f t="shared" si="210"/>
        <v>-1.6776402959822221E-2</v>
      </c>
      <c r="Z371" s="10">
        <f t="shared" si="211"/>
        <v>-4.2492355347284929E-3</v>
      </c>
      <c r="AA371" s="10">
        <f t="shared" si="212"/>
        <v>0</v>
      </c>
      <c r="AB371" s="5"/>
      <c r="AC371" s="10">
        <f t="shared" si="266"/>
        <v>-5.465544725220154E-2</v>
      </c>
      <c r="AD371" s="10">
        <f t="shared" si="267"/>
        <v>-9.5591720650971008E-3</v>
      </c>
      <c r="AE371" s="10">
        <f t="shared" si="268"/>
        <v>1.2429378531073383E-2</v>
      </c>
      <c r="AF371" s="10"/>
      <c r="AG371" s="10">
        <f t="shared" si="264"/>
        <v>6.7084825783274918E-2</v>
      </c>
      <c r="AH371" s="10">
        <f t="shared" si="265"/>
        <v>2.1988550596170484E-2</v>
      </c>
      <c r="AI371" s="10">
        <f t="shared" si="213"/>
        <v>4.5096275187104434E-2</v>
      </c>
      <c r="AJ371" s="7"/>
      <c r="AK371" s="7"/>
      <c r="AL371" s="7">
        <v>369.25</v>
      </c>
      <c r="AM371" s="7">
        <v>24</v>
      </c>
      <c r="AN371" s="7">
        <v>467.7</v>
      </c>
      <c r="AO371" s="4"/>
      <c r="AP371" s="10">
        <f t="shared" si="214"/>
        <v>2.9555276732190223E-2</v>
      </c>
      <c r="AQ371" s="10">
        <f t="shared" si="215"/>
        <v>2.3454157782516024E-2</v>
      </c>
      <c r="AR371" s="10">
        <f t="shared" si="216"/>
        <v>-6.5845369583687821E-3</v>
      </c>
      <c r="AS371" s="4"/>
      <c r="AT371" s="10">
        <f t="shared" si="261"/>
        <v>3.2145352900069882E-2</v>
      </c>
      <c r="AU371" s="10">
        <f t="shared" si="262"/>
        <v>1.4799154334038117E-2</v>
      </c>
      <c r="AV371" s="10">
        <f t="shared" si="263"/>
        <v>1.7624020887728385E-2</v>
      </c>
      <c r="AW371" s="4"/>
      <c r="AX371" s="9">
        <f t="shared" si="259"/>
        <v>1.7346198566031763E-2</v>
      </c>
      <c r="AY371" s="9">
        <f t="shared" si="260"/>
        <v>1.4521332012341497E-2</v>
      </c>
      <c r="AZ371" s="8">
        <f t="shared" si="219"/>
        <v>2.824866553690266E-3</v>
      </c>
      <c r="BA371" s="4"/>
      <c r="BC371" s="4"/>
      <c r="BD371" s="4"/>
      <c r="BE371" s="4"/>
      <c r="BF371" s="4"/>
      <c r="BG371" s="4"/>
      <c r="BH371" s="4"/>
      <c r="BI371" s="4"/>
      <c r="BJ371" s="4"/>
      <c r="BK371" s="4"/>
      <c r="BN371" s="4"/>
    </row>
    <row r="372" spans="1:66" s="1" customFormat="1">
      <c r="A372" s="12">
        <v>41879</v>
      </c>
      <c r="B372" s="7">
        <v>26638.11</v>
      </c>
      <c r="C372" s="7">
        <v>113.85</v>
      </c>
      <c r="D372" s="7">
        <v>610.70000000000005</v>
      </c>
      <c r="E372" s="7">
        <v>2468.8000000000002</v>
      </c>
      <c r="F372" s="7"/>
      <c r="G372" s="6"/>
      <c r="H372" s="10">
        <f t="shared" si="201"/>
        <v>-4.3725404459991259E-3</v>
      </c>
      <c r="I372" s="10">
        <f t="shared" si="202"/>
        <v>-8.764810907320203E-3</v>
      </c>
      <c r="J372" s="10">
        <f t="shared" si="203"/>
        <v>-2.4647460503454317E-3</v>
      </c>
      <c r="K372" s="7"/>
      <c r="L372" s="10">
        <f t="shared" si="204"/>
        <v>0.8230584467574058</v>
      </c>
      <c r="M372" s="10">
        <f t="shared" si="205"/>
        <v>2.080453972257251</v>
      </c>
      <c r="N372" s="10">
        <f t="shared" si="206"/>
        <v>0.67251541223494371</v>
      </c>
      <c r="O372" s="7"/>
      <c r="P372" s="10">
        <f t="shared" si="207"/>
        <v>-1.2573955254998452</v>
      </c>
      <c r="Q372" s="10">
        <f t="shared" si="208"/>
        <v>0.15054303452246209</v>
      </c>
      <c r="R372" s="11">
        <f t="shared" si="209"/>
        <v>-1.4079385600223073</v>
      </c>
      <c r="S372" s="7"/>
      <c r="T372" s="7"/>
      <c r="U372" s="7">
        <v>7131.95</v>
      </c>
      <c r="V372" s="7">
        <v>1246.1500000000001</v>
      </c>
      <c r="W372" s="7">
        <v>42.95</v>
      </c>
      <c r="X372" s="7"/>
      <c r="Y372" s="10">
        <f t="shared" si="210"/>
        <v>-1.4256886566875446E-2</v>
      </c>
      <c r="Z372" s="10">
        <f t="shared" si="211"/>
        <v>-6.0221743638828699E-3</v>
      </c>
      <c r="AA372" s="10">
        <f t="shared" si="212"/>
        <v>-4.1294642857142731E-2</v>
      </c>
      <c r="AB372" s="5"/>
      <c r="AC372" s="10">
        <f t="shared" si="266"/>
        <v>-6.8133117307340507E-2</v>
      </c>
      <c r="AD372" s="10">
        <f t="shared" si="267"/>
        <v>-1.5523779428029598E-2</v>
      </c>
      <c r="AE372" s="10">
        <f t="shared" si="268"/>
        <v>-2.9378531073446262E-2</v>
      </c>
      <c r="AF372" s="10"/>
      <c r="AG372" s="10">
        <f t="shared" si="264"/>
        <v>3.8754586233894245E-2</v>
      </c>
      <c r="AH372" s="10">
        <f t="shared" si="265"/>
        <v>-1.3854751645416665E-2</v>
      </c>
      <c r="AI372" s="10">
        <f t="shared" si="213"/>
        <v>5.2609337879310908E-2</v>
      </c>
      <c r="AJ372" s="7"/>
      <c r="AK372" s="7"/>
      <c r="AL372" s="7">
        <v>375</v>
      </c>
      <c r="AM372" s="7">
        <v>23.65</v>
      </c>
      <c r="AN372" s="7">
        <v>460.95</v>
      </c>
      <c r="AO372" s="4"/>
      <c r="AP372" s="10">
        <f t="shared" si="214"/>
        <v>1.5572105619498984E-2</v>
      </c>
      <c r="AQ372" s="10">
        <f t="shared" si="215"/>
        <v>-1.4583333333333393E-2</v>
      </c>
      <c r="AR372" s="10">
        <f t="shared" si="216"/>
        <v>-1.4432328415651058E-2</v>
      </c>
      <c r="AS372" s="4"/>
      <c r="AT372" s="10">
        <f t="shared" si="261"/>
        <v>4.8218029350104823E-2</v>
      </c>
      <c r="AU372" s="10">
        <f t="shared" si="262"/>
        <v>0</v>
      </c>
      <c r="AV372" s="10">
        <f t="shared" si="263"/>
        <v>2.9373368146213357E-3</v>
      </c>
      <c r="AW372" s="4"/>
      <c r="AX372" s="9">
        <f t="shared" si="259"/>
        <v>4.8218029350104823E-2</v>
      </c>
      <c r="AY372" s="9">
        <f t="shared" si="260"/>
        <v>4.5280692535483488E-2</v>
      </c>
      <c r="AZ372" s="8">
        <f t="shared" si="219"/>
        <v>2.9373368146213344E-3</v>
      </c>
      <c r="BA372" s="4"/>
      <c r="BC372" s="4"/>
      <c r="BD372" s="4"/>
      <c r="BE372" s="4"/>
      <c r="BF372" s="4"/>
      <c r="BG372" s="4"/>
      <c r="BH372" s="4"/>
      <c r="BI372" s="4"/>
      <c r="BJ372" s="4"/>
      <c r="BK372" s="4"/>
      <c r="BN372" s="4"/>
    </row>
    <row r="373" spans="1:66" s="1" customFormat="1">
      <c r="A373" s="12">
        <v>41883</v>
      </c>
      <c r="B373" s="7">
        <v>26867.55</v>
      </c>
      <c r="C373" s="7">
        <v>118.75</v>
      </c>
      <c r="D373" s="7">
        <v>612</v>
      </c>
      <c r="E373" s="7">
        <v>2434</v>
      </c>
      <c r="F373" s="7"/>
      <c r="G373" s="6"/>
      <c r="H373" s="10">
        <f t="shared" ref="H373:H436" si="269">(C373-C372)/C372</f>
        <v>4.303908651734744E-2</v>
      </c>
      <c r="I373" s="10">
        <f t="shared" ref="I373:I436" si="270">(D373-D372)/D372</f>
        <v>2.1287047650236685E-3</v>
      </c>
      <c r="J373" s="10">
        <f t="shared" ref="J373:J436" si="271">(E373-E372)/E372</f>
        <v>-1.4095917044718154E-2</v>
      </c>
      <c r="K373" s="7"/>
      <c r="L373" s="10">
        <f t="shared" ref="L373:L436" si="272">(C373-$C$52)/$C$52</f>
        <v>0.90152121697357879</v>
      </c>
      <c r="M373" s="10">
        <f t="shared" ref="M373:M436" si="273">(D373-$D$52)/$D$52</f>
        <v>2.0870113493064313</v>
      </c>
      <c r="N373" s="10">
        <f t="shared" ref="N373:N436" si="274">(E373-$E$52)/$E$52</f>
        <v>0.64893977372806733</v>
      </c>
      <c r="O373" s="7"/>
      <c r="P373" s="10">
        <f t="shared" ref="P373:P436" si="275">L373-M373</f>
        <v>-1.1854901323328524</v>
      </c>
      <c r="Q373" s="10">
        <f t="shared" ref="Q373:Q436" si="276">L373-N373</f>
        <v>0.25258144324551146</v>
      </c>
      <c r="R373" s="11">
        <f t="shared" ref="R373:R436" si="277">P373-Q373</f>
        <v>-1.438071575578364</v>
      </c>
      <c r="S373" s="7"/>
      <c r="T373" s="7"/>
      <c r="U373" s="7">
        <v>7523.6</v>
      </c>
      <c r="V373" s="7">
        <v>1265.25</v>
      </c>
      <c r="W373" s="7">
        <v>43.85</v>
      </c>
      <c r="X373" s="7"/>
      <c r="Y373" s="10">
        <f t="shared" ref="Y373:Y436" si="278">(U373-U372)/U372</f>
        <v>5.4914854983559976E-2</v>
      </c>
      <c r="Z373" s="10">
        <f t="shared" ref="Z373:Z436" si="279">(V373-V372)/V372</f>
        <v>1.5327207800024001E-2</v>
      </c>
      <c r="AA373" s="10">
        <f t="shared" ref="AA373:AA436" si="280">(W373-W372)/W372</f>
        <v>2.095459837019787E-2</v>
      </c>
      <c r="AB373" s="5"/>
      <c r="AC373" s="10">
        <f t="shared" si="266"/>
        <v>-1.695978258029102E-2</v>
      </c>
      <c r="AD373" s="10">
        <f t="shared" si="267"/>
        <v>-4.3450782114074464E-4</v>
      </c>
      <c r="AE373" s="10">
        <f t="shared" si="268"/>
        <v>-9.0395480225988374E-3</v>
      </c>
      <c r="AF373" s="10"/>
      <c r="AG373" s="10">
        <f t="shared" si="264"/>
        <v>7.9202345576921823E-3</v>
      </c>
      <c r="AH373" s="10">
        <f t="shared" si="265"/>
        <v>-8.6050402014580928E-3</v>
      </c>
      <c r="AI373" s="10">
        <f t="shared" ref="AI373:AI436" si="281">AG373-AH373</f>
        <v>1.6525274759150277E-2</v>
      </c>
      <c r="AJ373" s="7"/>
      <c r="AK373" s="7"/>
      <c r="AL373" s="7">
        <v>372</v>
      </c>
      <c r="AM373" s="7">
        <v>24.1</v>
      </c>
      <c r="AN373" s="7">
        <v>460.6</v>
      </c>
      <c r="AO373" s="4"/>
      <c r="AP373" s="10">
        <f t="shared" ref="AP373:AP436" si="282">(AL373-AL372)/AL372</f>
        <v>-8.0000000000000002E-3</v>
      </c>
      <c r="AQ373" s="10">
        <f t="shared" ref="AQ373:AQ436" si="283">(AM373-AM372)/AM372</f>
        <v>1.9027484143763335E-2</v>
      </c>
      <c r="AR373" s="10">
        <f t="shared" ref="AR373:AR436" si="284">(AN373-AN372)/AN372</f>
        <v>-7.5930144267266706E-4</v>
      </c>
      <c r="AS373" s="4"/>
      <c r="AT373" s="10">
        <f t="shared" si="261"/>
        <v>3.9832285115303984E-2</v>
      </c>
      <c r="AU373" s="10">
        <f t="shared" si="262"/>
        <v>1.9027484143763335E-2</v>
      </c>
      <c r="AV373" s="10">
        <f t="shared" si="263"/>
        <v>2.1758050478677109E-3</v>
      </c>
      <c r="AW373" s="4"/>
      <c r="AX373" s="9">
        <f t="shared" si="259"/>
        <v>2.0804800971540648E-2</v>
      </c>
      <c r="AY373" s="9">
        <f t="shared" si="260"/>
        <v>3.7656480067436271E-2</v>
      </c>
      <c r="AZ373" s="8">
        <f t="shared" ref="AZ373:AZ436" si="285">AX373-AY373</f>
        <v>-1.6851679095895623E-2</v>
      </c>
      <c r="BA373" s="4"/>
      <c r="BC373" s="4"/>
      <c r="BD373" s="4"/>
      <c r="BE373" s="4"/>
      <c r="BF373" s="4"/>
      <c r="BG373" s="4"/>
      <c r="BH373" s="4"/>
      <c r="BI373" s="4"/>
      <c r="BJ373" s="4"/>
      <c r="BK373" s="4"/>
      <c r="BN373" s="4"/>
    </row>
    <row r="374" spans="1:66" s="1" customFormat="1">
      <c r="A374" s="12">
        <v>41884</v>
      </c>
      <c r="B374" s="7">
        <v>27019.39</v>
      </c>
      <c r="C374" s="7">
        <v>115.8</v>
      </c>
      <c r="D374" s="7">
        <v>613.15</v>
      </c>
      <c r="E374" s="7">
        <v>2426</v>
      </c>
      <c r="F374" s="7"/>
      <c r="G374" s="6"/>
      <c r="H374" s="10">
        <f t="shared" si="269"/>
        <v>-2.4842105263157919E-2</v>
      </c>
      <c r="I374" s="10">
        <f t="shared" si="270"/>
        <v>1.8790849673202242E-3</v>
      </c>
      <c r="J374" s="10">
        <f t="shared" si="271"/>
        <v>-3.286770747740345E-3</v>
      </c>
      <c r="K374" s="7"/>
      <c r="L374" s="10">
        <f t="shared" si="272"/>
        <v>0.85428342674139301</v>
      </c>
      <c r="M374" s="10">
        <f t="shared" si="273"/>
        <v>2.0928121059268601</v>
      </c>
      <c r="N374" s="10">
        <f t="shared" si="274"/>
        <v>0.64352008671499228</v>
      </c>
      <c r="O374" s="7"/>
      <c r="P374" s="10">
        <f t="shared" si="275"/>
        <v>-1.2385286791854671</v>
      </c>
      <c r="Q374" s="10">
        <f t="shared" si="276"/>
        <v>0.21076334002640074</v>
      </c>
      <c r="R374" s="11">
        <f t="shared" si="277"/>
        <v>-1.4492920192118679</v>
      </c>
      <c r="S374" s="7"/>
      <c r="T374" s="7"/>
      <c r="U374" s="7">
        <v>7590.65</v>
      </c>
      <c r="V374" s="7">
        <v>1259.5999999999999</v>
      </c>
      <c r="W374" s="7">
        <v>44.7</v>
      </c>
      <c r="X374" s="7"/>
      <c r="Y374" s="10">
        <f t="shared" si="278"/>
        <v>8.9119570418415752E-3</v>
      </c>
      <c r="Z374" s="10">
        <f t="shared" si="279"/>
        <v>-4.4655206480933339E-3</v>
      </c>
      <c r="AA374" s="10">
        <f t="shared" si="280"/>
        <v>1.9384264538198435E-2</v>
      </c>
      <c r="AB374" s="5"/>
      <c r="AC374" s="10">
        <f t="shared" si="266"/>
        <v>-8.1989703922439698E-3</v>
      </c>
      <c r="AD374" s="10">
        <f t="shared" si="267"/>
        <v>-4.8980881655870164E-3</v>
      </c>
      <c r="AE374" s="10">
        <f t="shared" si="268"/>
        <v>1.0169491525423792E-2</v>
      </c>
      <c r="AF374" s="10"/>
      <c r="AG374" s="10">
        <f t="shared" si="264"/>
        <v>1.8368461917667764E-2</v>
      </c>
      <c r="AH374" s="10">
        <f t="shared" si="265"/>
        <v>1.5067579691010809E-2</v>
      </c>
      <c r="AI374" s="10">
        <f t="shared" si="281"/>
        <v>3.3008822266569551E-3</v>
      </c>
      <c r="AJ374" s="7"/>
      <c r="AK374" s="7"/>
      <c r="AL374" s="7">
        <v>371.5</v>
      </c>
      <c r="AM374" s="7">
        <v>24</v>
      </c>
      <c r="AN374" s="7">
        <v>460.35</v>
      </c>
      <c r="AO374" s="4"/>
      <c r="AP374" s="10">
        <f t="shared" si="282"/>
        <v>-1.3440860215053765E-3</v>
      </c>
      <c r="AQ374" s="10">
        <f t="shared" si="283"/>
        <v>-4.1493775933610548E-3</v>
      </c>
      <c r="AR374" s="10">
        <f t="shared" si="284"/>
        <v>-5.4277029960920532E-4</v>
      </c>
      <c r="AS374" s="4"/>
      <c r="AT374" s="10">
        <f t="shared" si="261"/>
        <v>3.8434661076170509E-2</v>
      </c>
      <c r="AU374" s="10">
        <f t="shared" si="262"/>
        <v>1.4799154334038117E-2</v>
      </c>
      <c r="AV374" s="10">
        <f t="shared" si="263"/>
        <v>1.6318537859007832E-3</v>
      </c>
      <c r="AW374" s="4"/>
      <c r="AX374" s="9">
        <f t="shared" si="259"/>
        <v>2.3635506742132391E-2</v>
      </c>
      <c r="AY374" s="9">
        <f t="shared" si="260"/>
        <v>3.6802807290269725E-2</v>
      </c>
      <c r="AZ374" s="8">
        <f t="shared" si="285"/>
        <v>-1.3167300548137334E-2</v>
      </c>
      <c r="BA374" s="4"/>
      <c r="BC374" s="4"/>
      <c r="BD374" s="4"/>
      <c r="BE374" s="4"/>
      <c r="BF374" s="4"/>
      <c r="BG374" s="4"/>
      <c r="BH374" s="4"/>
      <c r="BI374" s="4"/>
      <c r="BJ374" s="4"/>
      <c r="BK374" s="4"/>
      <c r="BN374" s="4"/>
    </row>
    <row r="375" spans="1:66" s="1" customFormat="1">
      <c r="A375" s="12">
        <v>41885</v>
      </c>
      <c r="B375" s="7">
        <v>27139.94</v>
      </c>
      <c r="C375" s="7">
        <v>120.85</v>
      </c>
      <c r="D375" s="7">
        <v>620.29999999999995</v>
      </c>
      <c r="E375" s="7">
        <v>2474.1999999999998</v>
      </c>
      <c r="F375" s="7"/>
      <c r="G375" s="6"/>
      <c r="H375" s="10">
        <f t="shared" si="269"/>
        <v>4.3609671848013794E-2</v>
      </c>
      <c r="I375" s="10">
        <f t="shared" si="270"/>
        <v>1.1661094348854241E-2</v>
      </c>
      <c r="J375" s="10">
        <f t="shared" si="271"/>
        <v>1.986809563066769E-2</v>
      </c>
      <c r="K375" s="7"/>
      <c r="L375" s="10">
        <f t="shared" si="272"/>
        <v>0.93514811849479562</v>
      </c>
      <c r="M375" s="10">
        <f t="shared" si="273"/>
        <v>2.1288776796973514</v>
      </c>
      <c r="N375" s="10">
        <f t="shared" si="274"/>
        <v>0.67617370096876905</v>
      </c>
      <c r="O375" s="7"/>
      <c r="P375" s="10">
        <f t="shared" si="275"/>
        <v>-1.1937295612025558</v>
      </c>
      <c r="Q375" s="10">
        <f t="shared" si="276"/>
        <v>0.25897441752602657</v>
      </c>
      <c r="R375" s="11">
        <f t="shared" si="277"/>
        <v>-1.4527039787285823</v>
      </c>
      <c r="S375" s="7"/>
      <c r="T375" s="7"/>
      <c r="U375" s="7">
        <v>7526.9</v>
      </c>
      <c r="V375" s="7">
        <v>1280.1500000000001</v>
      </c>
      <c r="W375" s="7">
        <v>45.8</v>
      </c>
      <c r="X375" s="7"/>
      <c r="Y375" s="10">
        <f t="shared" si="278"/>
        <v>-8.3984902478707359E-3</v>
      </c>
      <c r="Z375" s="10">
        <f t="shared" si="279"/>
        <v>1.631470308034311E-2</v>
      </c>
      <c r="AA375" s="10">
        <f t="shared" si="280"/>
        <v>2.4608501118568105E-2</v>
      </c>
      <c r="AB375" s="5"/>
      <c r="AC375" s="10">
        <f t="shared" si="266"/>
        <v>-1.6528601667232863E-2</v>
      </c>
      <c r="AD375" s="10">
        <f t="shared" si="267"/>
        <v>1.13367040606732E-2</v>
      </c>
      <c r="AE375" s="10">
        <f t="shared" si="268"/>
        <v>3.502824858757056E-2</v>
      </c>
      <c r="AF375" s="10"/>
      <c r="AG375" s="10">
        <f t="shared" si="264"/>
        <v>5.1556850254803423E-2</v>
      </c>
      <c r="AH375" s="10">
        <f t="shared" si="265"/>
        <v>2.3691544526897361E-2</v>
      </c>
      <c r="AI375" s="10">
        <f t="shared" si="281"/>
        <v>2.7865305727906062E-2</v>
      </c>
      <c r="AJ375" s="7"/>
      <c r="AK375" s="7"/>
      <c r="AL375" s="7">
        <v>371.6</v>
      </c>
      <c r="AM375" s="7">
        <v>24.25</v>
      </c>
      <c r="AN375" s="7">
        <v>453.45</v>
      </c>
      <c r="AO375" s="4"/>
      <c r="AP375" s="10">
        <f t="shared" si="282"/>
        <v>2.6917900403774624E-4</v>
      </c>
      <c r="AQ375" s="10">
        <f t="shared" si="283"/>
        <v>1.0416666666666666E-2</v>
      </c>
      <c r="AR375" s="10">
        <f t="shared" si="284"/>
        <v>-1.4988595633756997E-2</v>
      </c>
      <c r="AS375" s="4"/>
      <c r="AT375" s="10">
        <f t="shared" si="261"/>
        <v>3.8714185883997269E-2</v>
      </c>
      <c r="AU375" s="10">
        <f t="shared" si="262"/>
        <v>2.5369978858351013E-2</v>
      </c>
      <c r="AV375" s="10">
        <f t="shared" si="263"/>
        <v>-1.3381201044386497E-2</v>
      </c>
      <c r="AW375" s="4"/>
      <c r="AX375" s="9">
        <f t="shared" si="259"/>
        <v>1.3344207025646256E-2</v>
      </c>
      <c r="AY375" s="9">
        <f t="shared" si="260"/>
        <v>5.2095386928383766E-2</v>
      </c>
      <c r="AZ375" s="8">
        <f t="shared" si="285"/>
        <v>-3.8751179902737506E-2</v>
      </c>
      <c r="BA375" s="4"/>
      <c r="BC375" s="4"/>
      <c r="BD375" s="4"/>
      <c r="BE375" s="4"/>
      <c r="BF375" s="4"/>
      <c r="BG375" s="4"/>
      <c r="BH375" s="4"/>
      <c r="BI375" s="4"/>
      <c r="BJ375" s="4"/>
      <c r="BK375" s="4"/>
      <c r="BN375" s="4"/>
    </row>
    <row r="376" spans="1:66" s="1" customFormat="1">
      <c r="A376" s="12">
        <v>41886</v>
      </c>
      <c r="B376" s="7">
        <v>27085.93</v>
      </c>
      <c r="C376" s="7">
        <v>133.15</v>
      </c>
      <c r="D376" s="7">
        <v>623.29999999999995</v>
      </c>
      <c r="E376" s="7">
        <v>2452.0500000000002</v>
      </c>
      <c r="F376" s="7"/>
      <c r="G376" s="6"/>
      <c r="H376" s="10">
        <f t="shared" si="269"/>
        <v>0.10177906495655782</v>
      </c>
      <c r="I376" s="10">
        <f t="shared" si="270"/>
        <v>4.8363694986296958E-3</v>
      </c>
      <c r="J376" s="10">
        <f t="shared" si="271"/>
        <v>-8.9523886508769048E-3</v>
      </c>
      <c r="K376" s="7" t="s">
        <v>74</v>
      </c>
      <c r="L376" s="10">
        <f t="shared" si="272"/>
        <v>1.132105684547638</v>
      </c>
      <c r="M376" s="10">
        <f t="shared" si="273"/>
        <v>2.1440100882723829</v>
      </c>
      <c r="N376" s="10">
        <f t="shared" si="274"/>
        <v>0.66116794255131783</v>
      </c>
      <c r="O376" s="10" t="s">
        <v>1</v>
      </c>
      <c r="P376" s="10">
        <f t="shared" si="275"/>
        <v>-1.0119044037247449</v>
      </c>
      <c r="Q376" s="10">
        <f t="shared" si="276"/>
        <v>0.47093774199632021</v>
      </c>
      <c r="R376" s="11">
        <f t="shared" si="277"/>
        <v>-1.4828421457210652</v>
      </c>
      <c r="S376" s="7" t="s">
        <v>5</v>
      </c>
      <c r="T376" s="7"/>
      <c r="U376" s="7">
        <v>7366.75</v>
      </c>
      <c r="V376" s="7">
        <v>1256.9000000000001</v>
      </c>
      <c r="W376" s="7">
        <v>44.5</v>
      </c>
      <c r="X376" s="7"/>
      <c r="Y376" s="10">
        <f t="shared" si="278"/>
        <v>-2.1277019755809118E-2</v>
      </c>
      <c r="Z376" s="10">
        <f t="shared" si="279"/>
        <v>-1.8161934148341989E-2</v>
      </c>
      <c r="AA376" s="10">
        <f t="shared" si="280"/>
        <v>-2.8384279475982474E-2</v>
      </c>
      <c r="AB376" s="5"/>
      <c r="AC376" s="10">
        <f t="shared" si="266"/>
        <v>-3.7453942038832372E-2</v>
      </c>
      <c r="AD376" s="10">
        <f t="shared" si="267"/>
        <v>-7.0311265602779772E-3</v>
      </c>
      <c r="AE376" s="10">
        <f t="shared" si="268"/>
        <v>5.6497175141242938E-3</v>
      </c>
      <c r="AF376" s="10"/>
      <c r="AG376" s="10">
        <f t="shared" si="264"/>
        <v>4.3103659552956669E-2</v>
      </c>
      <c r="AH376" s="10">
        <f t="shared" si="265"/>
        <v>1.2680844074402271E-2</v>
      </c>
      <c r="AI376" s="10">
        <f t="shared" si="281"/>
        <v>3.0422815478554396E-2</v>
      </c>
      <c r="AJ376" s="7"/>
      <c r="AK376" s="7"/>
      <c r="AL376" s="7">
        <v>369.5</v>
      </c>
      <c r="AM376" s="7">
        <v>24.05</v>
      </c>
      <c r="AN376" s="7">
        <v>447.15</v>
      </c>
      <c r="AO376" s="4"/>
      <c r="AP376" s="10">
        <f t="shared" si="282"/>
        <v>-5.6512378902045819E-3</v>
      </c>
      <c r="AQ376" s="10">
        <f t="shared" si="283"/>
        <v>-8.2474226804123418E-3</v>
      </c>
      <c r="AR376" s="10">
        <f t="shared" si="284"/>
        <v>-1.389348329474035E-2</v>
      </c>
      <c r="AS376" s="4"/>
      <c r="AT376" s="10">
        <f t="shared" si="261"/>
        <v>3.2844164919636619E-2</v>
      </c>
      <c r="AU376" s="10">
        <f t="shared" si="262"/>
        <v>1.6913319238900725E-2</v>
      </c>
      <c r="AV376" s="10">
        <f t="shared" si="263"/>
        <v>-2.70887728459531E-2</v>
      </c>
      <c r="AW376" s="4"/>
      <c r="AX376" s="9">
        <f t="shared" si="259"/>
        <v>1.5930845680735894E-2</v>
      </c>
      <c r="AY376" s="9">
        <f t="shared" si="260"/>
        <v>5.9932937765589722E-2</v>
      </c>
      <c r="AZ376" s="8">
        <f t="shared" si="285"/>
        <v>-4.4002092084853825E-2</v>
      </c>
      <c r="BA376" s="4"/>
      <c r="BC376" s="4"/>
      <c r="BD376" s="4"/>
      <c r="BE376" s="4"/>
      <c r="BF376" s="4"/>
      <c r="BG376" s="4"/>
      <c r="BH376" s="4"/>
      <c r="BI376" s="4"/>
      <c r="BJ376" s="4"/>
      <c r="BK376" s="4"/>
      <c r="BN376" s="4"/>
    </row>
    <row r="377" spans="1:66" s="1" customFormat="1">
      <c r="A377" s="12">
        <v>41887</v>
      </c>
      <c r="B377" s="7">
        <v>27026.7</v>
      </c>
      <c r="C377" s="7">
        <v>128.19999999999999</v>
      </c>
      <c r="D377" s="7">
        <v>619.25</v>
      </c>
      <c r="E377" s="7">
        <v>2442.75</v>
      </c>
      <c r="F377" s="7"/>
      <c r="G377" s="7"/>
      <c r="H377" s="10">
        <f t="shared" si="269"/>
        <v>-3.7176117161096638E-2</v>
      </c>
      <c r="I377" s="10">
        <f t="shared" si="270"/>
        <v>-6.497673672388825E-3</v>
      </c>
      <c r="J377" s="10">
        <f t="shared" si="271"/>
        <v>-3.7927448461492143E-3</v>
      </c>
      <c r="K377" s="7" t="s">
        <v>2</v>
      </c>
      <c r="L377" s="10">
        <f t="shared" si="272"/>
        <v>1.052842273819055</v>
      </c>
      <c r="M377" s="10">
        <f t="shared" si="273"/>
        <v>2.1235813366960907</v>
      </c>
      <c r="N377" s="10">
        <f t="shared" si="274"/>
        <v>0.65486755639861804</v>
      </c>
      <c r="O377" s="7" t="s">
        <v>2</v>
      </c>
      <c r="P377" s="10">
        <f t="shared" si="275"/>
        <v>-1.0707390628770357</v>
      </c>
      <c r="Q377" s="10">
        <f t="shared" si="276"/>
        <v>0.397974717420437</v>
      </c>
      <c r="R377" s="11">
        <f t="shared" si="277"/>
        <v>-1.4687137802974726</v>
      </c>
      <c r="S377" s="7" t="s">
        <v>2</v>
      </c>
      <c r="T377" s="7"/>
      <c r="U377" s="7">
        <v>7350.45</v>
      </c>
      <c r="V377" s="7">
        <v>1264.5999999999999</v>
      </c>
      <c r="W377" s="7">
        <v>48.35</v>
      </c>
      <c r="X377" s="7"/>
      <c r="Y377" s="10">
        <f t="shared" si="278"/>
        <v>-2.2126446533410503E-3</v>
      </c>
      <c r="Z377" s="10">
        <f t="shared" si="279"/>
        <v>6.126183467260576E-3</v>
      </c>
      <c r="AA377" s="10">
        <f t="shared" si="280"/>
        <v>8.6516853932584306E-2</v>
      </c>
      <c r="AB377" s="5"/>
      <c r="AC377" s="10">
        <f t="shared" si="266"/>
        <v>-3.9583714427574648E-2</v>
      </c>
      <c r="AD377" s="10">
        <f t="shared" si="267"/>
        <v>-9.4801706430719347E-4</v>
      </c>
      <c r="AE377" s="10">
        <f t="shared" si="268"/>
        <v>9.2655367231638447E-2</v>
      </c>
      <c r="AF377" s="10"/>
      <c r="AG377" s="10">
        <f t="shared" si="264"/>
        <v>0.13223908165921311</v>
      </c>
      <c r="AH377" s="10">
        <f t="shared" si="265"/>
        <v>9.3603384295945641E-2</v>
      </c>
      <c r="AI377" s="10">
        <f t="shared" si="281"/>
        <v>3.8635697363267468E-2</v>
      </c>
      <c r="AJ377" s="7"/>
      <c r="AK377" s="7"/>
      <c r="AL377" s="7">
        <v>440.7</v>
      </c>
      <c r="AM377" s="7">
        <v>23.8</v>
      </c>
      <c r="AN377" s="7">
        <v>444.7</v>
      </c>
      <c r="AO377" s="4"/>
      <c r="AP377" s="10">
        <f t="shared" si="282"/>
        <v>0.19269282814614341</v>
      </c>
      <c r="AQ377" s="10">
        <f t="shared" si="283"/>
        <v>-1.0395010395010394E-2</v>
      </c>
      <c r="AR377" s="10">
        <f t="shared" si="284"/>
        <v>-5.4791457005478892E-3</v>
      </c>
      <c r="AS377" s="4"/>
      <c r="AT377" s="10">
        <f t="shared" si="261"/>
        <v>0.23186582809224315</v>
      </c>
      <c r="AU377" s="10">
        <f t="shared" si="262"/>
        <v>6.3424947145878287E-3</v>
      </c>
      <c r="AV377" s="10">
        <f t="shared" si="263"/>
        <v>-3.2419495213228969E-2</v>
      </c>
      <c r="AW377" s="4"/>
      <c r="AX377" s="9">
        <f t="shared" si="259"/>
        <v>0.22552333337765532</v>
      </c>
      <c r="AY377" s="9">
        <f t="shared" si="260"/>
        <v>0.26428532330547211</v>
      </c>
      <c r="AZ377" s="8">
        <f t="shared" si="285"/>
        <v>-3.8761989927816792E-2</v>
      </c>
      <c r="BA377" s="4" t="s">
        <v>5</v>
      </c>
      <c r="BC377" s="4"/>
      <c r="BD377" s="4"/>
      <c r="BE377" s="4"/>
      <c r="BF377" s="4"/>
      <c r="BG377" s="4"/>
      <c r="BH377" s="4"/>
      <c r="BI377" s="4"/>
      <c r="BJ377" s="4">
        <v>64</v>
      </c>
      <c r="BK377" s="4"/>
      <c r="BN377" s="4"/>
    </row>
    <row r="378" spans="1:66" s="1" customFormat="1">
      <c r="A378" s="12">
        <v>41890</v>
      </c>
      <c r="B378" s="7">
        <v>27319.85</v>
      </c>
      <c r="C378" s="7">
        <v>137.9</v>
      </c>
      <c r="D378" s="7">
        <v>626.79999999999995</v>
      </c>
      <c r="E378" s="7">
        <v>2576.6999999999998</v>
      </c>
      <c r="F378" s="7"/>
      <c r="G378" s="6"/>
      <c r="H378" s="10">
        <f t="shared" si="269"/>
        <v>7.566302652106098E-2</v>
      </c>
      <c r="I378" s="10">
        <f t="shared" si="270"/>
        <v>1.21921679450948E-2</v>
      </c>
      <c r="J378" s="10">
        <f t="shared" si="271"/>
        <v>5.4835738409579296E-2</v>
      </c>
      <c r="K378" s="7"/>
      <c r="L378" s="10">
        <f t="shared" si="272"/>
        <v>1.2081665332265812</v>
      </c>
      <c r="M378" s="10">
        <f t="shared" si="273"/>
        <v>2.1616645649432531</v>
      </c>
      <c r="N378" s="10">
        <f t="shared" si="274"/>
        <v>0.74561344082379244</v>
      </c>
      <c r="O378" s="7"/>
      <c r="P378" s="10">
        <f t="shared" si="275"/>
        <v>-0.95349803171667191</v>
      </c>
      <c r="Q378" s="10">
        <f t="shared" si="276"/>
        <v>0.46255309240278875</v>
      </c>
      <c r="R378" s="11">
        <f t="shared" si="277"/>
        <v>-1.4160511241194607</v>
      </c>
      <c r="S378" s="4"/>
      <c r="T378" s="7"/>
      <c r="U378" s="7">
        <v>7354.9</v>
      </c>
      <c r="V378" s="7">
        <v>1270.9000000000001</v>
      </c>
      <c r="W378" s="7">
        <v>51.2</v>
      </c>
      <c r="X378" s="7">
        <v>15</v>
      </c>
      <c r="Y378" s="10">
        <f t="shared" si="278"/>
        <v>6.0540511125166732E-4</v>
      </c>
      <c r="Z378" s="10">
        <f t="shared" si="279"/>
        <v>4.9818124308083052E-3</v>
      </c>
      <c r="AA378" s="10">
        <f t="shared" si="280"/>
        <v>5.8945191313340257E-2</v>
      </c>
      <c r="AB378" s="5"/>
      <c r="AC378" s="10">
        <f t="shared" si="266"/>
        <v>-3.9002273499359766E-2</v>
      </c>
      <c r="AD378" s="10">
        <f t="shared" si="267"/>
        <v>4.0290725233055272E-3</v>
      </c>
      <c r="AE378" s="10">
        <f t="shared" si="268"/>
        <v>0.15706214689265544</v>
      </c>
      <c r="AF378" s="10" t="s">
        <v>1</v>
      </c>
      <c r="AG378" s="10">
        <f t="shared" si="264"/>
        <v>0.19606442039201522</v>
      </c>
      <c r="AH378" s="10">
        <f t="shared" si="265"/>
        <v>0.1530330743693499</v>
      </c>
      <c r="AI378" s="10">
        <f t="shared" si="281"/>
        <v>4.3031346022665312E-2</v>
      </c>
      <c r="AJ378" s="7"/>
      <c r="AK378" s="7"/>
      <c r="AL378" s="7">
        <v>456.7</v>
      </c>
      <c r="AM378" s="7">
        <v>24</v>
      </c>
      <c r="AN378" s="7">
        <v>461.15</v>
      </c>
      <c r="AO378" s="4"/>
      <c r="AP378" s="10">
        <f t="shared" si="282"/>
        <v>3.6305877013841616E-2</v>
      </c>
      <c r="AQ378" s="10">
        <f t="shared" si="283"/>
        <v>8.4033613445377853E-3</v>
      </c>
      <c r="AR378" s="10">
        <f t="shared" si="284"/>
        <v>3.6991230042725406E-2</v>
      </c>
      <c r="AS378" s="4"/>
      <c r="AT378" s="10">
        <f t="shared" si="261"/>
        <v>0.27658979734451428</v>
      </c>
      <c r="AU378" s="10">
        <f t="shared" si="262"/>
        <v>1.4799154334038117E-2</v>
      </c>
      <c r="AV378" s="10">
        <f t="shared" si="263"/>
        <v>3.3724978241948529E-3</v>
      </c>
      <c r="AW378" s="10" t="s">
        <v>1</v>
      </c>
      <c r="AX378" s="9">
        <f t="shared" si="259"/>
        <v>0.26179064301047617</v>
      </c>
      <c r="AY378" s="9">
        <f t="shared" si="260"/>
        <v>0.27321729952031942</v>
      </c>
      <c r="AZ378" s="8">
        <f t="shared" si="285"/>
        <v>-1.1426656509843258E-2</v>
      </c>
      <c r="BA378" s="4" t="s">
        <v>28</v>
      </c>
      <c r="BC378" s="4"/>
      <c r="BD378" s="4"/>
      <c r="BE378" s="4"/>
      <c r="BF378" s="4"/>
      <c r="BG378" s="4"/>
      <c r="BH378" s="4"/>
      <c r="BI378" s="4"/>
      <c r="BJ378" s="4"/>
      <c r="BK378" s="4"/>
      <c r="BN378" s="4"/>
    </row>
    <row r="379" spans="1:66" s="1" customFormat="1">
      <c r="A379" s="12">
        <v>41891</v>
      </c>
      <c r="B379" s="7">
        <v>27265.32</v>
      </c>
      <c r="C379" s="7">
        <v>137.55000000000001</v>
      </c>
      <c r="D379" s="7">
        <v>616.70000000000005</v>
      </c>
      <c r="E379" s="7">
        <v>2610.1</v>
      </c>
      <c r="F379" s="7"/>
      <c r="G379" s="6"/>
      <c r="H379" s="10">
        <f t="shared" si="269"/>
        <v>-2.5380710659898063E-3</v>
      </c>
      <c r="I379" s="10">
        <f t="shared" si="270"/>
        <v>-1.6113592852584412E-2</v>
      </c>
      <c r="J379" s="10">
        <f t="shared" si="271"/>
        <v>1.2962316140800284E-2</v>
      </c>
      <c r="K379" s="7"/>
      <c r="L379" s="10">
        <f t="shared" si="272"/>
        <v>1.2025620496397118</v>
      </c>
      <c r="M379" s="10">
        <f t="shared" si="273"/>
        <v>2.1107187894073141</v>
      </c>
      <c r="N379" s="10">
        <f t="shared" si="274"/>
        <v>0.76824063410338062</v>
      </c>
      <c r="O379" s="7"/>
      <c r="P379" s="10">
        <f t="shared" si="275"/>
        <v>-0.90815673976760225</v>
      </c>
      <c r="Q379" s="10">
        <f t="shared" si="276"/>
        <v>0.43432141553633119</v>
      </c>
      <c r="R379" s="11">
        <f t="shared" si="277"/>
        <v>-1.3424781553039336</v>
      </c>
      <c r="S379" s="7"/>
      <c r="T379" s="7"/>
      <c r="U379" s="7">
        <v>7483</v>
      </c>
      <c r="V379" s="7">
        <v>1281.05</v>
      </c>
      <c r="W379" s="7">
        <v>50.4</v>
      </c>
      <c r="X379" s="7"/>
      <c r="Y379" s="10">
        <f t="shared" si="278"/>
        <v>1.7416960121823595E-2</v>
      </c>
      <c r="Z379" s="10">
        <f t="shared" si="279"/>
        <v>7.9864662837358276E-3</v>
      </c>
      <c r="AA379" s="10">
        <f t="shared" si="280"/>
        <v>-1.5625000000000083E-2</v>
      </c>
      <c r="AB379" s="5"/>
      <c r="AC379" s="10">
        <f>(U379-$U$378)/$U$378</f>
        <v>1.7416960121823595E-2</v>
      </c>
      <c r="AD379" s="10">
        <f>(V379-$V$378)/$V$378</f>
        <v>7.9864662837358276E-3</v>
      </c>
      <c r="AE379" s="10">
        <f>(W379-$W$378)/$W$378</f>
        <v>-1.5625000000000083E-2</v>
      </c>
      <c r="AF379" s="7" t="s">
        <v>0</v>
      </c>
      <c r="AG379" s="10">
        <f>AD379-AC379</f>
        <v>-9.4304938380877674E-3</v>
      </c>
      <c r="AH379" s="10">
        <f>AD379-AE379</f>
        <v>2.3611466283735911E-2</v>
      </c>
      <c r="AI379" s="10">
        <f t="shared" si="281"/>
        <v>-3.3041960121823678E-2</v>
      </c>
      <c r="AJ379" s="7"/>
      <c r="AK379" s="7"/>
      <c r="AL379" s="7">
        <v>448.1</v>
      </c>
      <c r="AM379" s="7">
        <v>23.95</v>
      </c>
      <c r="AN379" s="7">
        <v>460.2</v>
      </c>
      <c r="AO379" s="4"/>
      <c r="AP379" s="10">
        <f t="shared" si="282"/>
        <v>-1.8830742281585211E-2</v>
      </c>
      <c r="AQ379" s="10">
        <f t="shared" si="283"/>
        <v>-2.0833333333333628E-3</v>
      </c>
      <c r="AR379" s="10">
        <f t="shared" si="284"/>
        <v>-2.0600672232462076E-3</v>
      </c>
      <c r="AS379" s="4"/>
      <c r="AT379" s="10">
        <f>(AL379-$AL$378)/$AL$378</f>
        <v>-1.8830742281585211E-2</v>
      </c>
      <c r="AU379" s="10">
        <f>(AM379-$AM$378)/$AM$378</f>
        <v>-2.0833333333333628E-3</v>
      </c>
      <c r="AV379" s="10">
        <f>(AN379-$AN$378)/$AN$378</f>
        <v>-2.0600672232462076E-3</v>
      </c>
      <c r="AW379" s="4" t="s">
        <v>7</v>
      </c>
      <c r="AX379" s="9">
        <f>AU379-AT379</f>
        <v>1.6747408948251847E-2</v>
      </c>
      <c r="AY379" s="9">
        <f>AU379-AV379</f>
        <v>-2.3266110087155189E-5</v>
      </c>
      <c r="AZ379" s="8">
        <f t="shared" si="285"/>
        <v>1.6770675058339003E-2</v>
      </c>
      <c r="BA379" s="4"/>
      <c r="BC379" s="4"/>
      <c r="BD379" s="4"/>
      <c r="BE379" s="4"/>
      <c r="BF379" s="4"/>
      <c r="BG379" s="4"/>
      <c r="BH379" s="4"/>
      <c r="BI379" s="4"/>
      <c r="BJ379" s="4"/>
      <c r="BK379" s="4"/>
      <c r="BN379" s="4"/>
    </row>
    <row r="380" spans="1:66" s="1" customFormat="1">
      <c r="A380" s="12">
        <v>41892</v>
      </c>
      <c r="B380" s="7">
        <v>27057.41</v>
      </c>
      <c r="C380" s="7">
        <v>135.4</v>
      </c>
      <c r="D380" s="7">
        <v>617.1</v>
      </c>
      <c r="E380" s="7">
        <v>2567</v>
      </c>
      <c r="F380" s="7"/>
      <c r="G380" s="6"/>
      <c r="H380" s="10">
        <f t="shared" si="269"/>
        <v>-1.5630679752817199E-2</v>
      </c>
      <c r="I380" s="10">
        <f t="shared" si="270"/>
        <v>6.4861358845464117E-4</v>
      </c>
      <c r="J380" s="10">
        <f t="shared" si="271"/>
        <v>-1.651277728822647E-2</v>
      </c>
      <c r="K380" s="7"/>
      <c r="L380" s="10">
        <f t="shared" si="272"/>
        <v>1.1681345076060849</v>
      </c>
      <c r="M380" s="10">
        <f t="shared" si="273"/>
        <v>2.1127364438839851</v>
      </c>
      <c r="N380" s="10">
        <f t="shared" si="274"/>
        <v>0.73904207032043912</v>
      </c>
      <c r="O380" s="7"/>
      <c r="P380" s="10">
        <f t="shared" si="275"/>
        <v>-0.94460193627790012</v>
      </c>
      <c r="Q380" s="10">
        <f t="shared" si="276"/>
        <v>0.42909243728564583</v>
      </c>
      <c r="R380" s="11">
        <f t="shared" si="277"/>
        <v>-1.3736943735635458</v>
      </c>
      <c r="S380" s="7"/>
      <c r="T380" s="7"/>
      <c r="U380" s="7">
        <v>7606.95</v>
      </c>
      <c r="V380" s="7">
        <v>1305.5999999999999</v>
      </c>
      <c r="W380" s="7">
        <v>48.35</v>
      </c>
      <c r="X380" s="7"/>
      <c r="Y380" s="10">
        <f t="shared" si="278"/>
        <v>1.656421221435251E-2</v>
      </c>
      <c r="Z380" s="10">
        <f t="shared" si="279"/>
        <v>1.9163967058272478E-2</v>
      </c>
      <c r="AA380" s="10">
        <f t="shared" si="280"/>
        <v>-4.067460317460312E-2</v>
      </c>
      <c r="AB380" s="5"/>
      <c r="AC380" s="10">
        <f>(U380-$U$378)/$U$378</f>
        <v>3.4269670559762905E-2</v>
      </c>
      <c r="AD380" s="10">
        <f>(V380-$V$378)/$V$378</f>
        <v>2.7303485718781821E-2</v>
      </c>
      <c r="AE380" s="10">
        <f>(W380-$W$378)/$W$378</f>
        <v>-5.5664062500000028E-2</v>
      </c>
      <c r="AF380" s="10"/>
      <c r="AG380" s="10">
        <f>AD380-AC380</f>
        <v>-6.9661848409810836E-3</v>
      </c>
      <c r="AH380" s="10">
        <f>AD380-AE380</f>
        <v>8.2967548218781856E-2</v>
      </c>
      <c r="AI380" s="10">
        <f t="shared" si="281"/>
        <v>-8.9933733059762933E-2</v>
      </c>
      <c r="AJ380" s="7"/>
      <c r="AK380" s="7"/>
      <c r="AL380" s="7">
        <v>438.5</v>
      </c>
      <c r="AM380" s="7">
        <v>25.8</v>
      </c>
      <c r="AN380" s="7">
        <v>466.9</v>
      </c>
      <c r="AO380" s="4"/>
      <c r="AP380" s="10">
        <f t="shared" si="282"/>
        <v>-2.1423789332738277E-2</v>
      </c>
      <c r="AQ380" s="10">
        <f t="shared" si="283"/>
        <v>7.724425887265142E-2</v>
      </c>
      <c r="AR380" s="10">
        <f t="shared" si="284"/>
        <v>1.4558887440243348E-2</v>
      </c>
      <c r="AS380" s="4"/>
      <c r="AT380" s="10">
        <f>(AL380-$AL$378)/$AL$378</f>
        <v>-3.9851105758703723E-2</v>
      </c>
      <c r="AU380" s="10">
        <f>(AM380-$AM$378)/$AM$378</f>
        <v>7.5000000000000025E-2</v>
      </c>
      <c r="AV380" s="10">
        <f>(AN380-$AN$378)/$AN$378</f>
        <v>1.2468827930174564E-2</v>
      </c>
      <c r="AW380" s="4"/>
      <c r="AX380" s="9">
        <f>AU380-AT380</f>
        <v>0.11485110575870375</v>
      </c>
      <c r="AY380" s="9">
        <f>AU380-AV380</f>
        <v>6.2531172069825461E-2</v>
      </c>
      <c r="AZ380" s="8">
        <f t="shared" si="285"/>
        <v>5.2319933688878287E-2</v>
      </c>
      <c r="BA380" s="4"/>
      <c r="BC380" s="4"/>
      <c r="BD380" s="4"/>
      <c r="BE380" s="4"/>
      <c r="BF380" s="4"/>
      <c r="BG380" s="4"/>
      <c r="BH380" s="4"/>
      <c r="BI380" s="4"/>
      <c r="BJ380" s="4"/>
      <c r="BK380" s="4"/>
      <c r="BN380" s="4"/>
    </row>
    <row r="381" spans="1:66" s="1" customFormat="1">
      <c r="A381" s="12">
        <v>41893</v>
      </c>
      <c r="B381" s="7">
        <v>26995.87</v>
      </c>
      <c r="C381" s="7">
        <v>145</v>
      </c>
      <c r="D381" s="7">
        <v>621.35</v>
      </c>
      <c r="E381" s="7">
        <v>2597.35</v>
      </c>
      <c r="F381" s="7"/>
      <c r="G381" s="6"/>
      <c r="H381" s="10">
        <f t="shared" si="269"/>
        <v>7.0901033973412061E-2</v>
      </c>
      <c r="I381" s="10">
        <f t="shared" si="270"/>
        <v>6.8870523415977955E-3</v>
      </c>
      <c r="J381" s="10">
        <f t="shared" si="271"/>
        <v>1.1823139851967241E-2</v>
      </c>
      <c r="K381" s="7"/>
      <c r="L381" s="10">
        <f t="shared" si="272"/>
        <v>1.3218574859887908</v>
      </c>
      <c r="M381" s="10">
        <f t="shared" si="273"/>
        <v>2.134174022698613</v>
      </c>
      <c r="N381" s="10">
        <f t="shared" si="274"/>
        <v>0.75960300792629232</v>
      </c>
      <c r="O381" s="7"/>
      <c r="P381" s="10">
        <f t="shared" si="275"/>
        <v>-0.81231653670982218</v>
      </c>
      <c r="Q381" s="10">
        <f t="shared" si="276"/>
        <v>0.56225447806249851</v>
      </c>
      <c r="R381" s="11">
        <f t="shared" si="277"/>
        <v>-1.3745710147723207</v>
      </c>
      <c r="S381" s="7"/>
      <c r="T381" s="7"/>
      <c r="U381" s="7">
        <v>7738.15</v>
      </c>
      <c r="V381" s="7">
        <v>1344.05</v>
      </c>
      <c r="W381" s="7">
        <v>52.8</v>
      </c>
      <c r="X381" s="7"/>
      <c r="Y381" s="10">
        <f t="shared" si="278"/>
        <v>1.7247385614470954E-2</v>
      </c>
      <c r="Z381" s="10">
        <f t="shared" si="279"/>
        <v>2.9450061274509842E-2</v>
      </c>
      <c r="AA381" s="10">
        <f t="shared" si="280"/>
        <v>9.2037228541882024E-2</v>
      </c>
      <c r="AB381" s="5"/>
      <c r="AC381" s="10">
        <f>(U381-$U$378)/$U$378</f>
        <v>5.2108118397258971E-2</v>
      </c>
      <c r="AD381" s="10">
        <f>(V381-$V$378)/$V$378</f>
        <v>5.755763632071749E-2</v>
      </c>
      <c r="AE381" s="10">
        <f>(W381-$W$378)/$W$378</f>
        <v>3.1249999999999889E-2</v>
      </c>
      <c r="AF381" s="10"/>
      <c r="AG381" s="10">
        <f>AD381-AC381</f>
        <v>5.4495179234585189E-3</v>
      </c>
      <c r="AH381" s="10">
        <f>AD381-AE381</f>
        <v>2.6307636320717601E-2</v>
      </c>
      <c r="AI381" s="10">
        <f t="shared" si="281"/>
        <v>-2.0858118397259082E-2</v>
      </c>
      <c r="AJ381" s="7"/>
      <c r="AK381" s="7"/>
      <c r="AL381" s="7">
        <v>440.4</v>
      </c>
      <c r="AM381" s="7">
        <v>26.8</v>
      </c>
      <c r="AN381" s="7">
        <v>469.55</v>
      </c>
      <c r="AO381" s="4"/>
      <c r="AP381" s="10">
        <f t="shared" si="282"/>
        <v>4.3329532497148856E-3</v>
      </c>
      <c r="AQ381" s="10">
        <f t="shared" si="283"/>
        <v>3.875968992248062E-2</v>
      </c>
      <c r="AR381" s="10">
        <f t="shared" si="284"/>
        <v>5.6757335617906067E-3</v>
      </c>
      <c r="AS381" s="4"/>
      <c r="AT381" s="10">
        <f>(AL381-$AL$378)/$AL$378</f>
        <v>-3.5690825487190742E-2</v>
      </c>
      <c r="AU381" s="10">
        <f>(AM381-$AM$378)/$AM$378</f>
        <v>0.1166666666666667</v>
      </c>
      <c r="AV381" s="10">
        <f>(AN381-$AN$378)/$AN$378</f>
        <v>1.8215331237124655E-2</v>
      </c>
      <c r="AW381" s="10" t="s">
        <v>1</v>
      </c>
      <c r="AX381" s="9">
        <f>AU381-AT381</f>
        <v>0.15235749215385744</v>
      </c>
      <c r="AY381" s="9">
        <f>AU381-AV381</f>
        <v>9.8451335429542042E-2</v>
      </c>
      <c r="AZ381" s="8">
        <f t="shared" si="285"/>
        <v>5.3906156724315396E-2</v>
      </c>
      <c r="BA381" s="4"/>
      <c r="BC381" s="4"/>
      <c r="BD381" s="4"/>
      <c r="BE381" s="4"/>
      <c r="BF381" s="4"/>
      <c r="BG381" s="4"/>
      <c r="BH381" s="4"/>
      <c r="BI381" s="4"/>
      <c r="BJ381" s="4">
        <v>65</v>
      </c>
      <c r="BK381" s="4"/>
      <c r="BN381" s="4"/>
    </row>
    <row r="382" spans="1:66" s="1" customFormat="1">
      <c r="A382" s="12">
        <v>41894</v>
      </c>
      <c r="B382" s="7">
        <v>27061.040000000001</v>
      </c>
      <c r="C382" s="7">
        <v>147.6</v>
      </c>
      <c r="D382" s="7">
        <v>614.70000000000005</v>
      </c>
      <c r="E382" s="7">
        <v>2592.3000000000002</v>
      </c>
      <c r="F382" s="7"/>
      <c r="G382" s="6"/>
      <c r="H382" s="10">
        <f t="shared" si="269"/>
        <v>1.7931034482758582E-2</v>
      </c>
      <c r="I382" s="10">
        <f t="shared" si="270"/>
        <v>-1.0702502615273158E-2</v>
      </c>
      <c r="J382" s="10">
        <f t="shared" si="271"/>
        <v>-1.9442893718596751E-3</v>
      </c>
      <c r="K382" s="7"/>
      <c r="L382" s="10">
        <f t="shared" si="272"/>
        <v>1.3634907926341071</v>
      </c>
      <c r="M382" s="10">
        <f t="shared" si="273"/>
        <v>2.1006305170239599</v>
      </c>
      <c r="N382" s="10">
        <f t="shared" si="274"/>
        <v>0.75618183049928889</v>
      </c>
      <c r="O382" s="10" t="s">
        <v>1</v>
      </c>
      <c r="P382" s="10">
        <f t="shared" si="275"/>
        <v>-0.73713972438985276</v>
      </c>
      <c r="Q382" s="10">
        <f t="shared" si="276"/>
        <v>0.60730896213481822</v>
      </c>
      <c r="R382" s="11">
        <f t="shared" si="277"/>
        <v>-1.344448686524671</v>
      </c>
      <c r="S382" s="7" t="s">
        <v>35</v>
      </c>
      <c r="T382" s="7"/>
      <c r="U382" s="7">
        <v>7892.7</v>
      </c>
      <c r="V382" s="7">
        <v>1385.7</v>
      </c>
      <c r="W382" s="7">
        <v>52.6</v>
      </c>
      <c r="X382" s="7"/>
      <c r="Y382" s="10">
        <f t="shared" si="278"/>
        <v>1.9972474040952964E-2</v>
      </c>
      <c r="Z382" s="10">
        <f t="shared" si="279"/>
        <v>3.0988430489937199E-2</v>
      </c>
      <c r="AA382" s="10">
        <f t="shared" si="280"/>
        <v>-3.7878787878787073E-3</v>
      </c>
      <c r="AB382" s="5"/>
      <c r="AC382" s="10">
        <f>(U382-$U$378)/$U$378</f>
        <v>7.31213204802241E-2</v>
      </c>
      <c r="AD382" s="10">
        <f>(V382-$V$378)/$V$378</f>
        <v>9.0329687622944327E-2</v>
      </c>
      <c r="AE382" s="10">
        <f>(W382-$W$378)/$W$378</f>
        <v>2.7343749999999972E-2</v>
      </c>
      <c r="AF382" s="10"/>
      <c r="AG382" s="10">
        <f>AD382-AC382</f>
        <v>1.7208367142720227E-2</v>
      </c>
      <c r="AH382" s="10">
        <f>AD382-AE382</f>
        <v>6.2985937622944355E-2</v>
      </c>
      <c r="AI382" s="10">
        <f t="shared" si="281"/>
        <v>-4.5777570480224128E-2</v>
      </c>
      <c r="AJ382" s="7"/>
      <c r="AK382" s="7"/>
      <c r="AL382" s="7">
        <v>433.7</v>
      </c>
      <c r="AM382" s="7">
        <v>26.85</v>
      </c>
      <c r="AN382" s="7">
        <v>468</v>
      </c>
      <c r="AO382" s="4"/>
      <c r="AP382" s="10">
        <f t="shared" si="282"/>
        <v>-1.5213442325158921E-2</v>
      </c>
      <c r="AQ382" s="10">
        <f t="shared" si="283"/>
        <v>1.8656716417910712E-3</v>
      </c>
      <c r="AR382" s="10">
        <f t="shared" si="284"/>
        <v>-3.3010329038441304E-3</v>
      </c>
      <c r="AS382" s="4"/>
      <c r="AT382" s="10">
        <f>(AL382-$AL$381)/$AL$381</f>
        <v>-1.5213442325158921E-2</v>
      </c>
      <c r="AU382" s="10">
        <f>(AM382-$AM$381)/$AM$381</f>
        <v>1.8656716417910712E-3</v>
      </c>
      <c r="AV382" s="10">
        <f>(AN382-$AN$381)/$AN$381</f>
        <v>-3.3010329038441304E-3</v>
      </c>
      <c r="AW382" s="4" t="s">
        <v>20</v>
      </c>
      <c r="AX382" s="9">
        <f t="shared" ref="AX382:AX418" si="286">AT382-AU382</f>
        <v>-1.7079113966949992E-2</v>
      </c>
      <c r="AY382" s="9">
        <f t="shared" ref="AY382:AY418" si="287">AT382-AV382</f>
        <v>-1.1912409421314791E-2</v>
      </c>
      <c r="AZ382" s="8">
        <f t="shared" si="285"/>
        <v>-5.1667045456352013E-3</v>
      </c>
      <c r="BA382" s="4"/>
      <c r="BC382" s="4"/>
      <c r="BD382" s="4"/>
      <c r="BE382" s="4"/>
      <c r="BF382" s="4"/>
      <c r="BG382" s="4"/>
      <c r="BH382" s="4"/>
      <c r="BI382" s="4"/>
      <c r="BJ382" s="4"/>
      <c r="BK382" s="4"/>
      <c r="BN382" s="4"/>
    </row>
    <row r="383" spans="1:66" s="1" customFormat="1">
      <c r="A383" s="12">
        <v>41897</v>
      </c>
      <c r="B383" s="7">
        <v>26816.560000000001</v>
      </c>
      <c r="C383" s="7">
        <v>153.85</v>
      </c>
      <c r="D383" s="7">
        <v>611</v>
      </c>
      <c r="E383" s="7">
        <v>2568.3000000000002</v>
      </c>
      <c r="F383" s="7"/>
      <c r="G383" s="7"/>
      <c r="H383" s="10">
        <f t="shared" si="269"/>
        <v>4.2344173441734419E-2</v>
      </c>
      <c r="I383" s="10">
        <f t="shared" si="270"/>
        <v>-6.0191963559460635E-3</v>
      </c>
      <c r="J383" s="10">
        <f t="shared" si="271"/>
        <v>-9.2581877097558142E-3</v>
      </c>
      <c r="K383" s="7"/>
      <c r="L383" s="10">
        <f t="shared" si="272"/>
        <v>1.463570856685348</v>
      </c>
      <c r="M383" s="10">
        <f t="shared" si="273"/>
        <v>2.081967213114754</v>
      </c>
      <c r="N383" s="10">
        <f t="shared" si="274"/>
        <v>0.73992276946006397</v>
      </c>
      <c r="O383" s="1" t="s">
        <v>7</v>
      </c>
      <c r="P383" s="10">
        <f t="shared" si="275"/>
        <v>-0.61839635642940594</v>
      </c>
      <c r="Q383" s="10">
        <f t="shared" si="276"/>
        <v>0.72364808722528406</v>
      </c>
      <c r="R383" s="11">
        <f t="shared" si="277"/>
        <v>-1.3420444436546899</v>
      </c>
      <c r="S383" s="7" t="s">
        <v>28</v>
      </c>
      <c r="T383" s="7"/>
      <c r="U383" s="7">
        <v>7882.25</v>
      </c>
      <c r="V383" s="7">
        <v>1463.7</v>
      </c>
      <c r="W383" s="7">
        <v>51.95</v>
      </c>
      <c r="X383" s="7">
        <v>16</v>
      </c>
      <c r="Y383" s="10">
        <f t="shared" si="278"/>
        <v>-1.3240082607979295E-3</v>
      </c>
      <c r="Z383" s="10">
        <f t="shared" si="279"/>
        <v>5.6289240095258715E-2</v>
      </c>
      <c r="AA383" s="10">
        <f t="shared" si="280"/>
        <v>-1.2357414448669174E-2</v>
      </c>
      <c r="AB383" s="5"/>
      <c r="AC383" s="10">
        <f>(U383-$U$378)/$U$378</f>
        <v>7.1700498987069899E-2</v>
      </c>
      <c r="AD383" s="10">
        <f>(V383-$V$378)/$V$378</f>
        <v>0.15170351719254066</v>
      </c>
      <c r="AE383" s="10">
        <f>(W383-$W$378)/$W$378</f>
        <v>1.46484375E-2</v>
      </c>
      <c r="AF383" s="10" t="s">
        <v>1</v>
      </c>
      <c r="AG383" s="10">
        <f>AD383-AC383</f>
        <v>8.0003018205470761E-2</v>
      </c>
      <c r="AH383" s="10">
        <f>AD383-AE383</f>
        <v>0.13705507969254066</v>
      </c>
      <c r="AI383" s="10">
        <f t="shared" si="281"/>
        <v>-5.7052061487069899E-2</v>
      </c>
      <c r="AK383" s="7"/>
      <c r="AL383" s="7">
        <v>520.4</v>
      </c>
      <c r="AM383" s="7">
        <v>27.1</v>
      </c>
      <c r="AN383" s="7">
        <v>459.55</v>
      </c>
      <c r="AO383" s="4"/>
      <c r="AP383" s="10">
        <f t="shared" si="282"/>
        <v>0.19990777034816692</v>
      </c>
      <c r="AQ383" s="10">
        <f t="shared" si="283"/>
        <v>9.3109869646182484E-3</v>
      </c>
      <c r="AR383" s="10">
        <f t="shared" si="284"/>
        <v>-1.805555555555553E-2</v>
      </c>
      <c r="AS383" s="4"/>
      <c r="AT383" s="10">
        <f>(AL383-$AL$381)/$AL$381</f>
        <v>0.18165304268846505</v>
      </c>
      <c r="AU383" s="10">
        <f>(AM383-$AM$381)/$AM$381</f>
        <v>1.1194029850746294E-2</v>
      </c>
      <c r="AV383" s="10">
        <f>(AN383-$AN$381)/$AN$381</f>
        <v>-2.1296986476413586E-2</v>
      </c>
      <c r="AW383" s="10" t="s">
        <v>1</v>
      </c>
      <c r="AX383" s="9">
        <f t="shared" si="286"/>
        <v>0.17045901283771875</v>
      </c>
      <c r="AY383" s="9">
        <f t="shared" si="287"/>
        <v>0.20295002916487864</v>
      </c>
      <c r="AZ383" s="8">
        <f t="shared" si="285"/>
        <v>-3.2491016327159894E-2</v>
      </c>
      <c r="BA383" s="4" t="s">
        <v>18</v>
      </c>
      <c r="BC383" s="4"/>
      <c r="BD383" s="4"/>
      <c r="BE383" s="4"/>
      <c r="BF383" s="4"/>
      <c r="BG383" s="4"/>
      <c r="BH383" s="4"/>
      <c r="BI383" s="4"/>
      <c r="BJ383" s="4">
        <v>66</v>
      </c>
      <c r="BK383" s="4"/>
      <c r="BN383" s="4"/>
    </row>
    <row r="384" spans="1:66" s="1" customFormat="1">
      <c r="A384" s="12">
        <v>41898</v>
      </c>
      <c r="B384" s="7">
        <v>26492.51</v>
      </c>
      <c r="C384" s="7">
        <v>154</v>
      </c>
      <c r="D384" s="7">
        <v>585.75</v>
      </c>
      <c r="E384" s="7">
        <v>2534.5</v>
      </c>
      <c r="F384" s="7"/>
      <c r="G384" s="6"/>
      <c r="H384" s="10">
        <f t="shared" si="269"/>
        <v>9.7497562560939675E-4</v>
      </c>
      <c r="I384" s="10">
        <f t="shared" si="270"/>
        <v>-4.1325695581014732E-2</v>
      </c>
      <c r="J384" s="10">
        <f t="shared" si="271"/>
        <v>-1.3160456332982977E-2</v>
      </c>
      <c r="K384" s="7"/>
      <c r="L384" s="10">
        <f t="shared" si="272"/>
        <v>1.465972778222578</v>
      </c>
      <c r="M384" s="10">
        <f t="shared" si="273"/>
        <v>1.9546027742749055</v>
      </c>
      <c r="N384" s="10">
        <f t="shared" si="274"/>
        <v>0.71702459182982192</v>
      </c>
      <c r="O384" s="7"/>
      <c r="P384" s="10">
        <f t="shared" si="275"/>
        <v>-0.48862999605232749</v>
      </c>
      <c r="Q384" s="10">
        <f t="shared" si="276"/>
        <v>0.74894818639275607</v>
      </c>
      <c r="R384" s="11">
        <f t="shared" si="277"/>
        <v>-1.2375781824450836</v>
      </c>
      <c r="S384" s="7"/>
      <c r="T384" s="7"/>
      <c r="U384" s="7">
        <v>7796.75</v>
      </c>
      <c r="V384" s="7">
        <v>1428.9</v>
      </c>
      <c r="W384" s="7">
        <v>53.55</v>
      </c>
      <c r="X384" s="7"/>
      <c r="Y384" s="10">
        <f t="shared" si="278"/>
        <v>-1.084715658600019E-2</v>
      </c>
      <c r="Z384" s="10">
        <f t="shared" si="279"/>
        <v>-2.3775363804058178E-2</v>
      </c>
      <c r="AA384" s="10">
        <f t="shared" si="280"/>
        <v>3.0798845043310763E-2</v>
      </c>
      <c r="AB384" s="5"/>
      <c r="AC384" s="10">
        <f>(U384-$U$383)/$U$383</f>
        <v>-1.084715658600019E-2</v>
      </c>
      <c r="AD384" s="10">
        <f>(V384-$V$383)/$V$383</f>
        <v>-2.3775363804058178E-2</v>
      </c>
      <c r="AE384" s="10">
        <f>(W384-$W$383)/$W$383</f>
        <v>3.0798845043310763E-2</v>
      </c>
      <c r="AF384" s="10" t="s">
        <v>0</v>
      </c>
      <c r="AG384" s="10">
        <f>AE384-AC384</f>
        <v>4.1646001629310953E-2</v>
      </c>
      <c r="AH384" s="10">
        <f>AE384-AD384</f>
        <v>5.4574208847368938E-2</v>
      </c>
      <c r="AI384" s="10">
        <f t="shared" si="281"/>
        <v>-1.2928207218057985E-2</v>
      </c>
      <c r="AJ384" s="7"/>
      <c r="AK384" s="7"/>
      <c r="AL384" s="7">
        <v>506.1</v>
      </c>
      <c r="AM384" s="7">
        <v>25.95</v>
      </c>
      <c r="AN384" s="7">
        <v>438.65</v>
      </c>
      <c r="AO384" s="4"/>
      <c r="AP384" s="10">
        <f t="shared" si="282"/>
        <v>-2.7478862413527969E-2</v>
      </c>
      <c r="AQ384" s="10">
        <f t="shared" si="283"/>
        <v>-4.243542435424362E-2</v>
      </c>
      <c r="AR384" s="10">
        <f t="shared" si="284"/>
        <v>-4.5479273202045555E-2</v>
      </c>
      <c r="AS384" s="4"/>
      <c r="AT384" s="10">
        <f t="shared" ref="AT384:AT397" si="288">(AL384-$AL$383)/$AL$383</f>
        <v>-2.7478862413527969E-2</v>
      </c>
      <c r="AU384" s="10">
        <f t="shared" ref="AU384:AU397" si="289">(AM384-$AM$383)/$AM$383</f>
        <v>-4.243542435424362E-2</v>
      </c>
      <c r="AV384" s="10">
        <f t="shared" ref="AV384:AV397" si="290">(AN384-$AN$383)/$AN$383</f>
        <v>-4.5479273202045555E-2</v>
      </c>
      <c r="AW384" s="7" t="s">
        <v>2</v>
      </c>
      <c r="AX384" s="9">
        <f t="shared" si="286"/>
        <v>1.4956561940715651E-2</v>
      </c>
      <c r="AY384" s="9">
        <f t="shared" si="287"/>
        <v>1.8000410788517586E-2</v>
      </c>
      <c r="AZ384" s="8">
        <f t="shared" si="285"/>
        <v>-3.0438488478019346E-3</v>
      </c>
      <c r="BA384" s="4" t="s">
        <v>2</v>
      </c>
      <c r="BC384" s="4"/>
      <c r="BD384" s="4"/>
      <c r="BE384" s="4"/>
      <c r="BF384" s="4"/>
      <c r="BG384" s="4"/>
      <c r="BH384" s="4"/>
      <c r="BI384" s="4"/>
      <c r="BJ384" s="4"/>
      <c r="BK384" s="4"/>
      <c r="BN384" s="4"/>
    </row>
    <row r="385" spans="1:66" s="1" customFormat="1">
      <c r="A385" s="12">
        <v>41899</v>
      </c>
      <c r="B385" s="7">
        <v>26631.29</v>
      </c>
      <c r="C385" s="7">
        <v>152.30000000000001</v>
      </c>
      <c r="D385" s="7">
        <v>596.95000000000005</v>
      </c>
      <c r="E385" s="7">
        <v>2496.3000000000002</v>
      </c>
      <c r="F385" s="7"/>
      <c r="G385" s="6"/>
      <c r="H385" s="10">
        <f t="shared" si="269"/>
        <v>-1.1038961038960965E-2</v>
      </c>
      <c r="I385" s="10">
        <f t="shared" si="270"/>
        <v>1.9120785317968493E-2</v>
      </c>
      <c r="J385" s="10">
        <f t="shared" si="271"/>
        <v>-1.5072006312882153E-2</v>
      </c>
      <c r="K385" s="7"/>
      <c r="L385" s="10">
        <f t="shared" si="272"/>
        <v>1.4387510008006406</v>
      </c>
      <c r="M385" s="10">
        <f t="shared" si="273"/>
        <v>2.0110970996216899</v>
      </c>
      <c r="N385" s="10">
        <f t="shared" si="274"/>
        <v>0.69114558634238898</v>
      </c>
      <c r="O385" s="7"/>
      <c r="P385" s="10">
        <f t="shared" si="275"/>
        <v>-0.57234609882104936</v>
      </c>
      <c r="Q385" s="10">
        <f t="shared" si="276"/>
        <v>0.74760541445825157</v>
      </c>
      <c r="R385" s="11">
        <f t="shared" si="277"/>
        <v>-1.3199515132793009</v>
      </c>
      <c r="S385" s="7"/>
      <c r="T385" s="7"/>
      <c r="U385" s="7">
        <v>7590.05</v>
      </c>
      <c r="V385" s="7">
        <v>1451.85</v>
      </c>
      <c r="W385" s="7">
        <v>55.3</v>
      </c>
      <c r="X385" s="7"/>
      <c r="Y385" s="10">
        <f t="shared" si="278"/>
        <v>-2.6511046269278842E-2</v>
      </c>
      <c r="Z385" s="10">
        <f t="shared" si="279"/>
        <v>1.6061305899642955E-2</v>
      </c>
      <c r="AA385" s="10">
        <f t="shared" si="280"/>
        <v>3.2679738562091505E-2</v>
      </c>
      <c r="AB385" s="5"/>
      <c r="AC385" s="10">
        <f>(U385-$U$383)/$U$383</f>
        <v>-3.7070633385137469E-2</v>
      </c>
      <c r="AD385" s="10">
        <f>(V385-$V$383)/$V$383</f>
        <v>-8.0959212953475006E-3</v>
      </c>
      <c r="AE385" s="10">
        <f>(W385-$W$383)/$W$383</f>
        <v>6.4485081809432035E-2</v>
      </c>
      <c r="AF385" s="10" t="s">
        <v>27</v>
      </c>
      <c r="AG385" s="10">
        <f>AE385-AC385</f>
        <v>0.1015557151945695</v>
      </c>
      <c r="AH385" s="10">
        <f>AE385-AD385</f>
        <v>7.2581003104779537E-2</v>
      </c>
      <c r="AI385" s="10">
        <f t="shared" si="281"/>
        <v>2.8974712089789967E-2</v>
      </c>
      <c r="AJ385" s="7"/>
      <c r="AK385" s="7"/>
      <c r="AL385" s="7">
        <v>499.2</v>
      </c>
      <c r="AM385" s="7">
        <v>25.6</v>
      </c>
      <c r="AN385" s="7">
        <v>443.7</v>
      </c>
      <c r="AO385" s="4"/>
      <c r="AP385" s="10">
        <f t="shared" si="282"/>
        <v>-1.3633669235329052E-2</v>
      </c>
      <c r="AQ385" s="10">
        <f t="shared" si="283"/>
        <v>-1.3487475915221498E-2</v>
      </c>
      <c r="AR385" s="10">
        <f t="shared" si="284"/>
        <v>1.1512595463353497E-2</v>
      </c>
      <c r="AS385" s="4"/>
      <c r="AT385" s="10">
        <f t="shared" si="288"/>
        <v>-4.0737893927747869E-2</v>
      </c>
      <c r="AU385" s="10">
        <f t="shared" si="289"/>
        <v>-5.5350553505535055E-2</v>
      </c>
      <c r="AV385" s="10">
        <f t="shared" si="290"/>
        <v>-3.4490262213034542E-2</v>
      </c>
      <c r="AW385" s="4"/>
      <c r="AX385" s="9">
        <f t="shared" si="286"/>
        <v>1.4612659577787186E-2</v>
      </c>
      <c r="AY385" s="9">
        <f t="shared" si="287"/>
        <v>-6.2476317147133267E-3</v>
      </c>
      <c r="AZ385" s="8">
        <f t="shared" si="285"/>
        <v>2.0860291292500513E-2</v>
      </c>
      <c r="BA385" s="4"/>
      <c r="BC385" s="4"/>
      <c r="BD385" s="4"/>
      <c r="BE385" s="4"/>
      <c r="BF385" s="4"/>
      <c r="BG385" s="4"/>
      <c r="BH385" s="4"/>
      <c r="BI385" s="4"/>
      <c r="BJ385" s="4"/>
      <c r="BK385" s="4"/>
      <c r="BN385" s="4"/>
    </row>
    <row r="386" spans="1:66" s="1" customFormat="1">
      <c r="A386" s="12">
        <v>41900</v>
      </c>
      <c r="B386" s="7">
        <v>27112.21</v>
      </c>
      <c r="C386" s="7">
        <v>155.25</v>
      </c>
      <c r="D386" s="7">
        <v>607.54999999999995</v>
      </c>
      <c r="E386" s="7">
        <v>2564.8000000000002</v>
      </c>
      <c r="F386" s="7"/>
      <c r="G386" s="6"/>
      <c r="H386" s="10">
        <f t="shared" si="269"/>
        <v>1.9369665134602681E-2</v>
      </c>
      <c r="I386" s="10">
        <f t="shared" si="270"/>
        <v>1.7756931066253302E-2</v>
      </c>
      <c r="J386" s="10">
        <f t="shared" si="271"/>
        <v>2.7440612105916754E-2</v>
      </c>
      <c r="K386" s="7"/>
      <c r="L386" s="10">
        <f t="shared" si="272"/>
        <v>1.4859887910328262</v>
      </c>
      <c r="M386" s="10">
        <f t="shared" si="273"/>
        <v>2.0645649432534676</v>
      </c>
      <c r="N386" s="10">
        <f t="shared" si="274"/>
        <v>0.73755165639184361</v>
      </c>
      <c r="O386" s="7"/>
      <c r="P386" s="10">
        <f t="shared" si="275"/>
        <v>-0.5785761522206414</v>
      </c>
      <c r="Q386" s="10">
        <f t="shared" si="276"/>
        <v>0.7484371346409826</v>
      </c>
      <c r="R386" s="11">
        <f t="shared" si="277"/>
        <v>-1.327013286861624</v>
      </c>
      <c r="S386" s="7"/>
      <c r="T386" s="7"/>
      <c r="U386" s="7">
        <v>7602.75</v>
      </c>
      <c r="V386" s="7">
        <v>1417.8</v>
      </c>
      <c r="W386" s="7">
        <v>57.7</v>
      </c>
      <c r="X386" s="7">
        <v>17</v>
      </c>
      <c r="Y386" s="10">
        <f t="shared" si="278"/>
        <v>1.6732432592670428E-3</v>
      </c>
      <c r="Z386" s="10">
        <f t="shared" si="279"/>
        <v>-2.3452836036780628E-2</v>
      </c>
      <c r="AA386" s="10">
        <f t="shared" si="280"/>
        <v>4.3399638336347302E-2</v>
      </c>
      <c r="AB386" s="7"/>
      <c r="AC386" s="10">
        <f>(U386-$U$383)/$U$383</f>
        <v>-3.5459418313298866E-2</v>
      </c>
      <c r="AD386" s="10">
        <f>(V386-$V$383)/$V$383</f>
        <v>-3.1358885017421664E-2</v>
      </c>
      <c r="AE386" s="10">
        <f>(W386-$W$383)/$W$383</f>
        <v>0.11068334937439846</v>
      </c>
      <c r="AF386" s="7" t="s">
        <v>3</v>
      </c>
      <c r="AG386" s="10">
        <f>AE386-AC386</f>
        <v>0.14614276768769732</v>
      </c>
      <c r="AH386" s="10">
        <f>AE386-AD386</f>
        <v>0.14204223439182012</v>
      </c>
      <c r="AI386" s="10">
        <f t="shared" si="281"/>
        <v>4.1005332958772012E-3</v>
      </c>
      <c r="AJ386" s="1" t="s">
        <v>8</v>
      </c>
      <c r="AK386" s="7"/>
      <c r="AL386" s="7">
        <v>517.45000000000005</v>
      </c>
      <c r="AM386" s="7">
        <v>25.3</v>
      </c>
      <c r="AN386" s="7">
        <v>457.1</v>
      </c>
      <c r="AO386" s="4"/>
      <c r="AP386" s="10">
        <f t="shared" si="282"/>
        <v>3.6558493589743703E-2</v>
      </c>
      <c r="AQ386" s="10">
        <f t="shared" si="283"/>
        <v>-1.1718750000000028E-2</v>
      </c>
      <c r="AR386" s="10">
        <f t="shared" si="284"/>
        <v>3.0200585981519121E-2</v>
      </c>
      <c r="AS386" s="4"/>
      <c r="AT386" s="10">
        <f t="shared" si="288"/>
        <v>-5.668716372021391E-3</v>
      </c>
      <c r="AU386" s="10">
        <f t="shared" si="289"/>
        <v>-6.6420664206642083E-2</v>
      </c>
      <c r="AV386" s="10">
        <f t="shared" si="290"/>
        <v>-5.3313023610053068E-3</v>
      </c>
      <c r="AW386" s="4"/>
      <c r="AX386" s="9">
        <f t="shared" si="286"/>
        <v>6.0751947834620693E-2</v>
      </c>
      <c r="AY386" s="9">
        <f t="shared" si="287"/>
        <v>-3.3741401101608417E-4</v>
      </c>
      <c r="AZ386" s="8">
        <f t="shared" si="285"/>
        <v>6.1089361845636778E-2</v>
      </c>
      <c r="BA386" s="4"/>
      <c r="BC386" s="4"/>
      <c r="BD386" s="4"/>
      <c r="BE386" s="4"/>
      <c r="BF386" s="4"/>
      <c r="BG386" s="4"/>
      <c r="BH386" s="4"/>
      <c r="BI386" s="4"/>
      <c r="BJ386" s="4"/>
      <c r="BK386" s="4"/>
      <c r="BN386" s="4"/>
    </row>
    <row r="387" spans="1:66" s="1" customFormat="1">
      <c r="A387" s="12">
        <v>41901</v>
      </c>
      <c r="B387" s="7">
        <v>27090.42</v>
      </c>
      <c r="C387" s="7">
        <v>163.80000000000001</v>
      </c>
      <c r="D387" s="7">
        <v>670.15</v>
      </c>
      <c r="E387" s="7">
        <v>2687.75</v>
      </c>
      <c r="F387" s="7"/>
      <c r="G387" s="6"/>
      <c r="H387" s="10">
        <f t="shared" si="269"/>
        <v>5.5072463768116017E-2</v>
      </c>
      <c r="I387" s="10">
        <f t="shared" si="270"/>
        <v>0.10303678709571233</v>
      </c>
      <c r="J387" s="10">
        <f t="shared" si="271"/>
        <v>4.7937461010605038E-2</v>
      </c>
      <c r="K387" s="7"/>
      <c r="L387" s="10">
        <f t="shared" si="272"/>
        <v>1.622898318654924</v>
      </c>
      <c r="M387" s="10">
        <f t="shared" si="273"/>
        <v>2.3803278688524587</v>
      </c>
      <c r="N387" s="10">
        <f t="shared" si="274"/>
        <v>0.82084547117403983</v>
      </c>
      <c r="O387" s="7"/>
      <c r="P387" s="10">
        <f t="shared" si="275"/>
        <v>-0.75742955019753477</v>
      </c>
      <c r="Q387" s="10">
        <f t="shared" si="276"/>
        <v>0.80205284748088412</v>
      </c>
      <c r="R387" s="11">
        <f t="shared" si="277"/>
        <v>-1.5594823976784189</v>
      </c>
      <c r="S387" s="7"/>
      <c r="T387" s="7"/>
      <c r="U387" s="7">
        <v>7760.75</v>
      </c>
      <c r="V387" s="7">
        <v>1380.35</v>
      </c>
      <c r="W387" s="7">
        <v>56.9</v>
      </c>
      <c r="X387" s="7"/>
      <c r="Y387" s="10">
        <f t="shared" si="278"/>
        <v>2.07819538982605E-2</v>
      </c>
      <c r="Z387" s="10">
        <f t="shared" si="279"/>
        <v>-2.6414162787417157E-2</v>
      </c>
      <c r="AA387" s="10">
        <f t="shared" si="280"/>
        <v>-1.3864818024263505E-2</v>
      </c>
      <c r="AB387" s="5"/>
      <c r="AC387" s="10">
        <f>(U387-$U$386)/$U$386</f>
        <v>2.07819538982605E-2</v>
      </c>
      <c r="AD387" s="10">
        <f>(V387-$V$386)/$V$386</f>
        <v>-2.6414162787417157E-2</v>
      </c>
      <c r="AE387" s="10">
        <f>(W387-$W$386)/$W$386</f>
        <v>-1.3864818024263505E-2</v>
      </c>
      <c r="AF387" s="7" t="s">
        <v>4</v>
      </c>
      <c r="AG387" s="10">
        <f t="shared" ref="AG387:AG400" si="291">AC387-AD387</f>
        <v>4.7196116685677657E-2</v>
      </c>
      <c r="AH387" s="10">
        <f t="shared" ref="AH387:AH400" si="292">AC387-AE387</f>
        <v>3.4646771922524008E-2</v>
      </c>
      <c r="AI387" s="10">
        <f t="shared" si="281"/>
        <v>1.2549344763153648E-2</v>
      </c>
      <c r="AJ387" s="7"/>
      <c r="AK387" s="7"/>
      <c r="AL387" s="7">
        <v>509.75</v>
      </c>
      <c r="AM387" s="7">
        <v>25.2</v>
      </c>
      <c r="AN387" s="7">
        <v>459.4</v>
      </c>
      <c r="AO387" s="4"/>
      <c r="AP387" s="10">
        <f t="shared" si="282"/>
        <v>-1.4880664798531345E-2</v>
      </c>
      <c r="AQ387" s="10">
        <f t="shared" si="283"/>
        <v>-3.9525691699605304E-3</v>
      </c>
      <c r="AR387" s="10">
        <f t="shared" si="284"/>
        <v>5.031721723911517E-3</v>
      </c>
      <c r="AS387" s="4"/>
      <c r="AT387" s="10">
        <f t="shared" si="288"/>
        <v>-2.0465026902382739E-2</v>
      </c>
      <c r="AU387" s="10">
        <f t="shared" si="289"/>
        <v>-7.0110701107011147E-2</v>
      </c>
      <c r="AV387" s="10">
        <f t="shared" si="290"/>
        <v>-3.2640626700040064E-4</v>
      </c>
      <c r="AW387" s="4"/>
      <c r="AX387" s="9">
        <f t="shared" si="286"/>
        <v>4.9645674204628412E-2</v>
      </c>
      <c r="AY387" s="9">
        <f t="shared" si="287"/>
        <v>-2.0138620635382336E-2</v>
      </c>
      <c r="AZ387" s="8">
        <f t="shared" si="285"/>
        <v>6.9784294840010752E-2</v>
      </c>
      <c r="BA387" s="4"/>
      <c r="BC387" s="4"/>
      <c r="BD387" s="4"/>
      <c r="BE387" s="4"/>
      <c r="BF387" s="4"/>
      <c r="BG387" s="4"/>
      <c r="BH387" s="4"/>
      <c r="BI387" s="4"/>
      <c r="BJ387" s="4"/>
      <c r="BK387" s="4"/>
      <c r="BN387" s="4"/>
    </row>
    <row r="388" spans="1:66" s="1" customFormat="1">
      <c r="A388" s="12">
        <v>41904</v>
      </c>
      <c r="B388" s="7">
        <v>27206.74</v>
      </c>
      <c r="C388" s="7">
        <v>162.65</v>
      </c>
      <c r="D388" s="7">
        <v>671.2</v>
      </c>
      <c r="E388" s="7">
        <v>2693.8</v>
      </c>
      <c r="F388" s="7"/>
      <c r="G388" s="6"/>
      <c r="H388" s="10">
        <f t="shared" si="269"/>
        <v>-7.0207570207570548E-3</v>
      </c>
      <c r="I388" s="10">
        <f t="shared" si="270"/>
        <v>1.5668133999851798E-3</v>
      </c>
      <c r="J388" s="10">
        <f t="shared" si="271"/>
        <v>2.2509533996838181E-3</v>
      </c>
      <c r="K388" s="7"/>
      <c r="L388" s="10">
        <f t="shared" si="272"/>
        <v>1.6044835868694955</v>
      </c>
      <c r="M388" s="10">
        <f t="shared" si="273"/>
        <v>2.3856242118537203</v>
      </c>
      <c r="N388" s="10">
        <f t="shared" si="274"/>
        <v>0.82494410947767793</v>
      </c>
      <c r="O388" s="7"/>
      <c r="P388" s="10">
        <f t="shared" si="275"/>
        <v>-0.78114062498422476</v>
      </c>
      <c r="Q388" s="10">
        <f t="shared" si="276"/>
        <v>0.77953947739181761</v>
      </c>
      <c r="R388" s="11">
        <f t="shared" si="277"/>
        <v>-1.5606801023760424</v>
      </c>
      <c r="S388" s="7"/>
      <c r="T388" s="7"/>
      <c r="U388" s="7">
        <v>7887.6</v>
      </c>
      <c r="V388" s="7">
        <v>1367.5</v>
      </c>
      <c r="W388" s="7">
        <v>55.8</v>
      </c>
      <c r="X388" s="7"/>
      <c r="Y388" s="10">
        <f t="shared" si="278"/>
        <v>1.634506974197086E-2</v>
      </c>
      <c r="Z388" s="10">
        <f t="shared" si="279"/>
        <v>-9.3092331655014373E-3</v>
      </c>
      <c r="AA388" s="10">
        <f t="shared" si="280"/>
        <v>-1.9332161687170502E-2</v>
      </c>
      <c r="AB388" s="5"/>
      <c r="AC388" s="10">
        <f>(U388-$U$386)/$U$386</f>
        <v>3.7466706126072849E-2</v>
      </c>
      <c r="AD388" s="10">
        <f>(V388-$V$386)/$V$386</f>
        <v>-3.5477500352659015E-2</v>
      </c>
      <c r="AE388" s="10">
        <f>(W388-$W$386)/$W$386</f>
        <v>-3.2928942807625747E-2</v>
      </c>
      <c r="AF388" s="10"/>
      <c r="AG388" s="10">
        <f t="shared" si="291"/>
        <v>7.2944206478731871E-2</v>
      </c>
      <c r="AH388" s="10">
        <f t="shared" si="292"/>
        <v>7.0395648933698596E-2</v>
      </c>
      <c r="AI388" s="10">
        <f t="shared" si="281"/>
        <v>2.5485575450332754E-3</v>
      </c>
      <c r="AJ388" s="7"/>
      <c r="AK388" s="7"/>
      <c r="AL388" s="7">
        <v>506.8</v>
      </c>
      <c r="AM388" s="7">
        <v>25</v>
      </c>
      <c r="AN388" s="7">
        <v>463.25</v>
      </c>
      <c r="AO388" s="4"/>
      <c r="AP388" s="10">
        <f t="shared" si="282"/>
        <v>-5.7871505640019394E-3</v>
      </c>
      <c r="AQ388" s="10">
        <f t="shared" si="283"/>
        <v>-7.9365079365079083E-3</v>
      </c>
      <c r="AR388" s="10">
        <f t="shared" si="284"/>
        <v>8.3804962995211642E-3</v>
      </c>
      <c r="AS388" s="4"/>
      <c r="AT388" s="10">
        <f t="shared" si="288"/>
        <v>-2.613374327440424E-2</v>
      </c>
      <c r="AU388" s="10">
        <f t="shared" si="289"/>
        <v>-7.7490774907749124E-2</v>
      </c>
      <c r="AV388" s="10">
        <f t="shared" si="290"/>
        <v>8.051354586008027E-3</v>
      </c>
      <c r="AW388" s="4"/>
      <c r="AX388" s="9">
        <f t="shared" si="286"/>
        <v>5.1357031633344888E-2</v>
      </c>
      <c r="AY388" s="9">
        <f t="shared" si="287"/>
        <v>-3.4185097860412267E-2</v>
      </c>
      <c r="AZ388" s="8">
        <f t="shared" si="285"/>
        <v>8.5542129493757155E-2</v>
      </c>
      <c r="BA388" s="4"/>
      <c r="BC388" s="4"/>
      <c r="BD388" s="4"/>
      <c r="BE388" s="4"/>
      <c r="BF388" s="4"/>
      <c r="BG388" s="4"/>
      <c r="BH388" s="4"/>
      <c r="BI388" s="4"/>
      <c r="BJ388" s="4"/>
      <c r="BK388" s="4"/>
      <c r="BN388" s="4"/>
    </row>
    <row r="389" spans="1:66" s="1" customFormat="1">
      <c r="A389" s="12">
        <v>41905</v>
      </c>
      <c r="B389" s="7">
        <v>26775.69</v>
      </c>
      <c r="C389" s="7">
        <v>153.30000000000001</v>
      </c>
      <c r="D389" s="7">
        <v>646.5</v>
      </c>
      <c r="E389" s="7">
        <v>2650.05</v>
      </c>
      <c r="F389" s="7"/>
      <c r="G389" s="6"/>
      <c r="H389" s="10">
        <f t="shared" si="269"/>
        <v>-5.7485398094066976E-2</v>
      </c>
      <c r="I389" s="10">
        <f t="shared" si="270"/>
        <v>-3.6799761620977423E-2</v>
      </c>
      <c r="J389" s="10">
        <f t="shared" si="271"/>
        <v>-1.6240997846907714E-2</v>
      </c>
      <c r="K389" s="7" t="s">
        <v>74</v>
      </c>
      <c r="L389" s="10">
        <f t="shared" si="272"/>
        <v>1.4547638110488392</v>
      </c>
      <c r="M389" s="10">
        <f t="shared" si="273"/>
        <v>2.2610340479192939</v>
      </c>
      <c r="N389" s="10">
        <f t="shared" si="274"/>
        <v>0.79530519612492401</v>
      </c>
      <c r="O389" s="7"/>
      <c r="P389" s="10">
        <f t="shared" si="275"/>
        <v>-0.80627023687045463</v>
      </c>
      <c r="Q389" s="10">
        <f t="shared" si="276"/>
        <v>0.65945861492391522</v>
      </c>
      <c r="R389" s="11">
        <f t="shared" si="277"/>
        <v>-1.4657288517943698</v>
      </c>
      <c r="S389" s="7"/>
      <c r="T389" s="7"/>
      <c r="U389" s="7">
        <v>7908.5</v>
      </c>
      <c r="V389" s="7">
        <v>1384.05</v>
      </c>
      <c r="W389" s="7">
        <v>51.85</v>
      </c>
      <c r="X389" s="7">
        <v>18</v>
      </c>
      <c r="Y389" s="10">
        <f t="shared" si="278"/>
        <v>2.6497286880672998E-3</v>
      </c>
      <c r="Z389" s="10">
        <f t="shared" si="279"/>
        <v>1.2102376599634337E-2</v>
      </c>
      <c r="AA389" s="10">
        <f t="shared" si="280"/>
        <v>-7.0788530465949753E-2</v>
      </c>
      <c r="AB389" s="5"/>
      <c r="AC389" s="10">
        <f>(U389-$U$386)/$U$386</f>
        <v>4.0215711420209792E-2</v>
      </c>
      <c r="AD389" s="10">
        <f>(V389-$V$386)/$V$386</f>
        <v>-2.3804485823106222E-2</v>
      </c>
      <c r="AE389" s="10">
        <f>(W389-$W$386)/$W$386</f>
        <v>-0.10138648180242636</v>
      </c>
      <c r="AF389" s="10" t="s">
        <v>1</v>
      </c>
      <c r="AG389" s="10">
        <f t="shared" si="291"/>
        <v>6.4020197243316007E-2</v>
      </c>
      <c r="AH389" s="10">
        <f t="shared" si="292"/>
        <v>0.14160219322263615</v>
      </c>
      <c r="AI389" s="10">
        <f t="shared" si="281"/>
        <v>-7.758199597932014E-2</v>
      </c>
      <c r="AK389" s="7"/>
      <c r="AL389" s="7">
        <v>505.05</v>
      </c>
      <c r="AM389" s="7">
        <v>24.55</v>
      </c>
      <c r="AN389" s="7">
        <v>434.95</v>
      </c>
      <c r="AO389" s="4"/>
      <c r="AP389" s="10">
        <f t="shared" si="282"/>
        <v>-3.453038674033149E-3</v>
      </c>
      <c r="AQ389" s="10">
        <f t="shared" si="283"/>
        <v>-1.7999999999999971E-2</v>
      </c>
      <c r="AR389" s="10">
        <f t="shared" si="284"/>
        <v>-6.1090124123043738E-2</v>
      </c>
      <c r="AS389" s="4"/>
      <c r="AT389" s="10">
        <f t="shared" si="288"/>
        <v>-2.9496541122213619E-2</v>
      </c>
      <c r="AU389" s="10">
        <f t="shared" si="289"/>
        <v>-9.409594095940961E-2</v>
      </c>
      <c r="AV389" s="10">
        <f t="shared" si="290"/>
        <v>-5.3530627788053578E-2</v>
      </c>
      <c r="AW389" s="4"/>
      <c r="AX389" s="9">
        <f t="shared" si="286"/>
        <v>6.4599399837195995E-2</v>
      </c>
      <c r="AY389" s="9">
        <f t="shared" si="287"/>
        <v>2.4034086665839959E-2</v>
      </c>
      <c r="AZ389" s="8">
        <f t="shared" si="285"/>
        <v>4.0565313171356032E-2</v>
      </c>
      <c r="BA389" s="4"/>
      <c r="BC389" s="4"/>
      <c r="BD389" s="4"/>
      <c r="BE389" s="4"/>
      <c r="BF389" s="4"/>
      <c r="BG389" s="4"/>
      <c r="BH389" s="4"/>
      <c r="BI389" s="4"/>
      <c r="BJ389" s="4"/>
      <c r="BK389" s="4"/>
      <c r="BN389" s="4"/>
    </row>
    <row r="390" spans="1:66" s="1" customFormat="1">
      <c r="A390" s="12">
        <v>41906</v>
      </c>
      <c r="B390" s="7">
        <v>26744.69</v>
      </c>
      <c r="C390" s="7">
        <v>148.85</v>
      </c>
      <c r="D390" s="7">
        <v>638.20000000000005</v>
      </c>
      <c r="E390" s="7">
        <v>2614</v>
      </c>
      <c r="F390" s="7"/>
      <c r="G390" s="6"/>
      <c r="H390" s="10">
        <f t="shared" si="269"/>
        <v>-2.9028049575994891E-2</v>
      </c>
      <c r="I390" s="10">
        <f t="shared" si="270"/>
        <v>-1.2838360402165436E-2</v>
      </c>
      <c r="J390" s="10">
        <f t="shared" si="271"/>
        <v>-1.360351691477526E-2</v>
      </c>
      <c r="K390" s="7" t="s">
        <v>43</v>
      </c>
      <c r="L390" s="10">
        <f t="shared" si="272"/>
        <v>1.3835068054443553</v>
      </c>
      <c r="M390" s="10">
        <f t="shared" si="273"/>
        <v>2.2191677175283733</v>
      </c>
      <c r="N390" s="10">
        <f t="shared" si="274"/>
        <v>0.77088273152225473</v>
      </c>
      <c r="O390" s="10" t="s">
        <v>1</v>
      </c>
      <c r="P390" s="10">
        <f t="shared" si="275"/>
        <v>-0.83566091208401794</v>
      </c>
      <c r="Q390" s="10">
        <f t="shared" si="276"/>
        <v>0.61262407392210061</v>
      </c>
      <c r="R390" s="11">
        <f t="shared" si="277"/>
        <v>-1.4482849860061187</v>
      </c>
      <c r="S390" s="4" t="s">
        <v>14</v>
      </c>
      <c r="T390" s="7"/>
      <c r="U390" s="7">
        <v>7958.5</v>
      </c>
      <c r="V390" s="7">
        <v>1391.4</v>
      </c>
      <c r="W390" s="7">
        <v>52.1</v>
      </c>
      <c r="X390" s="7"/>
      <c r="Y390" s="10">
        <f t="shared" si="278"/>
        <v>6.3223114370613894E-3</v>
      </c>
      <c r="Z390" s="10">
        <f t="shared" si="279"/>
        <v>5.3105017882302931E-3</v>
      </c>
      <c r="AA390" s="10">
        <f t="shared" si="280"/>
        <v>4.8216007714561235E-3</v>
      </c>
      <c r="AB390" s="5"/>
      <c r="AC390" s="10">
        <f t="shared" ref="AC390:AC397" si="293">(U390-$U$389)/$U$389</f>
        <v>6.3223114370613894E-3</v>
      </c>
      <c r="AD390" s="10">
        <f t="shared" ref="AD390:AD397" si="294">(V390-$V$389)/$V$389</f>
        <v>5.3105017882302931E-3</v>
      </c>
      <c r="AE390" s="10">
        <f t="shared" ref="AE390:AE397" si="295">(W390-$W$389)/$W$389</f>
        <v>4.8216007714561235E-3</v>
      </c>
      <c r="AF390" s="7" t="s">
        <v>0</v>
      </c>
      <c r="AG390" s="10">
        <f t="shared" si="291"/>
        <v>1.0118096488310963E-3</v>
      </c>
      <c r="AH390" s="10">
        <f t="shared" si="292"/>
        <v>1.5007106656052659E-3</v>
      </c>
      <c r="AI390" s="10">
        <f t="shared" si="281"/>
        <v>-4.8890101677416965E-4</v>
      </c>
      <c r="AJ390" s="7"/>
      <c r="AK390" s="7"/>
      <c r="AL390" s="7">
        <v>508.7</v>
      </c>
      <c r="AM390" s="7">
        <v>24.15</v>
      </c>
      <c r="AN390" s="7">
        <v>431.25</v>
      </c>
      <c r="AO390" s="4"/>
      <c r="AP390" s="10">
        <f t="shared" si="282"/>
        <v>7.2270072270071819E-3</v>
      </c>
      <c r="AQ390" s="10">
        <f t="shared" si="283"/>
        <v>-1.6293279022403344E-2</v>
      </c>
      <c r="AR390" s="10">
        <f t="shared" si="284"/>
        <v>-8.5067249109092736E-3</v>
      </c>
      <c r="AS390" s="4"/>
      <c r="AT390" s="10">
        <f t="shared" si="288"/>
        <v>-2.2482705611068389E-2</v>
      </c>
      <c r="AU390" s="10">
        <f t="shared" si="289"/>
        <v>-0.1088560885608857</v>
      </c>
      <c r="AV390" s="10">
        <f t="shared" si="290"/>
        <v>-6.1581982374061608E-2</v>
      </c>
      <c r="AW390" s="4"/>
      <c r="AX390" s="9">
        <f t="shared" si="286"/>
        <v>8.6373382949817307E-2</v>
      </c>
      <c r="AY390" s="9">
        <f t="shared" si="287"/>
        <v>3.9099276762993219E-2</v>
      </c>
      <c r="AZ390" s="8">
        <f t="shared" si="285"/>
        <v>4.7274106186824087E-2</v>
      </c>
      <c r="BA390" s="4"/>
      <c r="BC390" s="4"/>
      <c r="BD390" s="4"/>
      <c r="BE390" s="4"/>
      <c r="BF390" s="4"/>
      <c r="BG390" s="4"/>
      <c r="BH390" s="4"/>
      <c r="BI390" s="4"/>
      <c r="BJ390" s="4"/>
      <c r="BK390" s="4"/>
      <c r="BN390" s="4"/>
    </row>
    <row r="391" spans="1:66" s="1" customFormat="1">
      <c r="A391" s="12">
        <v>41907</v>
      </c>
      <c r="B391" s="7">
        <v>26468.36</v>
      </c>
      <c r="C391" s="7">
        <v>142.30000000000001</v>
      </c>
      <c r="D391" s="7">
        <v>608.35</v>
      </c>
      <c r="E391" s="7">
        <v>2531.9499999999998</v>
      </c>
      <c r="F391" s="7"/>
      <c r="G391" s="7"/>
      <c r="H391" s="10">
        <f t="shared" si="269"/>
        <v>-4.4004030903594109E-2</v>
      </c>
      <c r="I391" s="10">
        <f t="shared" si="270"/>
        <v>-4.6772171732999093E-2</v>
      </c>
      <c r="J391" s="10">
        <f t="shared" si="271"/>
        <v>-3.1388676358071993E-2</v>
      </c>
      <c r="K391" s="7"/>
      <c r="L391" s="10">
        <f t="shared" si="272"/>
        <v>1.2786228983186549</v>
      </c>
      <c r="M391" s="10">
        <f t="shared" si="273"/>
        <v>2.0686002522068097</v>
      </c>
      <c r="N391" s="10">
        <f t="shared" si="274"/>
        <v>0.71529706659440417</v>
      </c>
      <c r="O391" s="7" t="s">
        <v>7</v>
      </c>
      <c r="P391" s="10">
        <f t="shared" si="275"/>
        <v>-0.78997735388815471</v>
      </c>
      <c r="Q391" s="10">
        <f t="shared" si="276"/>
        <v>0.56332583172425077</v>
      </c>
      <c r="R391" s="11">
        <f t="shared" si="277"/>
        <v>-1.3533031856124054</v>
      </c>
      <c r="S391" s="7" t="s">
        <v>8</v>
      </c>
      <c r="T391" s="7"/>
      <c r="U391" s="7">
        <v>7764.9</v>
      </c>
      <c r="V391" s="7">
        <v>1403.95</v>
      </c>
      <c r="W391" s="7">
        <v>48.7</v>
      </c>
      <c r="X391" s="7"/>
      <c r="Y391" s="10">
        <f t="shared" si="278"/>
        <v>-2.4326192121631007E-2</v>
      </c>
      <c r="Z391" s="10">
        <f t="shared" si="279"/>
        <v>9.019692396147732E-3</v>
      </c>
      <c r="AA391" s="10">
        <f t="shared" si="280"/>
        <v>-6.5259117082533555E-2</v>
      </c>
      <c r="AB391" s="5"/>
      <c r="AC391" s="10">
        <f t="shared" si="293"/>
        <v>-1.8157678447240356E-2</v>
      </c>
      <c r="AD391" s="10">
        <f t="shared" si="294"/>
        <v>1.4378093276977054E-2</v>
      </c>
      <c r="AE391" s="10">
        <f t="shared" si="295"/>
        <v>-6.0752169720347124E-2</v>
      </c>
      <c r="AF391" s="10"/>
      <c r="AG391" s="10">
        <f t="shared" si="291"/>
        <v>-3.2535771724217413E-2</v>
      </c>
      <c r="AH391" s="10">
        <f t="shared" si="292"/>
        <v>4.2594491273106772E-2</v>
      </c>
      <c r="AI391" s="10">
        <f t="shared" si="281"/>
        <v>-7.5130262997324185E-2</v>
      </c>
      <c r="AJ391" s="7"/>
      <c r="AK391" s="7"/>
      <c r="AL391" s="7">
        <v>484.2</v>
      </c>
      <c r="AM391" s="7">
        <v>23.65</v>
      </c>
      <c r="AN391" s="7">
        <v>440.25</v>
      </c>
      <c r="AO391" s="4"/>
      <c r="AP391" s="10">
        <f t="shared" si="282"/>
        <v>-4.8161981521525461E-2</v>
      </c>
      <c r="AQ391" s="10">
        <f t="shared" si="283"/>
        <v>-2.0703933747412008E-2</v>
      </c>
      <c r="AR391" s="10">
        <f t="shared" si="284"/>
        <v>2.0869565217391306E-2</v>
      </c>
      <c r="AS391" s="4"/>
      <c r="AT391" s="10">
        <f t="shared" si="288"/>
        <v>-6.9561875480399674E-2</v>
      </c>
      <c r="AU391" s="10">
        <f t="shared" si="289"/>
        <v>-0.12730627306273073</v>
      </c>
      <c r="AV391" s="10">
        <f t="shared" si="290"/>
        <v>-4.1997606354042025E-2</v>
      </c>
      <c r="AW391" s="4"/>
      <c r="AX391" s="9">
        <f t="shared" si="286"/>
        <v>5.7744397582331061E-2</v>
      </c>
      <c r="AY391" s="9">
        <f t="shared" si="287"/>
        <v>-2.7564269126357649E-2</v>
      </c>
      <c r="AZ391" s="8">
        <f t="shared" si="285"/>
        <v>8.530866670868871E-2</v>
      </c>
      <c r="BA391" s="4"/>
      <c r="BC391" s="4"/>
      <c r="BD391" s="4"/>
      <c r="BE391" s="4"/>
      <c r="BF391" s="4"/>
      <c r="BG391" s="4"/>
      <c r="BH391" s="4"/>
      <c r="BI391" s="4"/>
      <c r="BJ391" s="4"/>
      <c r="BK391" s="4"/>
      <c r="BN391" s="4"/>
    </row>
    <row r="392" spans="1:66" s="1" customFormat="1">
      <c r="A392" s="12">
        <v>41908</v>
      </c>
      <c r="B392" s="7">
        <v>26626.32</v>
      </c>
      <c r="C392" s="7">
        <v>145.85</v>
      </c>
      <c r="D392" s="7">
        <v>617.45000000000005</v>
      </c>
      <c r="E392" s="7">
        <v>2543.9</v>
      </c>
      <c r="F392" s="7"/>
      <c r="G392" s="6"/>
      <c r="H392" s="10">
        <f t="shared" si="269"/>
        <v>2.4947294448348437E-2</v>
      </c>
      <c r="I392" s="10">
        <f t="shared" si="270"/>
        <v>1.4958494287827768E-2</v>
      </c>
      <c r="J392" s="10">
        <f t="shared" si="271"/>
        <v>4.7196824581845114E-3</v>
      </c>
      <c r="K392" s="7"/>
      <c r="L392" s="10">
        <f t="shared" si="272"/>
        <v>1.3354683746997595</v>
      </c>
      <c r="M392" s="10">
        <f t="shared" si="273"/>
        <v>2.1145018915510723</v>
      </c>
      <c r="N392" s="10">
        <f t="shared" si="274"/>
        <v>0.72339272407018507</v>
      </c>
      <c r="P392" s="10">
        <f t="shared" si="275"/>
        <v>-0.77903351685131272</v>
      </c>
      <c r="Q392" s="10">
        <f t="shared" si="276"/>
        <v>0.61207565062957447</v>
      </c>
      <c r="R392" s="11">
        <f t="shared" si="277"/>
        <v>-1.3911091674808871</v>
      </c>
      <c r="S392" s="7"/>
      <c r="T392" s="7"/>
      <c r="U392" s="7">
        <v>7713.45</v>
      </c>
      <c r="V392" s="7">
        <v>1409.25</v>
      </c>
      <c r="W392" s="7">
        <v>51.2</v>
      </c>
      <c r="X392" s="7"/>
      <c r="Y392" s="10">
        <f t="shared" si="278"/>
        <v>-6.6259707143684812E-3</v>
      </c>
      <c r="Z392" s="10">
        <f t="shared" si="279"/>
        <v>3.7750632145019084E-3</v>
      </c>
      <c r="AA392" s="10">
        <f t="shared" si="280"/>
        <v>5.1334702258726897E-2</v>
      </c>
      <c r="AB392" s="5"/>
      <c r="AC392" s="10">
        <f t="shared" si="293"/>
        <v>-2.4663336915976504E-2</v>
      </c>
      <c r="AD392" s="10">
        <f t="shared" si="294"/>
        <v>1.8207434702503557E-2</v>
      </c>
      <c r="AE392" s="10">
        <f t="shared" si="295"/>
        <v>-1.2536162005785893E-2</v>
      </c>
      <c r="AF392" s="10"/>
      <c r="AG392" s="10">
        <f t="shared" si="291"/>
        <v>-4.2870771618480061E-2</v>
      </c>
      <c r="AH392" s="10">
        <f t="shared" si="292"/>
        <v>-1.2127174910190611E-2</v>
      </c>
      <c r="AI392" s="10">
        <f t="shared" si="281"/>
        <v>-3.0743596708289449E-2</v>
      </c>
      <c r="AJ392" s="7"/>
      <c r="AK392" s="7"/>
      <c r="AL392" s="7">
        <v>484.15</v>
      </c>
      <c r="AM392" s="7">
        <v>24.1</v>
      </c>
      <c r="AN392" s="7">
        <v>431.45</v>
      </c>
      <c r="AO392" s="4"/>
      <c r="AP392" s="10">
        <f t="shared" si="282"/>
        <v>-1.0326311441555425E-4</v>
      </c>
      <c r="AQ392" s="10">
        <f t="shared" si="283"/>
        <v>1.9027484143763335E-2</v>
      </c>
      <c r="AR392" s="10">
        <f t="shared" si="284"/>
        <v>-1.9988642816581515E-2</v>
      </c>
      <c r="AS392" s="4"/>
      <c r="AT392" s="10">
        <f t="shared" si="288"/>
        <v>-6.965795541890854E-2</v>
      </c>
      <c r="AU392" s="10">
        <f t="shared" si="289"/>
        <v>-0.11070110701107011</v>
      </c>
      <c r="AV392" s="10">
        <f t="shared" si="290"/>
        <v>-6.1146774018061192E-2</v>
      </c>
      <c r="AW392" s="4"/>
      <c r="AX392" s="9">
        <f t="shared" si="286"/>
        <v>4.104315159216157E-2</v>
      </c>
      <c r="AY392" s="9">
        <f t="shared" si="287"/>
        <v>-8.511181400847348E-3</v>
      </c>
      <c r="AZ392" s="8">
        <f t="shared" si="285"/>
        <v>4.9554332993008918E-2</v>
      </c>
      <c r="BA392" s="4"/>
      <c r="BC392" s="4"/>
      <c r="BD392" s="4"/>
      <c r="BE392" s="4"/>
      <c r="BF392" s="4"/>
      <c r="BG392" s="4"/>
      <c r="BH392" s="4"/>
      <c r="BI392" s="4"/>
      <c r="BJ392" s="4"/>
      <c r="BK392" s="4"/>
      <c r="BN392" s="4"/>
    </row>
    <row r="393" spans="1:66" s="1" customFormat="1">
      <c r="A393" s="12">
        <v>41911</v>
      </c>
      <c r="B393" s="7">
        <v>26597.11</v>
      </c>
      <c r="C393" s="7">
        <v>156.05000000000001</v>
      </c>
      <c r="D393" s="7">
        <v>626.20000000000005</v>
      </c>
      <c r="E393" s="7">
        <v>2638.1</v>
      </c>
      <c r="F393" s="7"/>
      <c r="G393" s="6"/>
      <c r="H393" s="10">
        <f t="shared" si="269"/>
        <v>6.9934864586904469E-2</v>
      </c>
      <c r="I393" s="10">
        <f t="shared" si="270"/>
        <v>1.417118795044133E-2</v>
      </c>
      <c r="J393" s="10">
        <f t="shared" si="271"/>
        <v>3.7029757459019541E-2</v>
      </c>
      <c r="K393" s="7"/>
      <c r="L393" s="10">
        <f t="shared" si="272"/>
        <v>1.4987990392313852</v>
      </c>
      <c r="M393" s="10">
        <f t="shared" si="273"/>
        <v>2.1586380832282472</v>
      </c>
      <c r="N393" s="10">
        <f t="shared" si="274"/>
        <v>0.78720953864914311</v>
      </c>
      <c r="O393" s="7"/>
      <c r="P393" s="10">
        <f t="shared" si="275"/>
        <v>-0.659839043996862</v>
      </c>
      <c r="Q393" s="10">
        <f t="shared" si="276"/>
        <v>0.71158950058224213</v>
      </c>
      <c r="R393" s="11">
        <f t="shared" si="277"/>
        <v>-1.3714285445791041</v>
      </c>
      <c r="S393" s="7"/>
      <c r="T393" s="7"/>
      <c r="U393" s="7">
        <v>7804.95</v>
      </c>
      <c r="V393" s="7">
        <v>1407.75</v>
      </c>
      <c r="W393" s="7">
        <v>49.7</v>
      </c>
      <c r="X393" s="7"/>
      <c r="Y393" s="10">
        <f t="shared" si="278"/>
        <v>1.1862396204033215E-2</v>
      </c>
      <c r="Z393" s="10">
        <f t="shared" si="279"/>
        <v>-1.0643959552953698E-3</v>
      </c>
      <c r="AA393" s="10">
        <f t="shared" si="280"/>
        <v>-2.9296875E-2</v>
      </c>
      <c r="AB393" s="5"/>
      <c r="AC393" s="10">
        <f t="shared" si="293"/>
        <v>-1.3093506986154161E-2</v>
      </c>
      <c r="AD393" s="10">
        <f t="shared" si="294"/>
        <v>1.7123658827354536E-2</v>
      </c>
      <c r="AE393" s="10">
        <f t="shared" si="295"/>
        <v>-4.146576663452263E-2</v>
      </c>
      <c r="AF393" s="10"/>
      <c r="AG393" s="10">
        <f t="shared" si="291"/>
        <v>-3.0217165813508695E-2</v>
      </c>
      <c r="AH393" s="10">
        <f t="shared" si="292"/>
        <v>2.8372259648368467E-2</v>
      </c>
      <c r="AI393" s="10">
        <f t="shared" si="281"/>
        <v>-5.8589425461877162E-2</v>
      </c>
      <c r="AJ393" s="7"/>
      <c r="AK393" s="7"/>
      <c r="AL393" s="7">
        <v>477</v>
      </c>
      <c r="AM393" s="7">
        <v>24.05</v>
      </c>
      <c r="AN393" s="7">
        <v>439.85</v>
      </c>
      <c r="AO393" s="4"/>
      <c r="AP393" s="10">
        <f t="shared" si="282"/>
        <v>-1.4768150366621869E-2</v>
      </c>
      <c r="AQ393" s="10">
        <f t="shared" si="283"/>
        <v>-2.0746887966805274E-3</v>
      </c>
      <c r="AR393" s="10">
        <f t="shared" si="284"/>
        <v>1.9469231660679185E-2</v>
      </c>
      <c r="AS393" s="4"/>
      <c r="AT393" s="10">
        <f t="shared" si="288"/>
        <v>-8.3397386625672518E-2</v>
      </c>
      <c r="AU393" s="10">
        <f t="shared" si="289"/>
        <v>-0.11254612546125463</v>
      </c>
      <c r="AV393" s="10">
        <f t="shared" si="290"/>
        <v>-4.2868023066042843E-2</v>
      </c>
      <c r="AW393" s="4"/>
      <c r="AX393" s="9">
        <f t="shared" si="286"/>
        <v>2.9148738835582111E-2</v>
      </c>
      <c r="AY393" s="9">
        <f t="shared" si="287"/>
        <v>-4.0529363559629675E-2</v>
      </c>
      <c r="AZ393" s="8">
        <f t="shared" si="285"/>
        <v>6.9678102395211786E-2</v>
      </c>
      <c r="BA393" s="4"/>
      <c r="BC393" s="4"/>
      <c r="BD393" s="4"/>
      <c r="BE393" s="4"/>
      <c r="BF393" s="4"/>
      <c r="BG393" s="4"/>
      <c r="BH393" s="4"/>
      <c r="BI393" s="4"/>
      <c r="BJ393" s="4"/>
      <c r="BK393" s="4"/>
      <c r="BN393" s="4"/>
    </row>
    <row r="394" spans="1:66" s="1" customFormat="1">
      <c r="A394" s="12">
        <v>41912</v>
      </c>
      <c r="B394" s="7">
        <v>26630.51</v>
      </c>
      <c r="C394" s="7">
        <v>152.1</v>
      </c>
      <c r="D394" s="7">
        <v>645.9</v>
      </c>
      <c r="E394" s="7">
        <v>2711</v>
      </c>
      <c r="F394" s="7"/>
      <c r="G394" s="6"/>
      <c r="H394" s="10">
        <f t="shared" si="269"/>
        <v>-2.5312399871836058E-2</v>
      </c>
      <c r="I394" s="10">
        <f t="shared" si="270"/>
        <v>3.1459597572660383E-2</v>
      </c>
      <c r="J394" s="10">
        <f t="shared" si="271"/>
        <v>2.7633524127212802E-2</v>
      </c>
      <c r="K394" s="7"/>
      <c r="L394" s="10">
        <f t="shared" si="272"/>
        <v>1.4355484387510007</v>
      </c>
      <c r="M394" s="10">
        <f t="shared" si="273"/>
        <v>2.2580075662042876</v>
      </c>
      <c r="N394" s="10">
        <f t="shared" si="274"/>
        <v>0.83659643655578897</v>
      </c>
      <c r="O394" s="7"/>
      <c r="P394" s="10">
        <f t="shared" si="275"/>
        <v>-0.82245912745328686</v>
      </c>
      <c r="Q394" s="10">
        <f t="shared" si="276"/>
        <v>0.59895200219521172</v>
      </c>
      <c r="R394" s="11">
        <f t="shared" si="277"/>
        <v>-1.4214111296484986</v>
      </c>
      <c r="S394" s="7"/>
      <c r="T394" s="7"/>
      <c r="U394" s="7">
        <v>7913</v>
      </c>
      <c r="V394" s="7">
        <v>1396.85</v>
      </c>
      <c r="W394" s="7">
        <v>48.75</v>
      </c>
      <c r="X394" s="7"/>
      <c r="Y394" s="10">
        <f t="shared" si="278"/>
        <v>1.3843778627665801E-2</v>
      </c>
      <c r="Z394" s="10">
        <f t="shared" si="279"/>
        <v>-7.7428520689043446E-3</v>
      </c>
      <c r="AA394" s="10">
        <f t="shared" si="280"/>
        <v>-1.9114688128772692E-2</v>
      </c>
      <c r="AB394" s="5"/>
      <c r="AC394" s="10">
        <f t="shared" si="293"/>
        <v>5.6900802933552508E-4</v>
      </c>
      <c r="AD394" s="10">
        <f t="shared" si="294"/>
        <v>9.2482208012715974E-3</v>
      </c>
      <c r="AE394" s="10">
        <f t="shared" si="295"/>
        <v>-5.9787849566055956E-2</v>
      </c>
      <c r="AF394" s="10"/>
      <c r="AG394" s="10">
        <f t="shared" si="291"/>
        <v>-8.6792127719360727E-3</v>
      </c>
      <c r="AH394" s="10">
        <f t="shared" si="292"/>
        <v>6.0356857595391479E-2</v>
      </c>
      <c r="AI394" s="10">
        <f t="shared" si="281"/>
        <v>-6.9036070367327548E-2</v>
      </c>
      <c r="AJ394" s="7"/>
      <c r="AK394" s="7"/>
      <c r="AL394" s="7">
        <v>484.8</v>
      </c>
      <c r="AM394" s="7">
        <v>23.95</v>
      </c>
      <c r="AN394" s="7">
        <v>429.7</v>
      </c>
      <c r="AO394" s="4"/>
      <c r="AP394" s="10">
        <f t="shared" si="282"/>
        <v>1.6352201257861659E-2</v>
      </c>
      <c r="AQ394" s="10">
        <f t="shared" si="283"/>
        <v>-4.1580041580042172E-3</v>
      </c>
      <c r="AR394" s="10">
        <f t="shared" si="284"/>
        <v>-2.3076048652949946E-2</v>
      </c>
      <c r="AS394" s="4"/>
      <c r="AT394" s="10">
        <f t="shared" si="288"/>
        <v>-6.8408916218293564E-2</v>
      </c>
      <c r="AU394" s="10">
        <f t="shared" si="289"/>
        <v>-0.11623616236162369</v>
      </c>
      <c r="AV394" s="10">
        <f t="shared" si="290"/>
        <v>-6.4954847133065E-2</v>
      </c>
      <c r="AW394" s="4"/>
      <c r="AX394" s="9">
        <f t="shared" si="286"/>
        <v>4.7827246143330129E-2</v>
      </c>
      <c r="AY394" s="9">
        <f t="shared" si="287"/>
        <v>-3.4540690852285644E-3</v>
      </c>
      <c r="AZ394" s="8">
        <f t="shared" si="285"/>
        <v>5.1281315228558694E-2</v>
      </c>
      <c r="BA394" s="4"/>
      <c r="BC394" s="4"/>
      <c r="BD394" s="4"/>
      <c r="BE394" s="4"/>
      <c r="BF394" s="4"/>
      <c r="BG394" s="4"/>
      <c r="BH394" s="4"/>
      <c r="BI394" s="4"/>
      <c r="BJ394" s="4"/>
      <c r="BK394" s="4"/>
      <c r="BN394" s="4"/>
    </row>
    <row r="395" spans="1:66" s="1" customFormat="1">
      <c r="A395" s="12">
        <v>41913</v>
      </c>
      <c r="B395" s="7">
        <v>26567.99</v>
      </c>
      <c r="C395" s="7">
        <v>149.6</v>
      </c>
      <c r="D395" s="7">
        <v>639.20000000000005</v>
      </c>
      <c r="E395" s="7">
        <v>2773.45</v>
      </c>
      <c r="F395" s="7"/>
      <c r="G395" s="6"/>
      <c r="H395" s="10">
        <f t="shared" si="269"/>
        <v>-1.6436554898093359E-2</v>
      </c>
      <c r="I395" s="10">
        <f t="shared" si="270"/>
        <v>-1.037312277442318E-2</v>
      </c>
      <c r="J395" s="10">
        <f t="shared" si="271"/>
        <v>2.3035780154924315E-2</v>
      </c>
      <c r="K395" s="7"/>
      <c r="L395" s="10">
        <f t="shared" si="272"/>
        <v>1.3955164131305042</v>
      </c>
      <c r="M395" s="10">
        <f t="shared" si="273"/>
        <v>2.2242118537200506</v>
      </c>
      <c r="N395" s="10">
        <f t="shared" si="274"/>
        <v>0.87890386830160561</v>
      </c>
      <c r="O395" s="7"/>
      <c r="P395" s="10">
        <f t="shared" si="275"/>
        <v>-0.82869544058954636</v>
      </c>
      <c r="Q395" s="10">
        <f t="shared" si="276"/>
        <v>0.51661254482889862</v>
      </c>
      <c r="R395" s="11">
        <f t="shared" si="277"/>
        <v>-1.3453079854184451</v>
      </c>
      <c r="S395" s="7"/>
      <c r="T395" s="7"/>
      <c r="U395" s="7">
        <v>7973.45</v>
      </c>
      <c r="V395" s="7">
        <v>1396.85</v>
      </c>
      <c r="W395" s="7">
        <v>49.85</v>
      </c>
      <c r="X395" s="7"/>
      <c r="Y395" s="10">
        <f t="shared" si="278"/>
        <v>7.6393276886136509E-3</v>
      </c>
      <c r="Z395" s="10">
        <f t="shared" si="279"/>
        <v>0</v>
      </c>
      <c r="AA395" s="10">
        <f t="shared" si="280"/>
        <v>2.2564102564102594E-2</v>
      </c>
      <c r="AB395" s="5"/>
      <c r="AC395" s="10">
        <f t="shared" si="293"/>
        <v>8.212682556742722E-3</v>
      </c>
      <c r="AD395" s="10">
        <f t="shared" si="294"/>
        <v>9.2482208012715974E-3</v>
      </c>
      <c r="AE395" s="10">
        <f t="shared" si="295"/>
        <v>-3.8572806171648988E-2</v>
      </c>
      <c r="AF395" s="10"/>
      <c r="AG395" s="10">
        <f t="shared" si="291"/>
        <v>-1.0355382445288754E-3</v>
      </c>
      <c r="AH395" s="10">
        <f t="shared" si="292"/>
        <v>4.6785488728391708E-2</v>
      </c>
      <c r="AI395" s="10">
        <f t="shared" si="281"/>
        <v>-4.782102697292058E-2</v>
      </c>
      <c r="AJ395" s="7"/>
      <c r="AK395" s="7"/>
      <c r="AL395" s="7">
        <v>510.35</v>
      </c>
      <c r="AM395" s="7">
        <v>23.85</v>
      </c>
      <c r="AN395" s="7">
        <v>439.6</v>
      </c>
      <c r="AO395" s="4"/>
      <c r="AP395" s="10">
        <f t="shared" si="282"/>
        <v>5.2702145214521476E-2</v>
      </c>
      <c r="AQ395" s="10">
        <f t="shared" si="283"/>
        <v>-4.175365344467552E-3</v>
      </c>
      <c r="AR395" s="10">
        <f t="shared" si="284"/>
        <v>2.3039329764952373E-2</v>
      </c>
      <c r="AS395" s="4"/>
      <c r="AT395" s="10">
        <f t="shared" si="288"/>
        <v>-1.9312067640276622E-2</v>
      </c>
      <c r="AU395" s="10">
        <f t="shared" si="289"/>
        <v>-0.11992619926199262</v>
      </c>
      <c r="AV395" s="10">
        <f t="shared" si="290"/>
        <v>-4.3412033511043384E-2</v>
      </c>
      <c r="AW395" s="4"/>
      <c r="AX395" s="9">
        <f t="shared" si="286"/>
        <v>0.10061413162171599</v>
      </c>
      <c r="AY395" s="9">
        <f t="shared" si="287"/>
        <v>2.4099965870766762E-2</v>
      </c>
      <c r="AZ395" s="8">
        <f t="shared" si="285"/>
        <v>7.6514165750949228E-2</v>
      </c>
      <c r="BA395" s="4"/>
      <c r="BC395" s="4"/>
      <c r="BD395" s="4"/>
      <c r="BE395" s="4"/>
      <c r="BF395" s="4"/>
      <c r="BG395" s="4"/>
      <c r="BH395" s="4"/>
      <c r="BI395" s="4"/>
      <c r="BJ395" s="4"/>
      <c r="BK395" s="4"/>
      <c r="BN395" s="4"/>
    </row>
    <row r="396" spans="1:66" s="1" customFormat="1">
      <c r="A396" s="12">
        <v>41919</v>
      </c>
      <c r="B396" s="7">
        <v>26271.97</v>
      </c>
      <c r="C396" s="7">
        <v>154.6</v>
      </c>
      <c r="D396" s="7">
        <v>626.15</v>
      </c>
      <c r="E396" s="7">
        <v>2680.3</v>
      </c>
      <c r="F396" s="7"/>
      <c r="G396" s="6"/>
      <c r="H396" s="10">
        <f t="shared" si="269"/>
        <v>3.342245989304813E-2</v>
      </c>
      <c r="I396" s="10">
        <f t="shared" si="270"/>
        <v>-2.0416145181476952E-2</v>
      </c>
      <c r="J396" s="10">
        <f t="shared" si="271"/>
        <v>-3.3586327498242134E-2</v>
      </c>
      <c r="K396" s="7"/>
      <c r="L396" s="10">
        <f t="shared" si="272"/>
        <v>1.4755804643714969</v>
      </c>
      <c r="M396" s="10">
        <f t="shared" si="273"/>
        <v>2.158385876418663</v>
      </c>
      <c r="N396" s="10">
        <f t="shared" si="274"/>
        <v>0.81579838764311385</v>
      </c>
      <c r="O396" s="7"/>
      <c r="P396" s="10">
        <f t="shared" si="275"/>
        <v>-0.68280541204716605</v>
      </c>
      <c r="Q396" s="10">
        <f t="shared" si="276"/>
        <v>0.65978207672838307</v>
      </c>
      <c r="R396" s="11">
        <f t="shared" si="277"/>
        <v>-1.3425874887755491</v>
      </c>
      <c r="S396" s="7"/>
      <c r="T396" s="7"/>
      <c r="U396" s="7">
        <v>7954.1</v>
      </c>
      <c r="V396" s="7">
        <v>1399.6</v>
      </c>
      <c r="W396" s="7">
        <v>48.95</v>
      </c>
      <c r="X396" s="7"/>
      <c r="Y396" s="10">
        <f t="shared" si="278"/>
        <v>-2.4268039556276711E-3</v>
      </c>
      <c r="Z396" s="10">
        <f t="shared" si="279"/>
        <v>1.9687153237641837E-3</v>
      </c>
      <c r="AA396" s="10">
        <f t="shared" si="280"/>
        <v>-1.8054162487462357E-2</v>
      </c>
      <c r="AB396" s="5"/>
      <c r="AC396" s="10">
        <f t="shared" si="293"/>
        <v>5.7659480306000337E-3</v>
      </c>
      <c r="AD396" s="10">
        <f t="shared" si="294"/>
        <v>1.1235143239044799E-2</v>
      </c>
      <c r="AE396" s="10">
        <f t="shared" si="295"/>
        <v>-5.5930568948891E-2</v>
      </c>
      <c r="AF396" s="10"/>
      <c r="AG396" s="10">
        <f t="shared" si="291"/>
        <v>-5.4691952084447654E-3</v>
      </c>
      <c r="AH396" s="10">
        <f t="shared" si="292"/>
        <v>6.1696516979491037E-2</v>
      </c>
      <c r="AI396" s="10">
        <f t="shared" si="281"/>
        <v>-6.7165712187935808E-2</v>
      </c>
      <c r="AJ396" s="7"/>
      <c r="AK396" s="7"/>
      <c r="AL396" s="7">
        <v>503</v>
      </c>
      <c r="AM396" s="7">
        <v>23.65</v>
      </c>
      <c r="AN396" s="7">
        <v>425.4</v>
      </c>
      <c r="AO396" s="4"/>
      <c r="AP396" s="10">
        <f t="shared" si="282"/>
        <v>-1.4401881062016307E-2</v>
      </c>
      <c r="AQ396" s="10">
        <f t="shared" si="283"/>
        <v>-8.385744234800957E-3</v>
      </c>
      <c r="AR396" s="10">
        <f t="shared" si="284"/>
        <v>-3.2302092811647053E-2</v>
      </c>
      <c r="AS396" s="4"/>
      <c r="AT396" s="10">
        <f t="shared" si="288"/>
        <v>-3.3435818601076056E-2</v>
      </c>
      <c r="AU396" s="10">
        <f t="shared" si="289"/>
        <v>-0.12730627306273073</v>
      </c>
      <c r="AV396" s="10">
        <f t="shared" si="290"/>
        <v>-7.4311826787074389E-2</v>
      </c>
      <c r="AW396" s="4"/>
      <c r="AX396" s="9">
        <f t="shared" si="286"/>
        <v>9.3870454461654679E-2</v>
      </c>
      <c r="AY396" s="9">
        <f t="shared" si="287"/>
        <v>4.0876008185998333E-2</v>
      </c>
      <c r="AZ396" s="8">
        <f t="shared" si="285"/>
        <v>5.2994446275656346E-2</v>
      </c>
      <c r="BA396" s="4"/>
      <c r="BC396" s="4"/>
      <c r="BD396" s="4"/>
      <c r="BE396" s="4"/>
      <c r="BF396" s="4"/>
      <c r="BG396" s="4"/>
      <c r="BH396" s="4"/>
      <c r="BI396" s="4"/>
      <c r="BJ396" s="4"/>
      <c r="BK396" s="4"/>
      <c r="BN396" s="4"/>
    </row>
    <row r="397" spans="1:66" s="1" customFormat="1">
      <c r="A397" s="12">
        <v>41920</v>
      </c>
      <c r="B397" s="7">
        <v>26246.79</v>
      </c>
      <c r="C397" s="7">
        <v>152.30000000000001</v>
      </c>
      <c r="D397" s="7">
        <v>619.15</v>
      </c>
      <c r="E397" s="7">
        <v>2694.9</v>
      </c>
      <c r="F397" s="7"/>
      <c r="G397" s="6"/>
      <c r="H397" s="10">
        <f t="shared" si="269"/>
        <v>-1.4877102199223693E-2</v>
      </c>
      <c r="I397" s="10">
        <f t="shared" si="270"/>
        <v>-1.1179429849077698E-2</v>
      </c>
      <c r="J397" s="10">
        <f t="shared" si="271"/>
        <v>5.4471514382718007E-3</v>
      </c>
      <c r="K397" s="7"/>
      <c r="L397" s="10">
        <f t="shared" si="272"/>
        <v>1.4387510008006406</v>
      </c>
      <c r="M397" s="10">
        <f t="shared" si="273"/>
        <v>2.1230769230769231</v>
      </c>
      <c r="N397" s="10">
        <f t="shared" si="274"/>
        <v>0.82568931644197563</v>
      </c>
      <c r="O397" s="7"/>
      <c r="P397" s="10">
        <f t="shared" si="275"/>
        <v>-0.68432592227628253</v>
      </c>
      <c r="Q397" s="10">
        <f t="shared" si="276"/>
        <v>0.61306168435866493</v>
      </c>
      <c r="R397" s="11">
        <f t="shared" si="277"/>
        <v>-1.2973876066349475</v>
      </c>
      <c r="S397" s="7"/>
      <c r="T397" s="7"/>
      <c r="U397" s="7">
        <v>8383.5</v>
      </c>
      <c r="V397" s="7">
        <v>1372.7</v>
      </c>
      <c r="W397" s="7">
        <v>48.7</v>
      </c>
      <c r="X397" s="7">
        <v>19</v>
      </c>
      <c r="Y397" s="10">
        <f t="shared" si="278"/>
        <v>5.3984737431010371E-2</v>
      </c>
      <c r="Z397" s="10">
        <f t="shared" si="279"/>
        <v>-1.921977707916538E-2</v>
      </c>
      <c r="AA397" s="10">
        <f t="shared" si="280"/>
        <v>-5.1072522982635342E-3</v>
      </c>
      <c r="AB397" s="7"/>
      <c r="AC397" s="10">
        <f t="shared" si="293"/>
        <v>6.0061958652083199E-2</v>
      </c>
      <c r="AD397" s="10">
        <f t="shared" si="294"/>
        <v>-8.200570788627513E-3</v>
      </c>
      <c r="AE397" s="10">
        <f t="shared" si="295"/>
        <v>-6.0752169720347124E-2</v>
      </c>
      <c r="AF397" s="10" t="s">
        <v>1</v>
      </c>
      <c r="AG397" s="10">
        <f t="shared" si="291"/>
        <v>6.8262529440710706E-2</v>
      </c>
      <c r="AH397" s="10">
        <f t="shared" si="292"/>
        <v>0.12081412837243033</v>
      </c>
      <c r="AI397" s="10">
        <f t="shared" si="281"/>
        <v>-5.2551598931719623E-2</v>
      </c>
      <c r="AJ397" s="7" t="s">
        <v>14</v>
      </c>
      <c r="AK397" s="7"/>
      <c r="AL397" s="7">
        <v>513.25</v>
      </c>
      <c r="AM397" s="7">
        <v>23.65</v>
      </c>
      <c r="AN397" s="7">
        <v>423.55</v>
      </c>
      <c r="AO397" s="4"/>
      <c r="AP397" s="10">
        <f t="shared" si="282"/>
        <v>2.0377733598409543E-2</v>
      </c>
      <c r="AQ397" s="10">
        <f t="shared" si="283"/>
        <v>0</v>
      </c>
      <c r="AR397" s="10">
        <f t="shared" si="284"/>
        <v>-4.3488481429242269E-3</v>
      </c>
      <c r="AS397" s="4"/>
      <c r="AT397" s="10">
        <f t="shared" si="288"/>
        <v>-1.3739431206763984E-2</v>
      </c>
      <c r="AU397" s="10">
        <f t="shared" si="289"/>
        <v>-0.12730627306273073</v>
      </c>
      <c r="AV397" s="10">
        <f t="shared" si="290"/>
        <v>-7.8337504080078335E-2</v>
      </c>
      <c r="AW397" s="10" t="s">
        <v>1</v>
      </c>
      <c r="AX397" s="9">
        <f t="shared" si="286"/>
        <v>0.11356684185596674</v>
      </c>
      <c r="AY397" s="9">
        <f t="shared" si="287"/>
        <v>6.4598072873314344E-2</v>
      </c>
      <c r="AZ397" s="8">
        <f t="shared" si="285"/>
        <v>4.89687689826524E-2</v>
      </c>
      <c r="BA397" s="4" t="s">
        <v>10</v>
      </c>
      <c r="BC397" s="4"/>
      <c r="BD397" s="4"/>
      <c r="BE397" s="4"/>
      <c r="BF397" s="4"/>
      <c r="BG397" s="4"/>
      <c r="BH397" s="4"/>
      <c r="BI397" s="4"/>
      <c r="BJ397" s="4">
        <v>67</v>
      </c>
      <c r="BK397" s="4"/>
      <c r="BN397" s="4"/>
    </row>
    <row r="398" spans="1:66" s="1" customFormat="1">
      <c r="A398" s="12">
        <v>41921</v>
      </c>
      <c r="B398" s="7">
        <v>26637.279999999999</v>
      </c>
      <c r="C398" s="7">
        <v>161.6</v>
      </c>
      <c r="D398" s="7">
        <v>623.6</v>
      </c>
      <c r="E398" s="7">
        <v>2788.25</v>
      </c>
      <c r="F398" s="7"/>
      <c r="G398" s="6"/>
      <c r="H398" s="10">
        <f t="shared" si="269"/>
        <v>6.1063690085357732E-2</v>
      </c>
      <c r="I398" s="10">
        <f t="shared" si="270"/>
        <v>7.1872728741016649E-3</v>
      </c>
      <c r="J398" s="10">
        <f t="shared" si="271"/>
        <v>3.4639504248766155E-2</v>
      </c>
      <c r="K398" s="1" t="s">
        <v>15</v>
      </c>
      <c r="L398" s="10">
        <f t="shared" si="272"/>
        <v>1.587670136108887</v>
      </c>
      <c r="M398" s="10">
        <f t="shared" si="273"/>
        <v>2.1455233291298867</v>
      </c>
      <c r="N398" s="10">
        <f t="shared" si="274"/>
        <v>0.88893028927579443</v>
      </c>
      <c r="O398" s="7"/>
      <c r="P398" s="10">
        <f t="shared" si="275"/>
        <v>-0.55785319302099978</v>
      </c>
      <c r="Q398" s="10">
        <f t="shared" si="276"/>
        <v>0.69873984683309254</v>
      </c>
      <c r="R398" s="11">
        <f t="shared" si="277"/>
        <v>-1.2565930398540923</v>
      </c>
      <c r="S398" s="4"/>
      <c r="T398" s="7"/>
      <c r="U398" s="7">
        <v>8708.4</v>
      </c>
      <c r="V398" s="7">
        <v>1356.05</v>
      </c>
      <c r="W398" s="7">
        <v>48.85</v>
      </c>
      <c r="X398" s="7"/>
      <c r="Y398" s="10">
        <f t="shared" si="278"/>
        <v>3.8754696725711177E-2</v>
      </c>
      <c r="Z398" s="10">
        <f t="shared" si="279"/>
        <v>-1.2129380053908421E-2</v>
      </c>
      <c r="AA398" s="10">
        <f t="shared" si="280"/>
        <v>3.0800821355235846E-3</v>
      </c>
      <c r="AB398" s="5"/>
      <c r="AC398" s="10">
        <f>(U398-$U$397)/$U$397</f>
        <v>3.8754696725711177E-2</v>
      </c>
      <c r="AD398" s="10">
        <f>(V398-$V$397)/$V$397</f>
        <v>-1.2129380053908421E-2</v>
      </c>
      <c r="AE398" s="10">
        <f>(W398-$W$397)/$W$397</f>
        <v>3.0800821355235846E-3</v>
      </c>
      <c r="AF398" s="7" t="s">
        <v>0</v>
      </c>
      <c r="AG398" s="10">
        <f t="shared" si="291"/>
        <v>5.0884076779619598E-2</v>
      </c>
      <c r="AH398" s="10">
        <f t="shared" si="292"/>
        <v>3.5674614590187594E-2</v>
      </c>
      <c r="AI398" s="10">
        <f t="shared" si="281"/>
        <v>1.5209462189432005E-2</v>
      </c>
      <c r="AJ398" s="7" t="s">
        <v>6</v>
      </c>
      <c r="AK398" s="7"/>
      <c r="AL398" s="7">
        <v>510.15</v>
      </c>
      <c r="AM398" s="7">
        <v>23.9</v>
      </c>
      <c r="AN398" s="7">
        <v>436.25</v>
      </c>
      <c r="AO398" s="4"/>
      <c r="AP398" s="10">
        <f t="shared" si="282"/>
        <v>-6.0399415489527965E-3</v>
      </c>
      <c r="AQ398" s="10">
        <f t="shared" si="283"/>
        <v>1.0570824524312896E-2</v>
      </c>
      <c r="AR398" s="10">
        <f t="shared" si="284"/>
        <v>2.998465352378701E-2</v>
      </c>
      <c r="AS398" s="4"/>
      <c r="AT398" s="10">
        <f t="shared" ref="AT398:AT410" si="296">(AL398-$AL$397)/$AL$397</f>
        <v>-6.0399415489527965E-3</v>
      </c>
      <c r="AU398" s="10">
        <f t="shared" ref="AU398:AU410" si="297">(AM398-$AM$397)/$AM$397</f>
        <v>1.0570824524312896E-2</v>
      </c>
      <c r="AV398" s="10">
        <f t="shared" ref="AV398:AV410" si="298">(AN398-$AN$397)/$AN$397</f>
        <v>2.998465352378701E-2</v>
      </c>
      <c r="AW398" s="7" t="s">
        <v>0</v>
      </c>
      <c r="AX398" s="9">
        <f t="shared" si="286"/>
        <v>-1.6610766073265691E-2</v>
      </c>
      <c r="AY398" s="9">
        <f t="shared" si="287"/>
        <v>-3.6024595072739807E-2</v>
      </c>
      <c r="AZ398" s="8">
        <f t="shared" si="285"/>
        <v>1.9413828999474116E-2</v>
      </c>
      <c r="BA398" s="4" t="s">
        <v>2</v>
      </c>
      <c r="BC398" s="4"/>
      <c r="BD398" s="4"/>
      <c r="BE398" s="4"/>
      <c r="BF398" s="4"/>
      <c r="BG398" s="4"/>
      <c r="BH398" s="4"/>
      <c r="BI398" s="4"/>
      <c r="BJ398" s="4"/>
      <c r="BK398" s="4"/>
      <c r="BN398" s="4"/>
    </row>
    <row r="399" spans="1:66" s="1" customFormat="1">
      <c r="A399" s="12">
        <v>41922</v>
      </c>
      <c r="B399" s="7">
        <v>26297.38</v>
      </c>
      <c r="C399" s="7">
        <v>160.5</v>
      </c>
      <c r="D399" s="7">
        <v>618.5</v>
      </c>
      <c r="E399" s="7">
        <v>2735.25</v>
      </c>
      <c r="F399" s="7"/>
      <c r="G399" s="6"/>
      <c r="H399" s="10">
        <f t="shared" si="269"/>
        <v>-6.8069306930692722E-3</v>
      </c>
      <c r="I399" s="10">
        <f t="shared" si="270"/>
        <v>-8.1783194355356352E-3</v>
      </c>
      <c r="J399" s="10">
        <f t="shared" si="271"/>
        <v>-1.9008338563615172E-2</v>
      </c>
      <c r="K399" s="7" t="s">
        <v>38</v>
      </c>
      <c r="L399" s="10">
        <f t="shared" si="272"/>
        <v>1.5700560448358685</v>
      </c>
      <c r="M399" s="10">
        <f t="shared" si="273"/>
        <v>2.119798234552333</v>
      </c>
      <c r="N399" s="10">
        <f t="shared" si="274"/>
        <v>0.85302486281417256</v>
      </c>
      <c r="O399" s="10" t="s">
        <v>1</v>
      </c>
      <c r="P399" s="10">
        <f t="shared" si="275"/>
        <v>-0.54974218971646449</v>
      </c>
      <c r="Q399" s="10">
        <f t="shared" si="276"/>
        <v>0.71703118202169591</v>
      </c>
      <c r="R399" s="11">
        <f t="shared" si="277"/>
        <v>-1.2667733717381604</v>
      </c>
      <c r="S399" s="7"/>
      <c r="T399" s="7"/>
      <c r="U399" s="7">
        <v>8978</v>
      </c>
      <c r="V399" s="7">
        <v>1334.4</v>
      </c>
      <c r="W399" s="7">
        <v>47.15</v>
      </c>
      <c r="X399" s="7"/>
      <c r="Y399" s="10">
        <f t="shared" si="278"/>
        <v>3.0958614670892514E-2</v>
      </c>
      <c r="Z399" s="10">
        <f t="shared" si="279"/>
        <v>-1.5965487998230055E-2</v>
      </c>
      <c r="AA399" s="10">
        <f t="shared" si="280"/>
        <v>-3.4800409416581427E-2</v>
      </c>
      <c r="AB399" s="5"/>
      <c r="AC399" s="10">
        <f>(U399-$U$397)/$U$397</f>
        <v>7.0913103119222276E-2</v>
      </c>
      <c r="AD399" s="10">
        <f>(V399-$V$397)/$V$397</f>
        <v>-2.7901216580461831E-2</v>
      </c>
      <c r="AE399" s="10">
        <f>(W399-$W$397)/$W$397</f>
        <v>-3.1827515400410761E-2</v>
      </c>
      <c r="AF399" s="10"/>
      <c r="AG399" s="10">
        <f t="shared" si="291"/>
        <v>9.88143196996841E-2</v>
      </c>
      <c r="AH399" s="10">
        <f t="shared" si="292"/>
        <v>0.10274061851963304</v>
      </c>
      <c r="AI399" s="10">
        <f t="shared" si="281"/>
        <v>-3.9262988199489368E-3</v>
      </c>
      <c r="AJ399" s="7"/>
      <c r="AK399" s="7"/>
      <c r="AL399" s="7">
        <v>497</v>
      </c>
      <c r="AM399" s="7">
        <v>24.7</v>
      </c>
      <c r="AN399" s="7">
        <v>427.8</v>
      </c>
      <c r="AO399" s="4"/>
      <c r="AP399" s="10">
        <f t="shared" si="282"/>
        <v>-2.577673233362732E-2</v>
      </c>
      <c r="AQ399" s="10">
        <f t="shared" si="283"/>
        <v>3.3472803347280367E-2</v>
      </c>
      <c r="AR399" s="10">
        <f t="shared" si="284"/>
        <v>-1.9369627507163298E-2</v>
      </c>
      <c r="AS399" s="4"/>
      <c r="AT399" s="10">
        <f t="shared" si="296"/>
        <v>-3.1660983925962005E-2</v>
      </c>
      <c r="AU399" s="10">
        <f t="shared" si="297"/>
        <v>4.4397463002114196E-2</v>
      </c>
      <c r="AV399" s="10">
        <f t="shared" si="298"/>
        <v>1.0034234446936607E-2</v>
      </c>
      <c r="AW399" s="4"/>
      <c r="AX399" s="9">
        <f t="shared" si="286"/>
        <v>-7.6058446928076201E-2</v>
      </c>
      <c r="AY399" s="9">
        <f t="shared" si="287"/>
        <v>-4.1695218372898614E-2</v>
      </c>
      <c r="AZ399" s="8">
        <f t="shared" si="285"/>
        <v>-3.4363228555177587E-2</v>
      </c>
      <c r="BA399" s="4"/>
      <c r="BC399" s="4"/>
      <c r="BD399" s="4"/>
      <c r="BE399" s="4"/>
      <c r="BF399" s="4"/>
      <c r="BG399" s="4"/>
      <c r="BH399" s="4"/>
      <c r="BI399" s="4"/>
      <c r="BJ399" s="4"/>
      <c r="BK399" s="4"/>
      <c r="BN399" s="4"/>
    </row>
    <row r="400" spans="1:66" s="1" customFormat="1">
      <c r="A400" s="12">
        <v>41925</v>
      </c>
      <c r="B400" s="7">
        <v>26384.07</v>
      </c>
      <c r="C400" s="7">
        <v>162.35</v>
      </c>
      <c r="D400" s="7">
        <v>621.75</v>
      </c>
      <c r="E400" s="7">
        <v>2683.1</v>
      </c>
      <c r="F400" s="7"/>
      <c r="G400" s="7"/>
      <c r="H400" s="10">
        <f t="shared" si="269"/>
        <v>1.152647975077878E-2</v>
      </c>
      <c r="I400" s="10">
        <f t="shared" si="270"/>
        <v>5.2546483427647539E-3</v>
      </c>
      <c r="J400" s="10">
        <f t="shared" si="271"/>
        <v>-1.906589891234808E-2</v>
      </c>
      <c r="K400" s="7"/>
      <c r="L400" s="10">
        <f t="shared" si="272"/>
        <v>1.5996797437950359</v>
      </c>
      <c r="M400" s="10">
        <f t="shared" si="273"/>
        <v>2.1361916771752836</v>
      </c>
      <c r="N400" s="10">
        <f t="shared" si="274"/>
        <v>0.81769527809768994</v>
      </c>
      <c r="O400" s="7" t="s">
        <v>0</v>
      </c>
      <c r="P400" s="10">
        <f t="shared" si="275"/>
        <v>-0.53651193338024772</v>
      </c>
      <c r="Q400" s="10">
        <f t="shared" si="276"/>
        <v>0.78198446569734592</v>
      </c>
      <c r="R400" s="11">
        <f t="shared" si="277"/>
        <v>-1.3184963990775938</v>
      </c>
      <c r="S400" s="7"/>
      <c r="T400" s="7"/>
      <c r="U400" s="7">
        <v>9665.5499999999993</v>
      </c>
      <c r="V400" s="7">
        <v>1348.35</v>
      </c>
      <c r="W400" s="7">
        <v>47.6</v>
      </c>
      <c r="X400" s="7">
        <v>20</v>
      </c>
      <c r="Y400" s="10">
        <f t="shared" si="278"/>
        <v>7.6581644018712328E-2</v>
      </c>
      <c r="Z400" s="10">
        <f t="shared" si="279"/>
        <v>1.0454136690647344E-2</v>
      </c>
      <c r="AA400" s="10">
        <f t="shared" si="280"/>
        <v>9.5440084835631579E-3</v>
      </c>
      <c r="AB400" s="7"/>
      <c r="AC400" s="10">
        <f>(U400-$U$397)/$U$397</f>
        <v>0.15292538915727313</v>
      </c>
      <c r="AD400" s="10">
        <f>(V400-$V$397)/$V$397</f>
        <v>-1.7738763021781987E-2</v>
      </c>
      <c r="AE400" s="10">
        <f>(W400-$W$397)/$W$397</f>
        <v>-2.2587268993839865E-2</v>
      </c>
      <c r="AF400" s="10" t="s">
        <v>1</v>
      </c>
      <c r="AG400" s="10">
        <f t="shared" si="291"/>
        <v>0.17066415217905512</v>
      </c>
      <c r="AH400" s="10">
        <f t="shared" si="292"/>
        <v>0.175512658151113</v>
      </c>
      <c r="AI400" s="10">
        <f t="shared" si="281"/>
        <v>-4.8485059720578816E-3</v>
      </c>
      <c r="AJ400" s="7" t="s">
        <v>0</v>
      </c>
      <c r="AK400" s="7"/>
      <c r="AL400" s="7">
        <v>500.8</v>
      </c>
      <c r="AM400" s="7">
        <v>24.95</v>
      </c>
      <c r="AN400" s="7">
        <v>422.9</v>
      </c>
      <c r="AO400" s="4"/>
      <c r="AP400" s="10">
        <f t="shared" si="282"/>
        <v>7.6458752515090773E-3</v>
      </c>
      <c r="AQ400" s="10">
        <f t="shared" si="283"/>
        <v>1.0121457489878543E-2</v>
      </c>
      <c r="AR400" s="10">
        <f t="shared" si="284"/>
        <v>-1.1453950444132851E-2</v>
      </c>
      <c r="AS400" s="4"/>
      <c r="AT400" s="10">
        <f t="shared" si="296"/>
        <v>-2.4257184607890871E-2</v>
      </c>
      <c r="AU400" s="10">
        <f t="shared" si="297"/>
        <v>5.4968287526427094E-2</v>
      </c>
      <c r="AV400" s="10">
        <f t="shared" si="298"/>
        <v>-1.5346476212962676E-3</v>
      </c>
      <c r="AW400" s="4"/>
      <c r="AX400" s="9">
        <f t="shared" si="286"/>
        <v>-7.9225472134317965E-2</v>
      </c>
      <c r="AY400" s="9">
        <f t="shared" si="287"/>
        <v>-2.2722536986594603E-2</v>
      </c>
      <c r="AZ400" s="8">
        <f t="shared" si="285"/>
        <v>-5.6502935147723365E-2</v>
      </c>
      <c r="BA400" s="4"/>
      <c r="BC400" s="4"/>
      <c r="BD400" s="4"/>
      <c r="BE400" s="4"/>
      <c r="BF400" s="4"/>
      <c r="BG400" s="4"/>
      <c r="BH400" s="4"/>
      <c r="BI400" s="4"/>
      <c r="BJ400" s="4"/>
      <c r="BK400" s="4"/>
      <c r="BN400" s="4"/>
    </row>
    <row r="401" spans="1:66" s="1" customFormat="1">
      <c r="A401" s="12">
        <v>41926</v>
      </c>
      <c r="B401" s="7">
        <v>26349.33</v>
      </c>
      <c r="C401" s="7">
        <v>163.05000000000001</v>
      </c>
      <c r="D401" s="7">
        <v>619.25</v>
      </c>
      <c r="E401" s="7">
        <v>2730</v>
      </c>
      <c r="F401" s="7"/>
      <c r="G401" s="6"/>
      <c r="H401" s="10">
        <f t="shared" si="269"/>
        <v>4.3116723129043247E-3</v>
      </c>
      <c r="I401" s="10">
        <f t="shared" si="270"/>
        <v>-4.0209087253719336E-3</v>
      </c>
      <c r="J401" s="10">
        <f t="shared" si="271"/>
        <v>1.7479780850508775E-2</v>
      </c>
      <c r="K401" s="7"/>
      <c r="L401" s="10">
        <f t="shared" si="272"/>
        <v>1.6108887109687751</v>
      </c>
      <c r="M401" s="10">
        <f t="shared" si="273"/>
        <v>2.1235813366960907</v>
      </c>
      <c r="N401" s="10">
        <f t="shared" si="274"/>
        <v>0.84946819321184208</v>
      </c>
      <c r="O401" s="7"/>
      <c r="P401" s="10">
        <f t="shared" si="275"/>
        <v>-0.51269262572731567</v>
      </c>
      <c r="Q401" s="10">
        <f t="shared" si="276"/>
        <v>0.76142051775693298</v>
      </c>
      <c r="R401" s="11">
        <f t="shared" si="277"/>
        <v>-1.2741131434842488</v>
      </c>
      <c r="S401" s="7"/>
      <c r="T401" s="7"/>
      <c r="U401" s="7">
        <v>9410.5499999999993</v>
      </c>
      <c r="V401" s="7">
        <v>1338.15</v>
      </c>
      <c r="W401" s="7">
        <v>45</v>
      </c>
      <c r="X401" s="7"/>
      <c r="Y401" s="10">
        <f t="shared" si="278"/>
        <v>-2.6382357962040446E-2</v>
      </c>
      <c r="Z401" s="10">
        <f t="shared" si="279"/>
        <v>-7.564801423962487E-3</v>
      </c>
      <c r="AA401" s="10">
        <f t="shared" si="280"/>
        <v>-5.4621848739495826E-2</v>
      </c>
      <c r="AB401" s="5"/>
      <c r="AC401" s="10">
        <f>(U401-$U$400)/$U$400</f>
        <v>-2.6382357962040446E-2</v>
      </c>
      <c r="AD401" s="10">
        <f>(V401-$V$400)/$V$400</f>
        <v>-7.564801423962487E-3</v>
      </c>
      <c r="AE401" s="10">
        <f>(W401-$W$400)/$W$400</f>
        <v>-5.4621848739495826E-2</v>
      </c>
      <c r="AF401" s="7" t="s">
        <v>0</v>
      </c>
      <c r="AG401" s="10">
        <f>AE401-AC401</f>
        <v>-2.823949077745538E-2</v>
      </c>
      <c r="AH401" s="10">
        <f>AE401-AD401</f>
        <v>-4.705704731553334E-2</v>
      </c>
      <c r="AI401" s="10">
        <f t="shared" si="281"/>
        <v>1.881755653807796E-2</v>
      </c>
      <c r="AJ401" s="7"/>
      <c r="AK401" s="7"/>
      <c r="AL401" s="7">
        <v>491.8</v>
      </c>
      <c r="AM401" s="7">
        <v>24.45</v>
      </c>
      <c r="AN401" s="7">
        <v>429.85</v>
      </c>
      <c r="AO401" s="4"/>
      <c r="AP401" s="10">
        <f t="shared" si="282"/>
        <v>-1.7971246006389777E-2</v>
      </c>
      <c r="AQ401" s="10">
        <f t="shared" si="283"/>
        <v>-2.004008016032064E-2</v>
      </c>
      <c r="AR401" s="10">
        <f t="shared" si="284"/>
        <v>1.6434145187987814E-2</v>
      </c>
      <c r="AS401" s="4"/>
      <c r="AT401" s="10">
        <f t="shared" si="296"/>
        <v>-4.179249878226983E-2</v>
      </c>
      <c r="AU401" s="10">
        <f t="shared" si="297"/>
        <v>3.3826638477801298E-2</v>
      </c>
      <c r="AV401" s="10">
        <f t="shared" si="298"/>
        <v>1.4874276944870762E-2</v>
      </c>
      <c r="AW401" s="4"/>
      <c r="AX401" s="9">
        <f t="shared" si="286"/>
        <v>-7.5619137260071134E-2</v>
      </c>
      <c r="AY401" s="9">
        <f t="shared" si="287"/>
        <v>-5.6666775727140593E-2</v>
      </c>
      <c r="AZ401" s="8">
        <f t="shared" si="285"/>
        <v>-1.8952361532930541E-2</v>
      </c>
      <c r="BA401" s="4"/>
      <c r="BC401" s="4"/>
      <c r="BD401" s="4"/>
      <c r="BE401" s="4"/>
      <c r="BF401" s="4"/>
      <c r="BG401" s="4"/>
      <c r="BH401" s="4"/>
      <c r="BI401" s="4"/>
      <c r="BJ401" s="4"/>
      <c r="BK401" s="4"/>
      <c r="BN401" s="4"/>
    </row>
    <row r="402" spans="1:66" s="1" customFormat="1">
      <c r="A402" s="12">
        <v>41928</v>
      </c>
      <c r="B402" s="7">
        <v>25999.34</v>
      </c>
      <c r="C402" s="7">
        <v>157.80000000000001</v>
      </c>
      <c r="D402" s="7">
        <v>598.65</v>
      </c>
      <c r="E402" s="7">
        <v>2649.85</v>
      </c>
      <c r="F402" s="7"/>
      <c r="G402" s="6"/>
      <c r="H402" s="10">
        <f t="shared" si="269"/>
        <v>-3.219871205151794E-2</v>
      </c>
      <c r="I402" s="10">
        <f t="shared" si="270"/>
        <v>-3.3266047638272143E-2</v>
      </c>
      <c r="J402" s="10">
        <f t="shared" si="271"/>
        <v>-2.9358974358974391E-2</v>
      </c>
      <c r="K402" s="7"/>
      <c r="L402" s="10">
        <f t="shared" si="272"/>
        <v>1.5268214571657326</v>
      </c>
      <c r="M402" s="10">
        <f t="shared" si="273"/>
        <v>2.0196721311475407</v>
      </c>
      <c r="N402" s="10">
        <f t="shared" si="274"/>
        <v>0.79516970394959696</v>
      </c>
      <c r="O402" s="7"/>
      <c r="P402" s="10">
        <f t="shared" si="275"/>
        <v>-0.49285067398180815</v>
      </c>
      <c r="Q402" s="10">
        <f t="shared" si="276"/>
        <v>0.73165175321613563</v>
      </c>
      <c r="R402" s="11">
        <f t="shared" si="277"/>
        <v>-1.2245024271979439</v>
      </c>
      <c r="S402" s="7"/>
      <c r="T402" s="7"/>
      <c r="U402" s="7">
        <v>9161.9500000000007</v>
      </c>
      <c r="V402" s="7">
        <v>1325.25</v>
      </c>
      <c r="W402" s="7">
        <v>45.4</v>
      </c>
      <c r="X402" s="7"/>
      <c r="Y402" s="10">
        <f t="shared" si="278"/>
        <v>-2.6417159464643254E-2</v>
      </c>
      <c r="Z402" s="10">
        <f t="shared" si="279"/>
        <v>-9.6401748682883766E-3</v>
      </c>
      <c r="AA402" s="10">
        <f t="shared" si="280"/>
        <v>8.8888888888888577E-3</v>
      </c>
      <c r="AB402" s="5"/>
      <c r="AC402" s="10">
        <f>(U402-$U$400)/$U$400</f>
        <v>-5.2102570469347173E-2</v>
      </c>
      <c r="AD402" s="10">
        <f>(V402-$V$400)/$V$400</f>
        <v>-1.7132050283679989E-2</v>
      </c>
      <c r="AE402" s="10">
        <f>(W402-$W$400)/$W$400</f>
        <v>-4.6218487394958041E-2</v>
      </c>
      <c r="AF402" s="10"/>
      <c r="AG402" s="10">
        <f>AE402-AC402</f>
        <v>5.884083074389132E-3</v>
      </c>
      <c r="AH402" s="10">
        <f>AE402-AD402</f>
        <v>-2.9086437111278052E-2</v>
      </c>
      <c r="AI402" s="10">
        <f t="shared" si="281"/>
        <v>3.4970520185667181E-2</v>
      </c>
      <c r="AJ402" s="7"/>
      <c r="AK402" s="7"/>
      <c r="AL402" s="7">
        <v>481.3</v>
      </c>
      <c r="AM402" s="7">
        <v>23.85</v>
      </c>
      <c r="AN402" s="7">
        <v>416.5</v>
      </c>
      <c r="AO402" s="4"/>
      <c r="AP402" s="10">
        <f t="shared" si="282"/>
        <v>-2.1350142334282229E-2</v>
      </c>
      <c r="AQ402" s="10">
        <f t="shared" si="283"/>
        <v>-2.4539877300613411E-2</v>
      </c>
      <c r="AR402" s="10">
        <f t="shared" si="284"/>
        <v>-3.1057345585669471E-2</v>
      </c>
      <c r="AS402" s="4"/>
      <c r="AT402" s="10">
        <f t="shared" si="296"/>
        <v>-6.2250365319045278E-2</v>
      </c>
      <c r="AU402" s="10">
        <f t="shared" si="297"/>
        <v>8.4566596194504372E-3</v>
      </c>
      <c r="AV402" s="10">
        <f t="shared" si="298"/>
        <v>-1.6645024200212515E-2</v>
      </c>
      <c r="AW402" s="4"/>
      <c r="AX402" s="9">
        <f t="shared" si="286"/>
        <v>-7.0707024938495719E-2</v>
      </c>
      <c r="AY402" s="9">
        <f t="shared" si="287"/>
        <v>-4.5605341118832764E-2</v>
      </c>
      <c r="AZ402" s="8">
        <f t="shared" si="285"/>
        <v>-2.5101683819662955E-2</v>
      </c>
      <c r="BA402" s="4"/>
      <c r="BC402" s="4"/>
      <c r="BD402" s="4"/>
      <c r="BE402" s="4"/>
      <c r="BF402" s="4"/>
      <c r="BG402" s="4"/>
      <c r="BH402" s="4"/>
      <c r="BI402" s="4"/>
      <c r="BJ402" s="4"/>
      <c r="BK402" s="4"/>
      <c r="BN402" s="4"/>
    </row>
    <row r="403" spans="1:66" s="1" customFormat="1">
      <c r="A403" s="12">
        <v>41929</v>
      </c>
      <c r="B403" s="7">
        <v>26108.53</v>
      </c>
      <c r="C403" s="7">
        <v>157.05000000000001</v>
      </c>
      <c r="D403" s="7">
        <v>582.70000000000005</v>
      </c>
      <c r="E403" s="7">
        <v>2556.5500000000002</v>
      </c>
      <c r="F403" s="7"/>
      <c r="G403" s="6"/>
      <c r="H403" s="10">
        <f t="shared" si="269"/>
        <v>-4.7528517110266158E-3</v>
      </c>
      <c r="I403" s="10">
        <f t="shared" si="270"/>
        <v>-2.664328071494184E-2</v>
      </c>
      <c r="J403" s="10">
        <f t="shared" si="271"/>
        <v>-3.5209540162650613E-2</v>
      </c>
      <c r="K403" s="7"/>
      <c r="L403" s="10">
        <f t="shared" si="272"/>
        <v>1.5148118494795837</v>
      </c>
      <c r="M403" s="10">
        <f t="shared" si="273"/>
        <v>1.9392181588902904</v>
      </c>
      <c r="N403" s="10">
        <f t="shared" si="274"/>
        <v>0.73196260415961001</v>
      </c>
      <c r="O403" s="7"/>
      <c r="P403" s="10">
        <f t="shared" si="275"/>
        <v>-0.42440630941070667</v>
      </c>
      <c r="Q403" s="10">
        <f t="shared" si="276"/>
        <v>0.78284924531997369</v>
      </c>
      <c r="R403" s="11">
        <f t="shared" si="277"/>
        <v>-1.2072555547306805</v>
      </c>
      <c r="S403" s="7"/>
      <c r="T403" s="7"/>
      <c r="U403" s="7">
        <v>8907.5</v>
      </c>
      <c r="V403" s="7">
        <v>1340.3</v>
      </c>
      <c r="W403" s="7">
        <v>47.7</v>
      </c>
      <c r="X403" s="7">
        <v>21</v>
      </c>
      <c r="Y403" s="10">
        <f t="shared" si="278"/>
        <v>-2.777247201741995E-2</v>
      </c>
      <c r="Z403" s="10">
        <f t="shared" si="279"/>
        <v>1.1356347858894514E-2</v>
      </c>
      <c r="AA403" s="10">
        <f t="shared" si="280"/>
        <v>5.0660792951541946E-2</v>
      </c>
      <c r="AB403" s="5"/>
      <c r="AC403" s="10">
        <f>(U403-$U$400)/$U$400</f>
        <v>-7.8428025306371524E-2</v>
      </c>
      <c r="AD403" s="10">
        <f>(V403-$V$400)/$V$400</f>
        <v>-5.970259947343016E-3</v>
      </c>
      <c r="AE403" s="10">
        <f>(W403-$W$400)/$W$400</f>
        <v>2.1008403361344836E-3</v>
      </c>
      <c r="AF403" s="10" t="s">
        <v>1</v>
      </c>
      <c r="AG403" s="10">
        <f>AE403-AC403</f>
        <v>8.0528865642506012E-2</v>
      </c>
      <c r="AH403" s="10">
        <f>AE403-AD403</f>
        <v>8.0711002834774996E-3</v>
      </c>
      <c r="AI403" s="10">
        <f t="shared" si="281"/>
        <v>7.2457765359028509E-2</v>
      </c>
      <c r="AJ403" s="7" t="s">
        <v>14</v>
      </c>
      <c r="AK403" s="7"/>
      <c r="AL403" s="7">
        <v>494.5</v>
      </c>
      <c r="AM403" s="7">
        <v>23.9</v>
      </c>
      <c r="AN403" s="7">
        <v>420.9</v>
      </c>
      <c r="AO403" s="4"/>
      <c r="AP403" s="10">
        <f t="shared" si="282"/>
        <v>2.7425722002908763E-2</v>
      </c>
      <c r="AQ403" s="10">
        <f t="shared" si="283"/>
        <v>2.0964360587000905E-3</v>
      </c>
      <c r="AR403" s="10">
        <f t="shared" si="284"/>
        <v>1.0564225690276055E-2</v>
      </c>
      <c r="AS403" s="4"/>
      <c r="AT403" s="10">
        <f t="shared" si="296"/>
        <v>-3.6531904529956159E-2</v>
      </c>
      <c r="AU403" s="10">
        <f t="shared" si="297"/>
        <v>1.0570824524312896E-2</v>
      </c>
      <c r="AV403" s="10">
        <f t="shared" si="298"/>
        <v>-6.2566403022076122E-3</v>
      </c>
      <c r="AW403" s="4"/>
      <c r="AX403" s="9">
        <f t="shared" si="286"/>
        <v>-4.7102729054269057E-2</v>
      </c>
      <c r="AY403" s="9">
        <f t="shared" si="287"/>
        <v>-3.0275264227748545E-2</v>
      </c>
      <c r="AZ403" s="8">
        <f t="shared" si="285"/>
        <v>-1.6827464826520512E-2</v>
      </c>
      <c r="BA403" s="4"/>
      <c r="BC403" s="4"/>
      <c r="BD403" s="4"/>
      <c r="BE403" s="4"/>
      <c r="BF403" s="4"/>
      <c r="BG403" s="4"/>
      <c r="BH403" s="4"/>
      <c r="BI403" s="4"/>
      <c r="BJ403" s="4"/>
      <c r="BK403" s="4"/>
      <c r="BN403" s="4"/>
    </row>
    <row r="404" spans="1:66" s="1" customFormat="1">
      <c r="A404" s="12">
        <v>41932</v>
      </c>
      <c r="B404" s="7">
        <v>26429.85</v>
      </c>
      <c r="C404" s="7">
        <v>158.75</v>
      </c>
      <c r="D404" s="7">
        <v>601</v>
      </c>
      <c r="E404" s="7">
        <v>2588.9499999999998</v>
      </c>
      <c r="F404" s="7"/>
      <c r="G404" s="6"/>
      <c r="H404" s="10">
        <f t="shared" si="269"/>
        <v>1.082457815982164E-2</v>
      </c>
      <c r="I404" s="10">
        <f t="shared" si="270"/>
        <v>3.1405525999656687E-2</v>
      </c>
      <c r="J404" s="10">
        <f t="shared" si="271"/>
        <v>1.2673329291427757E-2</v>
      </c>
      <c r="K404" s="7"/>
      <c r="L404" s="10">
        <f t="shared" si="272"/>
        <v>1.5420336269015211</v>
      </c>
      <c r="M404" s="10">
        <f t="shared" si="273"/>
        <v>2.0315258511979821</v>
      </c>
      <c r="N404" s="10">
        <f t="shared" si="274"/>
        <v>0.75391233656256351</v>
      </c>
      <c r="O404" s="7"/>
      <c r="P404" s="10">
        <f t="shared" si="275"/>
        <v>-0.489492224296461</v>
      </c>
      <c r="Q404" s="10">
        <f t="shared" si="276"/>
        <v>0.78812129033895761</v>
      </c>
      <c r="R404" s="11">
        <f t="shared" si="277"/>
        <v>-1.2776135146354186</v>
      </c>
      <c r="S404" s="7"/>
      <c r="T404" s="7"/>
      <c r="U404" s="7">
        <v>8793.6</v>
      </c>
      <c r="V404" s="7">
        <v>1360.35</v>
      </c>
      <c r="W404" s="7">
        <v>47.75</v>
      </c>
      <c r="X404" s="7"/>
      <c r="Y404" s="10">
        <f t="shared" si="278"/>
        <v>-1.2786977266348542E-2</v>
      </c>
      <c r="Z404" s="10">
        <f t="shared" si="279"/>
        <v>1.4959337461762258E-2</v>
      </c>
      <c r="AA404" s="10">
        <f t="shared" si="280"/>
        <v>1.0482180293500452E-3</v>
      </c>
      <c r="AB404" s="5"/>
      <c r="AC404" s="10">
        <f t="shared" ref="AC404:AC412" si="299">(U404-$U$403)/$U$403</f>
        <v>-1.2786977266348542E-2</v>
      </c>
      <c r="AD404" s="10">
        <f t="shared" ref="AD404:AD412" si="300">(V404-$V$403)/$V$403</f>
        <v>1.4959337461762258E-2</v>
      </c>
      <c r="AE404" s="10">
        <f t="shared" ref="AE404:AE412" si="301">(W404-$W$403)/$W$403</f>
        <v>1.0482180293500452E-3</v>
      </c>
      <c r="AF404" s="7" t="s">
        <v>27</v>
      </c>
      <c r="AG404" s="10">
        <f t="shared" ref="AG404:AG412" si="302">AD404-AC404</f>
        <v>2.7746314728110802E-2</v>
      </c>
      <c r="AH404" s="10">
        <f t="shared" ref="AH404:AH412" si="303">AD404-AE404</f>
        <v>1.3911119432412213E-2</v>
      </c>
      <c r="AI404" s="10">
        <f t="shared" si="281"/>
        <v>1.3835195295698589E-2</v>
      </c>
      <c r="AJ404" s="7" t="s">
        <v>16</v>
      </c>
      <c r="AK404" s="7"/>
      <c r="AL404" s="7">
        <v>499.9</v>
      </c>
      <c r="AM404" s="7">
        <v>24.05</v>
      </c>
      <c r="AN404" s="7">
        <v>421.85</v>
      </c>
      <c r="AO404" s="4"/>
      <c r="AP404" s="10">
        <f t="shared" si="282"/>
        <v>1.0920121334681451E-2</v>
      </c>
      <c r="AQ404" s="10">
        <f t="shared" si="283"/>
        <v>6.276150627615152E-3</v>
      </c>
      <c r="AR404" s="10">
        <f t="shared" si="284"/>
        <v>2.2570681872179747E-3</v>
      </c>
      <c r="AS404" s="4"/>
      <c r="AT404" s="10">
        <f t="shared" si="296"/>
        <v>-2.6010716025328832E-2</v>
      </c>
      <c r="AU404" s="10">
        <f t="shared" si="297"/>
        <v>1.6913319238900725E-2</v>
      </c>
      <c r="AV404" s="10">
        <f t="shared" si="298"/>
        <v>-4.0136937787746156E-3</v>
      </c>
      <c r="AW404" s="4"/>
      <c r="AX404" s="9">
        <f t="shared" si="286"/>
        <v>-4.2924035264229554E-2</v>
      </c>
      <c r="AY404" s="9">
        <f t="shared" si="287"/>
        <v>-2.1997022246554216E-2</v>
      </c>
      <c r="AZ404" s="8">
        <f t="shared" si="285"/>
        <v>-2.0927013017675338E-2</v>
      </c>
      <c r="BA404" s="4"/>
      <c r="BC404" s="4"/>
      <c r="BD404" s="4"/>
      <c r="BE404" s="4"/>
      <c r="BF404" s="4"/>
      <c r="BG404" s="4"/>
      <c r="BH404" s="4"/>
      <c r="BI404" s="4"/>
      <c r="BJ404" s="4"/>
      <c r="BK404" s="4"/>
      <c r="BN404" s="4"/>
    </row>
    <row r="405" spans="1:66" s="1" customFormat="1">
      <c r="A405" s="12">
        <v>41933</v>
      </c>
      <c r="B405" s="7">
        <v>26575.65</v>
      </c>
      <c r="C405" s="7">
        <v>157.94999999999999</v>
      </c>
      <c r="D405" s="7">
        <v>601.20000000000005</v>
      </c>
      <c r="E405" s="7">
        <v>2647.95</v>
      </c>
      <c r="F405" s="7"/>
      <c r="G405" s="6"/>
      <c r="H405" s="10">
        <f t="shared" si="269"/>
        <v>-5.0393700787402292E-3</v>
      </c>
      <c r="I405" s="10">
        <f t="shared" si="270"/>
        <v>3.3277870216313725E-4</v>
      </c>
      <c r="J405" s="10">
        <f t="shared" si="271"/>
        <v>2.2789161629231929E-2</v>
      </c>
      <c r="K405" s="7"/>
      <c r="L405" s="10">
        <f t="shared" si="272"/>
        <v>1.5292233787029621</v>
      </c>
      <c r="M405" s="10">
        <f t="shared" si="273"/>
        <v>2.0325346784363179</v>
      </c>
      <c r="N405" s="10">
        <f t="shared" si="274"/>
        <v>0.79388252828399164</v>
      </c>
      <c r="O405" s="7"/>
      <c r="P405" s="10">
        <f t="shared" si="275"/>
        <v>-0.50331129973335575</v>
      </c>
      <c r="Q405" s="10">
        <f t="shared" si="276"/>
        <v>0.73534085041897046</v>
      </c>
      <c r="R405" s="11">
        <f t="shared" si="277"/>
        <v>-1.2386521501523262</v>
      </c>
      <c r="S405" s="7"/>
      <c r="T405" s="7"/>
      <c r="U405" s="7">
        <v>8708.9500000000007</v>
      </c>
      <c r="V405" s="7">
        <v>1389.55</v>
      </c>
      <c r="W405" s="7">
        <v>47.65</v>
      </c>
      <c r="X405" s="7"/>
      <c r="Y405" s="10">
        <f t="shared" si="278"/>
        <v>-9.6263191411935529E-3</v>
      </c>
      <c r="Z405" s="10">
        <f t="shared" si="279"/>
        <v>2.1465064137905721E-2</v>
      </c>
      <c r="AA405" s="10">
        <f t="shared" si="280"/>
        <v>-2.0942408376963648E-3</v>
      </c>
      <c r="AB405" s="5"/>
      <c r="AC405" s="10">
        <f t="shared" si="299"/>
        <v>-2.2290204883525039E-2</v>
      </c>
      <c r="AD405" s="10">
        <f t="shared" si="300"/>
        <v>3.674550473774528E-2</v>
      </c>
      <c r="AE405" s="10">
        <f t="shared" si="301"/>
        <v>-1.0482180293501942E-3</v>
      </c>
      <c r="AF405" s="10"/>
      <c r="AG405" s="10">
        <f t="shared" si="302"/>
        <v>5.9035709621270319E-2</v>
      </c>
      <c r="AH405" s="10">
        <f t="shared" si="303"/>
        <v>3.7793722767095472E-2</v>
      </c>
      <c r="AI405" s="10">
        <f t="shared" si="281"/>
        <v>2.1241986854174846E-2</v>
      </c>
      <c r="AJ405" s="7"/>
      <c r="AK405" s="7"/>
      <c r="AL405" s="7">
        <v>512.9</v>
      </c>
      <c r="AM405" s="7">
        <v>24.2</v>
      </c>
      <c r="AN405" s="7">
        <v>425.65</v>
      </c>
      <c r="AO405" s="4"/>
      <c r="AP405" s="10">
        <f t="shared" si="282"/>
        <v>2.6005201040208044E-2</v>
      </c>
      <c r="AQ405" s="10">
        <f t="shared" si="283"/>
        <v>6.2370062370061775E-3</v>
      </c>
      <c r="AR405" s="10">
        <f t="shared" si="284"/>
        <v>9.0079412113309339E-3</v>
      </c>
      <c r="AS405" s="4"/>
      <c r="AT405" s="10">
        <f t="shared" si="296"/>
        <v>-6.8192888455922594E-4</v>
      </c>
      <c r="AU405" s="10">
        <f t="shared" si="297"/>
        <v>2.3255813953488403E-2</v>
      </c>
      <c r="AV405" s="10">
        <f t="shared" si="298"/>
        <v>4.9580923149568313E-3</v>
      </c>
      <c r="AW405" s="4"/>
      <c r="AX405" s="9">
        <f t="shared" si="286"/>
        <v>-2.3937742838047629E-2</v>
      </c>
      <c r="AY405" s="9">
        <f t="shared" si="287"/>
        <v>-5.6400211995160576E-3</v>
      </c>
      <c r="AZ405" s="8">
        <f t="shared" si="285"/>
        <v>-1.8297721638531571E-2</v>
      </c>
      <c r="BA405" s="4"/>
      <c r="BC405" s="4"/>
      <c r="BD405" s="4"/>
      <c r="BE405" s="4"/>
      <c r="BF405" s="4"/>
      <c r="BG405" s="4"/>
      <c r="BH405" s="4"/>
      <c r="BI405" s="4"/>
      <c r="BJ405" s="4"/>
      <c r="BK405" s="4"/>
      <c r="BN405" s="4"/>
    </row>
    <row r="406" spans="1:66" s="1" customFormat="1">
      <c r="A406" s="12">
        <v>41934</v>
      </c>
      <c r="B406" s="7">
        <v>26787.23</v>
      </c>
      <c r="C406" s="7">
        <v>163.05000000000001</v>
      </c>
      <c r="D406" s="7">
        <v>606.45000000000005</v>
      </c>
      <c r="E406" s="7">
        <v>2694.45</v>
      </c>
      <c r="F406" s="7"/>
      <c r="G406" s="6"/>
      <c r="H406" s="10">
        <f t="shared" si="269"/>
        <v>3.228869895536577E-2</v>
      </c>
      <c r="I406" s="10">
        <f t="shared" si="270"/>
        <v>8.7325349301397206E-3</v>
      </c>
      <c r="J406" s="10">
        <f t="shared" si="271"/>
        <v>1.7560754545969524E-2</v>
      </c>
      <c r="K406" s="7"/>
      <c r="L406" s="10">
        <f t="shared" si="272"/>
        <v>1.6108887109687751</v>
      </c>
      <c r="M406" s="10">
        <f t="shared" si="273"/>
        <v>2.0590163934426231</v>
      </c>
      <c r="N406" s="10">
        <f t="shared" si="274"/>
        <v>0.82538445904749003</v>
      </c>
      <c r="O406" s="7"/>
      <c r="P406" s="10">
        <f t="shared" si="275"/>
        <v>-0.44812768247384804</v>
      </c>
      <c r="Q406" s="10">
        <f t="shared" si="276"/>
        <v>0.78550425192128503</v>
      </c>
      <c r="R406" s="11">
        <f t="shared" si="277"/>
        <v>-1.2336319343951332</v>
      </c>
      <c r="S406" s="7"/>
      <c r="T406" s="7"/>
      <c r="U406" s="7">
        <v>8662.85</v>
      </c>
      <c r="V406" s="7">
        <v>1403.35</v>
      </c>
      <c r="W406" s="7">
        <v>48.4</v>
      </c>
      <c r="X406" s="7"/>
      <c r="Y406" s="10">
        <f t="shared" si="278"/>
        <v>-5.2934050603115597E-3</v>
      </c>
      <c r="Z406" s="10">
        <f t="shared" si="279"/>
        <v>9.931272714188014E-3</v>
      </c>
      <c r="AA406" s="10">
        <f t="shared" si="280"/>
        <v>1.5739769150052468E-2</v>
      </c>
      <c r="AB406" s="5"/>
      <c r="AC406" s="10">
        <f t="shared" si="299"/>
        <v>-2.7465618860510764E-2</v>
      </c>
      <c r="AD406" s="10">
        <f t="shared" si="300"/>
        <v>4.7041707080504334E-2</v>
      </c>
      <c r="AE406" s="10">
        <f t="shared" si="301"/>
        <v>1.4675052410901378E-2</v>
      </c>
      <c r="AF406" s="10"/>
      <c r="AG406" s="10">
        <f t="shared" si="302"/>
        <v>7.4507325941015098E-2</v>
      </c>
      <c r="AH406" s="10">
        <f t="shared" si="303"/>
        <v>3.2366654669602958E-2</v>
      </c>
      <c r="AI406" s="10">
        <f t="shared" si="281"/>
        <v>4.214067127141214E-2</v>
      </c>
      <c r="AJ406" s="7"/>
      <c r="AK406" s="7"/>
      <c r="AL406" s="7">
        <v>508.2</v>
      </c>
      <c r="AM406" s="7">
        <v>24.4</v>
      </c>
      <c r="AN406" s="7">
        <v>418.05</v>
      </c>
      <c r="AO406" s="4"/>
      <c r="AP406" s="10">
        <f t="shared" si="282"/>
        <v>-9.1635796451549796E-3</v>
      </c>
      <c r="AQ406" s="10">
        <f t="shared" si="283"/>
        <v>8.2644628099173261E-3</v>
      </c>
      <c r="AR406" s="10">
        <f t="shared" si="284"/>
        <v>-1.7855045224949996E-2</v>
      </c>
      <c r="AS406" s="4"/>
      <c r="AT406" s="10">
        <f t="shared" si="296"/>
        <v>-9.839259620068215E-3</v>
      </c>
      <c r="AU406" s="10">
        <f t="shared" si="297"/>
        <v>3.1712473572938694E-2</v>
      </c>
      <c r="AV406" s="10">
        <f t="shared" si="298"/>
        <v>-1.2985479872506197E-2</v>
      </c>
      <c r="AW406" s="4"/>
      <c r="AX406" s="9">
        <f t="shared" si="286"/>
        <v>-4.1551733193006909E-2</v>
      </c>
      <c r="AY406" s="9">
        <f t="shared" si="287"/>
        <v>3.1462202524379819E-3</v>
      </c>
      <c r="AZ406" s="8">
        <f t="shared" si="285"/>
        <v>-4.4697953445444888E-2</v>
      </c>
      <c r="BA406" s="4"/>
      <c r="BC406" s="4"/>
      <c r="BD406" s="4"/>
      <c r="BE406" s="4"/>
      <c r="BF406" s="4"/>
      <c r="BG406" s="4"/>
      <c r="BH406" s="4"/>
      <c r="BI406" s="4"/>
      <c r="BJ406" s="4"/>
      <c r="BK406" s="4"/>
      <c r="BN406" s="4"/>
    </row>
    <row r="407" spans="1:66" s="1" customFormat="1">
      <c r="A407" s="12">
        <v>41935</v>
      </c>
      <c r="B407" s="7">
        <v>26851.05</v>
      </c>
      <c r="C407" s="7">
        <v>166.2</v>
      </c>
      <c r="D407" s="7">
        <v>607.20000000000005</v>
      </c>
      <c r="E407" s="7">
        <v>2729.05</v>
      </c>
      <c r="F407" s="7"/>
      <c r="G407" s="6"/>
      <c r="H407" s="10">
        <f t="shared" si="269"/>
        <v>1.9319227230910622E-2</v>
      </c>
      <c r="I407" s="10">
        <f t="shared" si="270"/>
        <v>1.2367054167697253E-3</v>
      </c>
      <c r="J407" s="10">
        <f t="shared" si="271"/>
        <v>1.2841210636679236E-2</v>
      </c>
      <c r="K407" s="7"/>
      <c r="L407" s="10">
        <f t="shared" si="272"/>
        <v>1.6613290632506001</v>
      </c>
      <c r="M407" s="10">
        <f t="shared" si="273"/>
        <v>2.0627994955863809</v>
      </c>
      <c r="N407" s="10">
        <f t="shared" si="274"/>
        <v>0.84882460537903959</v>
      </c>
      <c r="O407" s="7"/>
      <c r="P407" s="10">
        <f t="shared" si="275"/>
        <v>-0.40147043233578072</v>
      </c>
      <c r="Q407" s="10">
        <f t="shared" si="276"/>
        <v>0.81250445787156056</v>
      </c>
      <c r="R407" s="11">
        <f t="shared" si="277"/>
        <v>-1.2139748902073413</v>
      </c>
      <c r="S407" s="7"/>
      <c r="T407" s="7"/>
      <c r="U407" s="7">
        <v>9059.15</v>
      </c>
      <c r="V407" s="7">
        <v>1447.65</v>
      </c>
      <c r="W407" s="7">
        <v>48.7</v>
      </c>
      <c r="X407" s="7"/>
      <c r="Y407" s="10">
        <f t="shared" si="278"/>
        <v>4.5747069382477967E-2</v>
      </c>
      <c r="Z407" s="10">
        <f t="shared" si="279"/>
        <v>3.1567321053194271E-2</v>
      </c>
      <c r="AA407" s="10">
        <f t="shared" si="280"/>
        <v>6.1983471074381052E-3</v>
      </c>
      <c r="AB407" s="5"/>
      <c r="AC407" s="10">
        <f t="shared" si="299"/>
        <v>1.7024978950322719E-2</v>
      </c>
      <c r="AD407" s="10">
        <f t="shared" si="300"/>
        <v>8.0094008803999209E-2</v>
      </c>
      <c r="AE407" s="10">
        <f t="shared" si="301"/>
        <v>2.0964360587002094E-2</v>
      </c>
      <c r="AF407" s="10"/>
      <c r="AG407" s="10">
        <f t="shared" si="302"/>
        <v>6.3069029853676489E-2</v>
      </c>
      <c r="AH407" s="10">
        <f t="shared" si="303"/>
        <v>5.9129648216997115E-2</v>
      </c>
      <c r="AI407" s="10">
        <f t="shared" si="281"/>
        <v>3.9393816366793746E-3</v>
      </c>
      <c r="AJ407" s="7"/>
      <c r="AK407" s="7"/>
      <c r="AL407" s="7">
        <v>515.65</v>
      </c>
      <c r="AM407" s="7">
        <v>24.85</v>
      </c>
      <c r="AN407" s="7">
        <v>422.75</v>
      </c>
      <c r="AO407" s="4"/>
      <c r="AP407" s="10">
        <f t="shared" si="282"/>
        <v>1.4659582841401002E-2</v>
      </c>
      <c r="AQ407" s="10">
        <f t="shared" si="283"/>
        <v>1.844262295081979E-2</v>
      </c>
      <c r="AR407" s="10">
        <f t="shared" si="284"/>
        <v>1.124267432125341E-2</v>
      </c>
      <c r="AS407" s="4"/>
      <c r="AT407" s="10">
        <f t="shared" si="296"/>
        <v>4.6760837798343448E-3</v>
      </c>
      <c r="AU407" s="10">
        <f t="shared" si="297"/>
        <v>5.0739957716702026E-2</v>
      </c>
      <c r="AV407" s="10">
        <f t="shared" si="298"/>
        <v>-1.8887970723645646E-3</v>
      </c>
      <c r="AW407" s="4"/>
      <c r="AX407" s="9">
        <f t="shared" si="286"/>
        <v>-4.6063873936867679E-2</v>
      </c>
      <c r="AY407" s="9">
        <f t="shared" si="287"/>
        <v>6.564880852198909E-3</v>
      </c>
      <c r="AZ407" s="8">
        <f t="shared" si="285"/>
        <v>-5.262875478906659E-2</v>
      </c>
      <c r="BA407" s="4"/>
      <c r="BC407" s="4"/>
      <c r="BD407" s="4"/>
      <c r="BE407" s="4"/>
      <c r="BF407" s="4"/>
      <c r="BG407" s="4"/>
      <c r="BH407" s="4"/>
      <c r="BI407" s="4"/>
      <c r="BJ407" s="4"/>
      <c r="BK407" s="4"/>
      <c r="BN407" s="4"/>
    </row>
    <row r="408" spans="1:66" s="1" customFormat="1">
      <c r="A408" s="12">
        <v>41939</v>
      </c>
      <c r="B408" s="7">
        <v>26752.9</v>
      </c>
      <c r="C408" s="7">
        <v>162.6</v>
      </c>
      <c r="D408" s="7">
        <v>611.5</v>
      </c>
      <c r="E408" s="7">
        <v>2837</v>
      </c>
      <c r="F408" s="7"/>
      <c r="G408" s="6"/>
      <c r="H408" s="10">
        <f t="shared" si="269"/>
        <v>-2.1660649819494553E-2</v>
      </c>
      <c r="I408" s="10">
        <f t="shared" si="270"/>
        <v>7.0816864295124415E-3</v>
      </c>
      <c r="J408" s="10">
        <f t="shared" si="271"/>
        <v>3.9555889412066399E-2</v>
      </c>
      <c r="K408" s="7"/>
      <c r="L408" s="10">
        <f t="shared" si="272"/>
        <v>1.6036829463570854</v>
      </c>
      <c r="M408" s="10">
        <f t="shared" si="273"/>
        <v>2.0844892812105926</v>
      </c>
      <c r="N408" s="10">
        <f t="shared" si="274"/>
        <v>0.92195650701172016</v>
      </c>
      <c r="O408" s="7"/>
      <c r="P408" s="10">
        <f t="shared" si="275"/>
        <v>-0.48080633485350721</v>
      </c>
      <c r="Q408" s="10">
        <f t="shared" si="276"/>
        <v>0.68172643934536525</v>
      </c>
      <c r="R408" s="11">
        <f t="shared" si="277"/>
        <v>-1.1625327741988725</v>
      </c>
      <c r="S408" s="7"/>
      <c r="T408" s="7"/>
      <c r="U408" s="7">
        <v>8867.85</v>
      </c>
      <c r="V408" s="7">
        <v>1441.65</v>
      </c>
      <c r="W408" s="7">
        <v>48.25</v>
      </c>
      <c r="X408" s="7"/>
      <c r="Y408" s="10">
        <f t="shared" si="278"/>
        <v>-2.1116771441029157E-2</v>
      </c>
      <c r="Z408" s="10">
        <f t="shared" si="279"/>
        <v>-4.1446482229820746E-3</v>
      </c>
      <c r="AA408" s="10">
        <f t="shared" si="280"/>
        <v>-9.240246406570899E-3</v>
      </c>
      <c r="AB408" s="5"/>
      <c r="AC408" s="10">
        <f t="shared" si="299"/>
        <v>-4.4513050799887327E-3</v>
      </c>
      <c r="AD408" s="10">
        <f t="shared" si="300"/>
        <v>7.5617399089756135E-2</v>
      </c>
      <c r="AE408" s="10">
        <f t="shared" si="301"/>
        <v>1.1530398322851092E-2</v>
      </c>
      <c r="AF408" s="10"/>
      <c r="AG408" s="10">
        <f t="shared" si="302"/>
        <v>8.0068704169744861E-2</v>
      </c>
      <c r="AH408" s="10">
        <f t="shared" si="303"/>
        <v>6.4087000766905045E-2</v>
      </c>
      <c r="AI408" s="10">
        <f t="shared" si="281"/>
        <v>1.5981703402839817E-2</v>
      </c>
      <c r="AJ408" s="7"/>
      <c r="AK408" s="7"/>
      <c r="AL408" s="7">
        <v>523.25</v>
      </c>
      <c r="AM408" s="7">
        <v>25.2</v>
      </c>
      <c r="AN408" s="7">
        <v>415.85</v>
      </c>
      <c r="AO408" s="4"/>
      <c r="AP408" s="10">
        <f t="shared" si="282"/>
        <v>1.4738679336759474E-2</v>
      </c>
      <c r="AQ408" s="10">
        <f t="shared" si="283"/>
        <v>1.4084507042253435E-2</v>
      </c>
      <c r="AR408" s="10">
        <f t="shared" si="284"/>
        <v>-1.6321703134240039E-2</v>
      </c>
      <c r="AS408" s="4"/>
      <c r="AT408" s="10">
        <f t="shared" si="296"/>
        <v>1.948368241597662E-2</v>
      </c>
      <c r="AU408" s="10">
        <f t="shared" si="297"/>
        <v>6.5539112050739992E-2</v>
      </c>
      <c r="AV408" s="10">
        <f t="shared" si="298"/>
        <v>-1.8179671821508651E-2</v>
      </c>
      <c r="AW408" s="4"/>
      <c r="AX408" s="9">
        <f t="shared" si="286"/>
        <v>-4.6055429634763376E-2</v>
      </c>
      <c r="AY408" s="9">
        <f t="shared" si="287"/>
        <v>3.7663354237485271E-2</v>
      </c>
      <c r="AZ408" s="8">
        <f t="shared" si="285"/>
        <v>-8.3718783872248653E-2</v>
      </c>
      <c r="BA408" s="4"/>
      <c r="BC408" s="4"/>
      <c r="BD408" s="4"/>
      <c r="BE408" s="4"/>
      <c r="BF408" s="4"/>
      <c r="BG408" s="4"/>
      <c r="BH408" s="4"/>
      <c r="BI408" s="4"/>
      <c r="BJ408" s="4"/>
      <c r="BK408" s="4"/>
      <c r="BN408" s="4"/>
    </row>
    <row r="409" spans="1:66" s="1" customFormat="1">
      <c r="A409" s="12">
        <v>41940</v>
      </c>
      <c r="B409" s="7">
        <v>26880.82</v>
      </c>
      <c r="C409" s="7">
        <v>171.05</v>
      </c>
      <c r="D409" s="7">
        <v>616.85</v>
      </c>
      <c r="E409" s="7">
        <v>2814.9</v>
      </c>
      <c r="F409" s="7"/>
      <c r="G409" s="6"/>
      <c r="H409" s="10">
        <f t="shared" si="269"/>
        <v>5.196801968019691E-2</v>
      </c>
      <c r="I409" s="10">
        <f t="shared" si="270"/>
        <v>8.7489779231398578E-3</v>
      </c>
      <c r="J409" s="10">
        <f t="shared" si="271"/>
        <v>-7.7899189284455087E-3</v>
      </c>
      <c r="K409" s="7"/>
      <c r="L409" s="10">
        <f t="shared" si="272"/>
        <v>1.7389911929543636</v>
      </c>
      <c r="M409" s="10">
        <f t="shared" si="273"/>
        <v>2.1114754098360655</v>
      </c>
      <c r="N409" s="10">
        <f t="shared" si="274"/>
        <v>0.90698462163810056</v>
      </c>
      <c r="O409" s="7"/>
      <c r="P409" s="10">
        <f t="shared" si="275"/>
        <v>-0.37248421688170197</v>
      </c>
      <c r="Q409" s="10">
        <f t="shared" si="276"/>
        <v>0.83200657131626299</v>
      </c>
      <c r="R409" s="11">
        <f t="shared" si="277"/>
        <v>-1.204490788197965</v>
      </c>
      <c r="S409" s="7"/>
      <c r="T409" s="7"/>
      <c r="U409" s="7">
        <v>8861.1</v>
      </c>
      <c r="V409" s="7">
        <v>1443.45</v>
      </c>
      <c r="W409" s="7">
        <v>48.35</v>
      </c>
      <c r="X409" s="7"/>
      <c r="Y409" s="10">
        <f t="shared" si="278"/>
        <v>-7.6117660988852989E-4</v>
      </c>
      <c r="Z409" s="10">
        <f t="shared" si="279"/>
        <v>1.2485693476224843E-3</v>
      </c>
      <c r="AA409" s="10">
        <f t="shared" si="280"/>
        <v>2.0725388601036563E-3</v>
      </c>
      <c r="AB409" s="5"/>
      <c r="AC409" s="10">
        <f t="shared" si="299"/>
        <v>-5.2090934605668968E-3</v>
      </c>
      <c r="AD409" s="10">
        <f t="shared" si="300"/>
        <v>7.6960382004029021E-2</v>
      </c>
      <c r="AE409" s="10">
        <f t="shared" si="301"/>
        <v>1.3626834381551331E-2</v>
      </c>
      <c r="AF409" s="10"/>
      <c r="AG409" s="10">
        <f t="shared" si="302"/>
        <v>8.2169475464595923E-2</v>
      </c>
      <c r="AH409" s="10">
        <f t="shared" si="303"/>
        <v>6.3333547622477684E-2</v>
      </c>
      <c r="AI409" s="10">
        <f t="shared" si="281"/>
        <v>1.8835927842118239E-2</v>
      </c>
      <c r="AJ409" s="7"/>
      <c r="AK409" s="7"/>
      <c r="AL409" s="7">
        <v>517.9</v>
      </c>
      <c r="AM409" s="7">
        <v>25</v>
      </c>
      <c r="AN409" s="7">
        <v>420.15</v>
      </c>
      <c r="AO409" s="4"/>
      <c r="AP409" s="10">
        <f t="shared" si="282"/>
        <v>-1.0224558050645051E-2</v>
      </c>
      <c r="AQ409" s="10">
        <f t="shared" si="283"/>
        <v>-7.9365079365079083E-3</v>
      </c>
      <c r="AR409" s="10">
        <f t="shared" si="284"/>
        <v>1.0340266923169302E-2</v>
      </c>
      <c r="AS409" s="4"/>
      <c r="AT409" s="10">
        <f t="shared" si="296"/>
        <v>9.0599123234290837E-3</v>
      </c>
      <c r="AU409" s="10">
        <f t="shared" si="297"/>
        <v>5.7082452431289704E-2</v>
      </c>
      <c r="AV409" s="10">
        <f t="shared" si="298"/>
        <v>-8.0273875575493665E-3</v>
      </c>
      <c r="AW409" s="4"/>
      <c r="AX409" s="9">
        <f t="shared" si="286"/>
        <v>-4.8022540107860619E-2</v>
      </c>
      <c r="AY409" s="9">
        <f t="shared" si="287"/>
        <v>1.708729988097845E-2</v>
      </c>
      <c r="AZ409" s="8">
        <f t="shared" si="285"/>
        <v>-6.5109839988839069E-2</v>
      </c>
      <c r="BA409" s="4"/>
      <c r="BC409" s="4"/>
      <c r="BD409" s="4"/>
      <c r="BE409" s="4"/>
      <c r="BF409" s="4"/>
      <c r="BG409" s="4"/>
      <c r="BH409" s="4"/>
      <c r="BI409" s="4"/>
      <c r="BJ409" s="4"/>
      <c r="BK409" s="4"/>
      <c r="BN409" s="4"/>
    </row>
    <row r="410" spans="1:66" s="1" customFormat="1">
      <c r="A410" s="12">
        <v>41941</v>
      </c>
      <c r="B410" s="7">
        <v>27098.17</v>
      </c>
      <c r="C410" s="7">
        <v>169.2</v>
      </c>
      <c r="D410" s="7">
        <v>627.70000000000005</v>
      </c>
      <c r="E410" s="7">
        <v>2754.35</v>
      </c>
      <c r="F410" s="7"/>
      <c r="G410" s="6"/>
      <c r="H410" s="10">
        <f t="shared" si="269"/>
        <v>-1.0815551008477186E-2</v>
      </c>
      <c r="I410" s="10">
        <f t="shared" si="270"/>
        <v>1.7589365323822683E-2</v>
      </c>
      <c r="J410" s="10">
        <f t="shared" si="271"/>
        <v>-2.1510533233862723E-2</v>
      </c>
      <c r="K410" s="7"/>
      <c r="L410" s="10">
        <f t="shared" si="272"/>
        <v>1.7093674939951959</v>
      </c>
      <c r="M410" s="10">
        <f t="shared" si="273"/>
        <v>2.1662042875157632</v>
      </c>
      <c r="N410" s="10">
        <f t="shared" si="274"/>
        <v>0.86596436555788914</v>
      </c>
      <c r="O410" s="7"/>
      <c r="P410" s="10">
        <f t="shared" si="275"/>
        <v>-0.45683679352056727</v>
      </c>
      <c r="Q410" s="10">
        <f t="shared" si="276"/>
        <v>0.8434031284373068</v>
      </c>
      <c r="R410" s="11">
        <f t="shared" si="277"/>
        <v>-1.300239921957874</v>
      </c>
      <c r="S410" s="7"/>
      <c r="T410" s="7"/>
      <c r="U410" s="7">
        <v>8827.5499999999993</v>
      </c>
      <c r="V410" s="7">
        <v>1460.35</v>
      </c>
      <c r="W410" s="7">
        <v>48.75</v>
      </c>
      <c r="X410" s="7"/>
      <c r="Y410" s="10">
        <f t="shared" si="278"/>
        <v>-3.7862116441526547E-3</v>
      </c>
      <c r="Z410" s="10">
        <f t="shared" si="279"/>
        <v>1.1708060549378131E-2</v>
      </c>
      <c r="AA410" s="10">
        <f t="shared" si="280"/>
        <v>8.2730093071354417E-3</v>
      </c>
      <c r="AB410" s="5"/>
      <c r="AC410" s="10">
        <f t="shared" si="299"/>
        <v>-8.975582374403674E-3</v>
      </c>
      <c r="AD410" s="10">
        <f t="shared" si="300"/>
        <v>8.9569499365813599E-2</v>
      </c>
      <c r="AE410" s="10">
        <f t="shared" si="301"/>
        <v>2.2012578616352141E-2</v>
      </c>
      <c r="AF410" s="10"/>
      <c r="AG410" s="10">
        <f t="shared" si="302"/>
        <v>9.8545081740217269E-2</v>
      </c>
      <c r="AH410" s="10">
        <f t="shared" si="303"/>
        <v>6.7556920749461458E-2</v>
      </c>
      <c r="AI410" s="10">
        <f t="shared" si="281"/>
        <v>3.0988160990755811E-2</v>
      </c>
      <c r="AJ410" s="7"/>
      <c r="AK410" s="7"/>
      <c r="AL410" s="7">
        <v>538.45000000000005</v>
      </c>
      <c r="AM410" s="7">
        <v>24.45</v>
      </c>
      <c r="AN410" s="7">
        <v>417.65</v>
      </c>
      <c r="AO410" s="4"/>
      <c r="AP410" s="10">
        <f t="shared" si="282"/>
        <v>3.9679474802085481E-2</v>
      </c>
      <c r="AQ410" s="10">
        <f t="shared" si="283"/>
        <v>-2.200000000000003E-2</v>
      </c>
      <c r="AR410" s="10">
        <f t="shared" si="284"/>
        <v>-5.9502558610020238E-3</v>
      </c>
      <c r="AS410" s="4"/>
      <c r="AT410" s="10">
        <f t="shared" si="296"/>
        <v>4.9098879688261168E-2</v>
      </c>
      <c r="AU410" s="10">
        <f t="shared" si="297"/>
        <v>3.3826638477801298E-2</v>
      </c>
      <c r="AV410" s="10">
        <f t="shared" si="298"/>
        <v>-1.3929878408688546E-2</v>
      </c>
      <c r="AW410" s="10" t="s">
        <v>1</v>
      </c>
      <c r="AX410" s="9">
        <f t="shared" si="286"/>
        <v>1.5272241210459871E-2</v>
      </c>
      <c r="AY410" s="9">
        <f t="shared" si="287"/>
        <v>6.3028758096949716E-2</v>
      </c>
      <c r="AZ410" s="8">
        <f t="shared" si="285"/>
        <v>-4.7756516886489846E-2</v>
      </c>
      <c r="BA410" s="4" t="s">
        <v>14</v>
      </c>
      <c r="BC410" s="4"/>
      <c r="BD410" s="4"/>
      <c r="BE410" s="4"/>
      <c r="BF410" s="4"/>
      <c r="BG410" s="4"/>
      <c r="BH410" s="4"/>
      <c r="BI410" s="4"/>
      <c r="BJ410" s="4">
        <v>68</v>
      </c>
      <c r="BK410" s="4"/>
      <c r="BN410" s="4"/>
    </row>
    <row r="411" spans="1:66" s="1" customFormat="1">
      <c r="A411" s="12">
        <v>41942</v>
      </c>
      <c r="B411" s="7">
        <v>27346.33</v>
      </c>
      <c r="C411" s="7">
        <v>170.85</v>
      </c>
      <c r="D411" s="7">
        <v>619</v>
      </c>
      <c r="E411" s="7">
        <v>2787</v>
      </c>
      <c r="F411" s="7"/>
      <c r="G411" s="6"/>
      <c r="H411" s="10">
        <f t="shared" si="269"/>
        <v>9.751773049645425E-3</v>
      </c>
      <c r="I411" s="10">
        <f t="shared" si="270"/>
        <v>-1.3860124263183121E-2</v>
      </c>
      <c r="J411" s="10">
        <f t="shared" si="271"/>
        <v>1.1853976437271985E-2</v>
      </c>
      <c r="K411" s="7"/>
      <c r="L411" s="10">
        <f t="shared" si="272"/>
        <v>1.7357886309047235</v>
      </c>
      <c r="M411" s="10">
        <f t="shared" si="273"/>
        <v>2.1223203026481716</v>
      </c>
      <c r="N411" s="10">
        <f t="shared" si="274"/>
        <v>0.88808346318000142</v>
      </c>
      <c r="O411" s="7"/>
      <c r="P411" s="10">
        <f t="shared" si="275"/>
        <v>-0.38653167174344816</v>
      </c>
      <c r="Q411" s="10">
        <f t="shared" si="276"/>
        <v>0.84770516772472204</v>
      </c>
      <c r="R411" s="11">
        <f t="shared" si="277"/>
        <v>-1.2342368394681702</v>
      </c>
      <c r="S411" s="7"/>
      <c r="T411" s="7"/>
      <c r="U411" s="7">
        <v>8795.9</v>
      </c>
      <c r="V411" s="7">
        <v>1497.35</v>
      </c>
      <c r="W411" s="7">
        <v>48.55</v>
      </c>
      <c r="X411" s="7"/>
      <c r="Y411" s="10">
        <f t="shared" si="278"/>
        <v>-3.5853662681037931E-3</v>
      </c>
      <c r="Z411" s="10">
        <f t="shared" si="279"/>
        <v>2.533639196083131E-2</v>
      </c>
      <c r="AA411" s="10">
        <f t="shared" si="280"/>
        <v>-4.1025641025641607E-3</v>
      </c>
      <c r="AB411" s="5"/>
      <c r="AC411" s="10">
        <f t="shared" si="299"/>
        <v>-1.2528767892225694E-2</v>
      </c>
      <c r="AD411" s="10">
        <f t="shared" si="300"/>
        <v>0.11717525927031258</v>
      </c>
      <c r="AE411" s="10">
        <f t="shared" si="301"/>
        <v>1.7819706498951662E-2</v>
      </c>
      <c r="AF411" s="10"/>
      <c r="AG411" s="10">
        <f t="shared" si="302"/>
        <v>0.12970402716253829</v>
      </c>
      <c r="AH411" s="10">
        <f t="shared" si="303"/>
        <v>9.9355552771360919E-2</v>
      </c>
      <c r="AI411" s="10">
        <f t="shared" si="281"/>
        <v>3.0348474391177369E-2</v>
      </c>
      <c r="AJ411" s="7"/>
      <c r="AK411" s="7"/>
      <c r="AL411" s="7">
        <v>543.6</v>
      </c>
      <c r="AM411" s="7">
        <v>24.35</v>
      </c>
      <c r="AN411" s="7">
        <v>419.3</v>
      </c>
      <c r="AO411" s="4"/>
      <c r="AP411" s="10">
        <f t="shared" si="282"/>
        <v>9.5644906676571207E-3</v>
      </c>
      <c r="AQ411" s="10">
        <f t="shared" si="283"/>
        <v>-4.0899795501021623E-3</v>
      </c>
      <c r="AR411" s="10">
        <f t="shared" si="284"/>
        <v>3.9506764036873797E-3</v>
      </c>
      <c r="AS411" s="4"/>
      <c r="AT411" s="10">
        <f t="shared" ref="AT411:AT418" si="304">(AL411-$AL$410)/$AL$410</f>
        <v>9.5644906676571207E-3</v>
      </c>
      <c r="AU411" s="10">
        <f t="shared" ref="AU411:AU418" si="305">(AM411-$AM$410)/$AM$410</f>
        <v>-4.0899795501021623E-3</v>
      </c>
      <c r="AV411" s="10">
        <f t="shared" ref="AV411:AV418" si="306">(AN411-$AN$410)/$AN$397</f>
        <v>3.8956439617519397E-3</v>
      </c>
      <c r="AW411" s="7" t="s">
        <v>2</v>
      </c>
      <c r="AX411" s="9">
        <f t="shared" si="286"/>
        <v>1.3654470217759283E-2</v>
      </c>
      <c r="AY411" s="9">
        <f t="shared" si="287"/>
        <v>5.6688467059051815E-3</v>
      </c>
      <c r="AZ411" s="8">
        <f t="shared" si="285"/>
        <v>7.9856235118541015E-3</v>
      </c>
      <c r="BA411" s="4" t="s">
        <v>2</v>
      </c>
      <c r="BC411" s="4"/>
      <c r="BD411" s="4"/>
      <c r="BE411" s="4"/>
      <c r="BF411" s="4"/>
      <c r="BG411" s="4"/>
      <c r="BH411" s="4"/>
      <c r="BI411" s="4"/>
      <c r="BJ411" s="4"/>
      <c r="BK411" s="4"/>
      <c r="BN411" s="4"/>
    </row>
    <row r="412" spans="1:66" s="1" customFormat="1">
      <c r="A412" s="12">
        <v>41943</v>
      </c>
      <c r="B412" s="7">
        <v>27865.83</v>
      </c>
      <c r="C412" s="7">
        <v>169.75</v>
      </c>
      <c r="D412" s="7">
        <v>619.95000000000005</v>
      </c>
      <c r="E412" s="7">
        <v>2798.5</v>
      </c>
      <c r="F412" s="7"/>
      <c r="G412" s="6"/>
      <c r="H412" s="10">
        <f t="shared" si="269"/>
        <v>-6.4383962540239649E-3</v>
      </c>
      <c r="I412" s="10">
        <f t="shared" si="270"/>
        <v>1.5347334410339992E-3</v>
      </c>
      <c r="J412" s="10">
        <f t="shared" si="271"/>
        <v>4.1263006817366344E-3</v>
      </c>
      <c r="K412" s="7"/>
      <c r="L412" s="10">
        <f t="shared" si="272"/>
        <v>1.7181745396317052</v>
      </c>
      <c r="M412" s="10">
        <f t="shared" si="273"/>
        <v>2.1271122320302651</v>
      </c>
      <c r="N412" s="10">
        <f t="shared" si="274"/>
        <v>0.89587426326129682</v>
      </c>
      <c r="O412" s="7"/>
      <c r="P412" s="10">
        <f t="shared" si="275"/>
        <v>-0.40893769239855993</v>
      </c>
      <c r="Q412" s="10">
        <f t="shared" si="276"/>
        <v>0.82230027637040837</v>
      </c>
      <c r="R412" s="11">
        <f t="shared" si="277"/>
        <v>-1.2312379687689683</v>
      </c>
      <c r="S412" s="7"/>
      <c r="T412" s="7"/>
      <c r="U412" s="7">
        <v>8867.5</v>
      </c>
      <c r="V412" s="7">
        <v>1531.05</v>
      </c>
      <c r="W412" s="7">
        <v>49.85</v>
      </c>
      <c r="X412" s="7">
        <v>22</v>
      </c>
      <c r="Y412" s="10">
        <f t="shared" si="278"/>
        <v>8.1401562091429382E-3</v>
      </c>
      <c r="Z412" s="10">
        <f t="shared" si="279"/>
        <v>2.2506428022840384E-2</v>
      </c>
      <c r="AA412" s="10">
        <f t="shared" si="280"/>
        <v>2.6776519052523262E-2</v>
      </c>
      <c r="AB412" s="5"/>
      <c r="AC412" s="10">
        <f t="shared" si="299"/>
        <v>-4.4905978108335676E-3</v>
      </c>
      <c r="AD412" s="10">
        <f t="shared" si="300"/>
        <v>0.14231888383197791</v>
      </c>
      <c r="AE412" s="10">
        <f t="shared" si="301"/>
        <v>4.5073375262054474E-2</v>
      </c>
      <c r="AF412" s="10" t="s">
        <v>1</v>
      </c>
      <c r="AG412" s="10">
        <f t="shared" si="302"/>
        <v>0.14680948164281149</v>
      </c>
      <c r="AH412" s="10">
        <f t="shared" si="303"/>
        <v>9.7245508569923436E-2</v>
      </c>
      <c r="AI412" s="10">
        <f t="shared" si="281"/>
        <v>4.9563973072888054E-2</v>
      </c>
      <c r="AJ412" s="7"/>
      <c r="AK412" s="7"/>
      <c r="AL412" s="7">
        <v>531.70000000000005</v>
      </c>
      <c r="AM412" s="7">
        <v>25.1</v>
      </c>
      <c r="AN412" s="7">
        <v>423.45</v>
      </c>
      <c r="AO412" s="4"/>
      <c r="AP412" s="10">
        <f t="shared" si="282"/>
        <v>-2.189109639440761E-2</v>
      </c>
      <c r="AQ412" s="10">
        <f t="shared" si="283"/>
        <v>3.0800821355236138E-2</v>
      </c>
      <c r="AR412" s="10">
        <f t="shared" si="284"/>
        <v>9.8974481278320467E-3</v>
      </c>
      <c r="AS412" s="4"/>
      <c r="AT412" s="10">
        <f t="shared" si="304"/>
        <v>-1.2535982913919583E-2</v>
      </c>
      <c r="AU412" s="10">
        <f t="shared" si="305"/>
        <v>2.6584867075664709E-2</v>
      </c>
      <c r="AV412" s="10">
        <f t="shared" si="306"/>
        <v>1.3693778774642926E-2</v>
      </c>
      <c r="AW412" s="4"/>
      <c r="AX412" s="9">
        <f t="shared" si="286"/>
        <v>-3.9120849989584289E-2</v>
      </c>
      <c r="AY412" s="9">
        <f t="shared" si="287"/>
        <v>-2.622976168856251E-2</v>
      </c>
      <c r="AZ412" s="8">
        <f t="shared" si="285"/>
        <v>-1.2891088301021779E-2</v>
      </c>
      <c r="BA412" s="4"/>
      <c r="BC412" s="4"/>
      <c r="BD412" s="4"/>
      <c r="BE412" s="4"/>
      <c r="BF412" s="4"/>
      <c r="BG412" s="4"/>
      <c r="BH412" s="4"/>
      <c r="BI412" s="4"/>
      <c r="BJ412" s="4"/>
      <c r="BK412" s="4"/>
      <c r="BN412" s="4"/>
    </row>
    <row r="413" spans="1:66" s="1" customFormat="1">
      <c r="A413" s="12">
        <v>41946</v>
      </c>
      <c r="B413" s="7">
        <v>27860.38</v>
      </c>
      <c r="C413" s="7">
        <v>170.05</v>
      </c>
      <c r="D413" s="7">
        <v>619.95000000000005</v>
      </c>
      <c r="E413" s="7">
        <v>2778.6</v>
      </c>
      <c r="F413" s="7"/>
      <c r="G413" s="6"/>
      <c r="H413" s="10">
        <f t="shared" si="269"/>
        <v>1.7673048600884323E-3</v>
      </c>
      <c r="I413" s="10">
        <f t="shared" si="270"/>
        <v>0</v>
      </c>
      <c r="J413" s="10">
        <f t="shared" si="271"/>
        <v>-7.1109522958728213E-3</v>
      </c>
      <c r="K413" s="7"/>
      <c r="L413" s="10">
        <f t="shared" si="272"/>
        <v>1.7229783827061649</v>
      </c>
      <c r="M413" s="10">
        <f t="shared" si="273"/>
        <v>2.1271122320302651</v>
      </c>
      <c r="N413" s="10">
        <f t="shared" si="274"/>
        <v>0.88239279181627261</v>
      </c>
      <c r="O413" s="7"/>
      <c r="P413" s="10">
        <f t="shared" si="275"/>
        <v>-0.40413384932410024</v>
      </c>
      <c r="Q413" s="10">
        <f t="shared" si="276"/>
        <v>0.84058559088989226</v>
      </c>
      <c r="R413" s="11">
        <f t="shared" si="277"/>
        <v>-1.2447194402139925</v>
      </c>
      <c r="S413" s="7"/>
      <c r="T413" s="7"/>
      <c r="U413" s="7">
        <v>8892.0499999999993</v>
      </c>
      <c r="V413" s="7">
        <v>1507.1</v>
      </c>
      <c r="W413" s="7">
        <v>50.1</v>
      </c>
      <c r="X413" s="7"/>
      <c r="Y413" s="10">
        <f t="shared" si="278"/>
        <v>2.7685367916548374E-3</v>
      </c>
      <c r="Z413" s="10">
        <f t="shared" si="279"/>
        <v>-1.5642859475523362E-2</v>
      </c>
      <c r="AA413" s="10">
        <f t="shared" si="280"/>
        <v>5.0150451354062184E-3</v>
      </c>
      <c r="AB413" s="5"/>
      <c r="AC413" s="10">
        <f>(U413-$U$412)/$U$412</f>
        <v>2.7685367916548374E-3</v>
      </c>
      <c r="AD413" s="10">
        <f>(V413-$V$412)/$V$412</f>
        <v>-1.5642859475523362E-2</v>
      </c>
      <c r="AE413" s="10">
        <f>(W413-$W$412)/$W$412</f>
        <v>5.0150451354062184E-3</v>
      </c>
      <c r="AF413" s="7" t="s">
        <v>0</v>
      </c>
      <c r="AG413" s="10">
        <f>AC413-AD413</f>
        <v>1.84113962671782E-2</v>
      </c>
      <c r="AH413" s="10">
        <f>AC413-AE413</f>
        <v>-2.246508343751381E-3</v>
      </c>
      <c r="AI413" s="10">
        <f t="shared" si="281"/>
        <v>2.0657904610929582E-2</v>
      </c>
      <c r="AJ413" s="10"/>
      <c r="AK413" s="7"/>
      <c r="AL413" s="7">
        <v>547.95000000000005</v>
      </c>
      <c r="AM413" s="7">
        <v>25.9</v>
      </c>
      <c r="AN413" s="7">
        <v>430.15</v>
      </c>
      <c r="AO413" s="4"/>
      <c r="AP413" s="10">
        <f t="shared" si="282"/>
        <v>3.0562347188264057E-2</v>
      </c>
      <c r="AQ413" s="10">
        <f t="shared" si="283"/>
        <v>3.1872509960159251E-2</v>
      </c>
      <c r="AR413" s="10">
        <f t="shared" si="284"/>
        <v>1.5822411146534394E-2</v>
      </c>
      <c r="AS413" s="4"/>
      <c r="AT413" s="10">
        <f t="shared" si="304"/>
        <v>1.7643235212183115E-2</v>
      </c>
      <c r="AU413" s="10">
        <f t="shared" si="305"/>
        <v>5.930470347648259E-2</v>
      </c>
      <c r="AV413" s="10">
        <f t="shared" si="306"/>
        <v>2.9512454255695902E-2</v>
      </c>
      <c r="AW413" s="4"/>
      <c r="AX413" s="9">
        <f t="shared" si="286"/>
        <v>-4.1661468264299478E-2</v>
      </c>
      <c r="AY413" s="9">
        <f t="shared" si="287"/>
        <v>-1.1869219043512787E-2</v>
      </c>
      <c r="AZ413" s="8">
        <f t="shared" si="285"/>
        <v>-2.9792249220786691E-2</v>
      </c>
      <c r="BA413" s="4"/>
      <c r="BC413" s="4"/>
      <c r="BD413" s="4"/>
      <c r="BE413" s="4"/>
      <c r="BF413" s="4"/>
      <c r="BG413" s="4"/>
      <c r="BH413" s="4"/>
      <c r="BI413" s="4"/>
      <c r="BJ413" s="4"/>
      <c r="BK413" s="4"/>
      <c r="BN413" s="4"/>
    </row>
    <row r="414" spans="1:66" s="1" customFormat="1">
      <c r="A414" s="12">
        <v>41948</v>
      </c>
      <c r="B414" s="7">
        <v>27915.88</v>
      </c>
      <c r="C414" s="7">
        <v>166.75</v>
      </c>
      <c r="D414" s="7">
        <v>618.20000000000005</v>
      </c>
      <c r="E414" s="7">
        <v>2857.8</v>
      </c>
      <c r="F414" s="7"/>
      <c r="G414" s="6"/>
      <c r="H414" s="10">
        <f t="shared" si="269"/>
        <v>-1.9406057042046523E-2</v>
      </c>
      <c r="I414" s="10">
        <f t="shared" si="270"/>
        <v>-2.8228082909912086E-3</v>
      </c>
      <c r="J414" s="10">
        <f t="shared" si="271"/>
        <v>2.8503562945368269E-2</v>
      </c>
      <c r="K414" s="7"/>
      <c r="L414" s="10">
        <f t="shared" si="272"/>
        <v>1.6701361088871096</v>
      </c>
      <c r="M414" s="10">
        <f t="shared" si="273"/>
        <v>2.11828499369483</v>
      </c>
      <c r="N414" s="10">
        <f t="shared" si="274"/>
        <v>0.93604769324571535</v>
      </c>
      <c r="O414" s="7"/>
      <c r="P414" s="10">
        <f t="shared" si="275"/>
        <v>-0.44814888480772042</v>
      </c>
      <c r="Q414" s="10">
        <f t="shared" si="276"/>
        <v>0.73408841564139427</v>
      </c>
      <c r="R414" s="11">
        <f t="shared" si="277"/>
        <v>-1.1822373004491147</v>
      </c>
      <c r="S414" s="7"/>
      <c r="T414" s="7"/>
      <c r="U414" s="7">
        <v>8838.7999999999993</v>
      </c>
      <c r="V414" s="7">
        <v>1555.65</v>
      </c>
      <c r="W414" s="7">
        <v>52.95</v>
      </c>
      <c r="X414" s="7"/>
      <c r="Y414" s="10">
        <f t="shared" si="278"/>
        <v>-5.9884953413442349E-3</v>
      </c>
      <c r="Z414" s="10">
        <f t="shared" si="279"/>
        <v>3.2214186185389279E-2</v>
      </c>
      <c r="AA414" s="10">
        <f t="shared" si="280"/>
        <v>5.6886227544910205E-2</v>
      </c>
      <c r="AB414" s="5"/>
      <c r="AC414" s="10">
        <f>(U414-$U$412)/$U$412</f>
        <v>-3.2365379193685625E-3</v>
      </c>
      <c r="AD414" s="10">
        <f>(V414-$V$412)/$V$412</f>
        <v>1.6067404722249528E-2</v>
      </c>
      <c r="AE414" s="10">
        <f>(W414-$W$412)/$W$412</f>
        <v>6.2186559679037141E-2</v>
      </c>
      <c r="AF414" s="10"/>
      <c r="AG414" s="10">
        <f>AC414-AD414</f>
        <v>-1.930394264161809E-2</v>
      </c>
      <c r="AH414" s="10">
        <f>AC414-AE414</f>
        <v>-6.5423097598405699E-2</v>
      </c>
      <c r="AI414" s="10">
        <f t="shared" si="281"/>
        <v>4.611915495678761E-2</v>
      </c>
      <c r="AJ414" s="7"/>
      <c r="AK414" s="7"/>
      <c r="AL414" s="7">
        <v>537</v>
      </c>
      <c r="AM414" s="7">
        <v>25.5</v>
      </c>
      <c r="AN414" s="7">
        <v>429.05</v>
      </c>
      <c r="AO414" s="4"/>
      <c r="AP414" s="10">
        <f t="shared" si="282"/>
        <v>-1.9983575143717573E-2</v>
      </c>
      <c r="AQ414" s="10">
        <f t="shared" si="283"/>
        <v>-1.5444015444015391E-2</v>
      </c>
      <c r="AR414" s="10">
        <f t="shared" si="284"/>
        <v>-2.5572474718120793E-3</v>
      </c>
      <c r="AS414" s="4"/>
      <c r="AT414" s="10">
        <f t="shared" si="304"/>
        <v>-2.6929148481754021E-3</v>
      </c>
      <c r="AU414" s="10">
        <f t="shared" si="305"/>
        <v>4.2944785276073649E-2</v>
      </c>
      <c r="AV414" s="10">
        <f t="shared" si="306"/>
        <v>2.6915358281194745E-2</v>
      </c>
      <c r="AW414" s="4"/>
      <c r="AX414" s="9">
        <f t="shared" si="286"/>
        <v>-4.5637700124249052E-2</v>
      </c>
      <c r="AY414" s="9">
        <f t="shared" si="287"/>
        <v>-2.9608273129370147E-2</v>
      </c>
      <c r="AZ414" s="8">
        <f t="shared" si="285"/>
        <v>-1.6029426994878904E-2</v>
      </c>
      <c r="BA414" s="4"/>
      <c r="BC414" s="4"/>
      <c r="BD414" s="4"/>
      <c r="BE414" s="4"/>
      <c r="BF414" s="4"/>
      <c r="BG414" s="4"/>
      <c r="BH414" s="4"/>
      <c r="BI414" s="4"/>
      <c r="BJ414" s="4"/>
      <c r="BK414" s="4"/>
      <c r="BN414" s="4"/>
    </row>
    <row r="415" spans="1:66" s="1" customFormat="1">
      <c r="A415" s="12">
        <v>41950</v>
      </c>
      <c r="B415" s="7">
        <v>27868.63</v>
      </c>
      <c r="C415" s="7">
        <v>153.6</v>
      </c>
      <c r="D415" s="7">
        <v>617.70000000000005</v>
      </c>
      <c r="E415" s="7">
        <v>2891.5</v>
      </c>
      <c r="F415" s="7"/>
      <c r="G415" s="6"/>
      <c r="H415" s="10">
        <f t="shared" si="269"/>
        <v>-7.8860569715142464E-2</v>
      </c>
      <c r="I415" s="10">
        <f t="shared" si="270"/>
        <v>-8.0879974118408277E-4</v>
      </c>
      <c r="J415" s="10">
        <f t="shared" si="271"/>
        <v>1.1792287773811959E-2</v>
      </c>
      <c r="K415" s="7" t="s">
        <v>74</v>
      </c>
      <c r="L415" s="10">
        <f t="shared" si="272"/>
        <v>1.4595676541232985</v>
      </c>
      <c r="M415" s="10">
        <f t="shared" si="273"/>
        <v>2.1157629255989914</v>
      </c>
      <c r="N415" s="10">
        <f t="shared" si="274"/>
        <v>0.9588781247882936</v>
      </c>
      <c r="O415" s="7"/>
      <c r="P415" s="10">
        <f t="shared" si="275"/>
        <v>-0.6561952714756929</v>
      </c>
      <c r="Q415" s="10">
        <f t="shared" si="276"/>
        <v>0.50068952933500488</v>
      </c>
      <c r="R415" s="11">
        <f t="shared" si="277"/>
        <v>-1.1568848008106978</v>
      </c>
      <c r="S415" s="7"/>
      <c r="T415" s="7"/>
      <c r="U415" s="7">
        <v>9220.35</v>
      </c>
      <c r="V415" s="7">
        <v>1521.6</v>
      </c>
      <c r="W415" s="7">
        <v>51.45</v>
      </c>
      <c r="X415" s="7"/>
      <c r="Y415" s="10">
        <f t="shared" si="278"/>
        <v>4.3167624564420637E-2</v>
      </c>
      <c r="Z415" s="10">
        <f t="shared" si="279"/>
        <v>-2.1887956802622812E-2</v>
      </c>
      <c r="AA415" s="10">
        <f t="shared" si="280"/>
        <v>-2.8328611898016994E-2</v>
      </c>
      <c r="AB415" s="5"/>
      <c r="AC415" s="10">
        <f>(U415-$U$412)/$U$412</f>
        <v>3.979137299126026E-2</v>
      </c>
      <c r="AD415" s="10">
        <f>(V415-$V$412)/$V$412</f>
        <v>-6.172234740864143E-3</v>
      </c>
      <c r="AE415" s="10">
        <f>(W415-$W$412)/$W$412</f>
        <v>3.2096288866599827E-2</v>
      </c>
      <c r="AF415" s="10"/>
      <c r="AG415" s="10">
        <f>AC415-AD415</f>
        <v>4.5963607732124406E-2</v>
      </c>
      <c r="AH415" s="10">
        <f>AC415-AE415</f>
        <v>7.6950841246604326E-3</v>
      </c>
      <c r="AI415" s="10">
        <f t="shared" si="281"/>
        <v>3.8268523607463974E-2</v>
      </c>
      <c r="AJ415" s="7"/>
      <c r="AK415" s="7"/>
      <c r="AL415" s="7">
        <v>537.54999999999995</v>
      </c>
      <c r="AM415" s="7">
        <v>25</v>
      </c>
      <c r="AN415" s="7">
        <v>422.5</v>
      </c>
      <c r="AO415" s="4"/>
      <c r="AP415" s="10">
        <f t="shared" si="282"/>
        <v>1.0242085661079227E-3</v>
      </c>
      <c r="AQ415" s="10">
        <f t="shared" si="283"/>
        <v>-1.9607843137254902E-2</v>
      </c>
      <c r="AR415" s="10">
        <f t="shared" si="284"/>
        <v>-1.5266285980654961E-2</v>
      </c>
      <c r="AS415" s="4"/>
      <c r="AT415" s="10">
        <f t="shared" si="304"/>
        <v>-1.67146438852278E-3</v>
      </c>
      <c r="AU415" s="10">
        <f t="shared" si="305"/>
        <v>2.2494887525562401E-2</v>
      </c>
      <c r="AV415" s="10">
        <f t="shared" si="306"/>
        <v>1.1450832251210064E-2</v>
      </c>
      <c r="AW415" s="4"/>
      <c r="AX415" s="9">
        <f t="shared" si="286"/>
        <v>-2.4166351914085182E-2</v>
      </c>
      <c r="AY415" s="9">
        <f t="shared" si="287"/>
        <v>-1.3122296639732845E-2</v>
      </c>
      <c r="AZ415" s="8">
        <f t="shared" si="285"/>
        <v>-1.1044055274352337E-2</v>
      </c>
      <c r="BA415" s="4"/>
      <c r="BC415" s="4"/>
      <c r="BD415" s="4"/>
      <c r="BE415" s="4"/>
      <c r="BF415" s="4"/>
      <c r="BG415" s="4"/>
      <c r="BH415" s="4"/>
      <c r="BI415" s="4"/>
      <c r="BJ415" s="4"/>
      <c r="BK415" s="4"/>
      <c r="BN415" s="4"/>
    </row>
    <row r="416" spans="1:66" s="1" customFormat="1">
      <c r="A416" s="12">
        <v>41953</v>
      </c>
      <c r="B416" s="7">
        <v>27874.73</v>
      </c>
      <c r="C416" s="7">
        <v>152.35</v>
      </c>
      <c r="D416" s="7">
        <v>629.45000000000005</v>
      </c>
      <c r="E416" s="7">
        <v>2876.85</v>
      </c>
      <c r="F416" s="7"/>
      <c r="G416" s="6"/>
      <c r="H416" s="10">
        <f t="shared" si="269"/>
        <v>-8.1380208333333339E-3</v>
      </c>
      <c r="I416" s="10">
        <f t="shared" si="270"/>
        <v>1.9022179051319411E-2</v>
      </c>
      <c r="J416" s="10">
        <f t="shared" si="271"/>
        <v>-5.0665744423310016E-3</v>
      </c>
      <c r="K416" s="7" t="s">
        <v>43</v>
      </c>
      <c r="L416" s="10">
        <f t="shared" si="272"/>
        <v>1.4395516413130502</v>
      </c>
      <c r="M416" s="10">
        <f t="shared" si="273"/>
        <v>2.1750315258511983</v>
      </c>
      <c r="N416" s="10">
        <f t="shared" si="274"/>
        <v>0.94895332294559998</v>
      </c>
      <c r="O416" s="10" t="s">
        <v>1</v>
      </c>
      <c r="P416" s="10">
        <f t="shared" si="275"/>
        <v>-0.73547988453814805</v>
      </c>
      <c r="Q416" s="10">
        <f t="shared" si="276"/>
        <v>0.49059831836745027</v>
      </c>
      <c r="R416" s="11">
        <f t="shared" si="277"/>
        <v>-1.2260782029055983</v>
      </c>
      <c r="S416" s="7" t="s">
        <v>14</v>
      </c>
      <c r="T416" s="7"/>
      <c r="U416" s="7">
        <v>9756.35</v>
      </c>
      <c r="V416" s="7">
        <v>1522.35</v>
      </c>
      <c r="W416" s="7">
        <v>50.45</v>
      </c>
      <c r="X416" s="7">
        <v>23</v>
      </c>
      <c r="Y416" s="10">
        <f t="shared" si="278"/>
        <v>5.813228348164657E-2</v>
      </c>
      <c r="Z416" s="10">
        <f t="shared" si="279"/>
        <v>4.9290220820189282E-4</v>
      </c>
      <c r="AA416" s="10">
        <f t="shared" si="280"/>
        <v>-1.9436345966958212E-2</v>
      </c>
      <c r="AB416" s="5"/>
      <c r="AC416" s="10">
        <f>(U416-$U$412)/$U$412</f>
        <v>0.10023681984775872</v>
      </c>
      <c r="AD416" s="10">
        <f>(V416-$V$412)/$V$412</f>
        <v>-5.6823748407955621E-3</v>
      </c>
      <c r="AE416" s="10">
        <f>(W416-$W$412)/$W$412</f>
        <v>1.2036108324974953E-2</v>
      </c>
      <c r="AF416" s="10" t="s">
        <v>1</v>
      </c>
      <c r="AG416" s="10">
        <f>AC416-AD416</f>
        <v>0.10591919468855428</v>
      </c>
      <c r="AH416" s="10">
        <f>AC416-AE416</f>
        <v>8.8200711522783762E-2</v>
      </c>
      <c r="AI416" s="10">
        <f t="shared" si="281"/>
        <v>1.7718483165770516E-2</v>
      </c>
      <c r="AK416" s="7"/>
      <c r="AL416" s="7">
        <v>532.85</v>
      </c>
      <c r="AM416" s="7">
        <v>25</v>
      </c>
      <c r="AN416" s="7">
        <v>405.5</v>
      </c>
      <c r="AO416" s="4"/>
      <c r="AP416" s="10">
        <f t="shared" si="282"/>
        <v>-8.743372709515267E-3</v>
      </c>
      <c r="AQ416" s="10">
        <f t="shared" si="283"/>
        <v>0</v>
      </c>
      <c r="AR416" s="10">
        <f t="shared" si="284"/>
        <v>-4.0236686390532544E-2</v>
      </c>
      <c r="AS416" s="4"/>
      <c r="AT416" s="10">
        <f t="shared" si="304"/>
        <v>-1.0400222861918511E-2</v>
      </c>
      <c r="AU416" s="10">
        <f t="shared" si="305"/>
        <v>2.2494887525562401E-2</v>
      </c>
      <c r="AV416" s="10">
        <f t="shared" si="306"/>
        <v>-2.8686105536536364E-2</v>
      </c>
      <c r="AW416" s="4"/>
      <c r="AX416" s="9">
        <f t="shared" si="286"/>
        <v>-3.2895110387480914E-2</v>
      </c>
      <c r="AY416" s="9">
        <f t="shared" si="287"/>
        <v>1.8285882674617851E-2</v>
      </c>
      <c r="AZ416" s="8">
        <f t="shared" si="285"/>
        <v>-5.1180993062098765E-2</v>
      </c>
      <c r="BA416" s="4"/>
      <c r="BC416" s="4"/>
      <c r="BD416" s="4"/>
      <c r="BE416" s="4"/>
      <c r="BF416" s="4"/>
      <c r="BG416" s="4"/>
      <c r="BH416" s="4"/>
      <c r="BI416" s="4"/>
      <c r="BJ416" s="4"/>
      <c r="BK416" s="4"/>
      <c r="BN416" s="4"/>
    </row>
    <row r="417" spans="1:66" s="1" customFormat="1">
      <c r="A417" s="12">
        <v>41954</v>
      </c>
      <c r="B417" s="7">
        <v>27910.06</v>
      </c>
      <c r="C417" s="7">
        <v>155.19999999999999</v>
      </c>
      <c r="D417" s="7">
        <v>622.9</v>
      </c>
      <c r="E417" s="7">
        <v>2898.45</v>
      </c>
      <c r="F417" s="7"/>
      <c r="G417" s="7"/>
      <c r="H417" s="10">
        <f t="shared" si="269"/>
        <v>1.8706924844108921E-2</v>
      </c>
      <c r="I417" s="10">
        <f t="shared" si="270"/>
        <v>-1.0405909921360024E-2</v>
      </c>
      <c r="J417" s="10">
        <f t="shared" si="271"/>
        <v>7.508212106991991E-3</v>
      </c>
      <c r="K417" s="7"/>
      <c r="L417" s="10">
        <f t="shared" si="272"/>
        <v>1.4851881505204161</v>
      </c>
      <c r="M417" s="10">
        <f t="shared" si="273"/>
        <v>2.1419924337957124</v>
      </c>
      <c r="N417" s="10">
        <f t="shared" si="274"/>
        <v>0.96358647788090235</v>
      </c>
      <c r="O417" s="7" t="s">
        <v>2</v>
      </c>
      <c r="P417" s="10">
        <f t="shared" si="275"/>
        <v>-0.65680428327529627</v>
      </c>
      <c r="Q417" s="10">
        <f t="shared" si="276"/>
        <v>0.52160167263951374</v>
      </c>
      <c r="R417" s="11">
        <f t="shared" si="277"/>
        <v>-1.1784059559148101</v>
      </c>
      <c r="S417" s="7" t="s">
        <v>2</v>
      </c>
      <c r="T417" s="7"/>
      <c r="U417" s="7">
        <v>9662.9</v>
      </c>
      <c r="V417" s="7">
        <v>1533.35</v>
      </c>
      <c r="W417" s="7">
        <v>51.05</v>
      </c>
      <c r="X417" s="7"/>
      <c r="Y417" s="10">
        <f t="shared" si="278"/>
        <v>-9.5783771594910722E-3</v>
      </c>
      <c r="Z417" s="10">
        <f t="shared" si="279"/>
        <v>7.2256708378493784E-3</v>
      </c>
      <c r="AA417" s="10">
        <f t="shared" si="280"/>
        <v>1.1892963330029619E-2</v>
      </c>
      <c r="AB417" s="5"/>
      <c r="AC417" s="10">
        <f t="shared" ref="AC417:AC423" si="307">(U417-$U$416)/$U$416</f>
        <v>-9.5783771594910722E-3</v>
      </c>
      <c r="AD417" s="10">
        <f t="shared" ref="AD417:AD423" si="308">(V417-$V$416)/$V$416</f>
        <v>7.2256708378493784E-3</v>
      </c>
      <c r="AE417" s="10">
        <f t="shared" ref="AE417:AE423" si="309">(W417-$W$416)/$W$416</f>
        <v>1.1892963330029619E-2</v>
      </c>
      <c r="AF417" s="7" t="s">
        <v>0</v>
      </c>
      <c r="AG417" s="10">
        <f t="shared" ref="AG417:AG433" si="310">AD417-AC417</f>
        <v>1.6804047997340449E-2</v>
      </c>
      <c r="AH417" s="10">
        <f t="shared" ref="AH417:AH433" si="311">AD417-AE417</f>
        <v>-4.667292492180241E-3</v>
      </c>
      <c r="AI417" s="10">
        <f t="shared" si="281"/>
        <v>2.147134048952069E-2</v>
      </c>
      <c r="AJ417" s="7"/>
      <c r="AK417" s="7"/>
      <c r="AL417" s="7">
        <v>561.54999999999995</v>
      </c>
      <c r="AM417" s="7">
        <v>24.8</v>
      </c>
      <c r="AN417" s="7">
        <v>416.45</v>
      </c>
      <c r="AO417" s="4"/>
      <c r="AP417" s="10">
        <f t="shared" si="282"/>
        <v>5.3861311813831157E-2</v>
      </c>
      <c r="AQ417" s="10">
        <f t="shared" si="283"/>
        <v>-7.9999999999999724E-3</v>
      </c>
      <c r="AR417" s="10">
        <f t="shared" si="284"/>
        <v>2.7003699136868037E-2</v>
      </c>
      <c r="AS417" s="4"/>
      <c r="AT417" s="10">
        <f t="shared" si="304"/>
        <v>4.2900919305413517E-2</v>
      </c>
      <c r="AU417" s="10">
        <f t="shared" si="305"/>
        <v>1.4314928425357932E-2</v>
      </c>
      <c r="AV417" s="10">
        <f t="shared" si="306"/>
        <v>-2.83319560854678E-3</v>
      </c>
      <c r="AW417" s="4"/>
      <c r="AX417" s="9">
        <f t="shared" si="286"/>
        <v>2.8585990880055583E-2</v>
      </c>
      <c r="AY417" s="9">
        <f t="shared" si="287"/>
        <v>4.5734114913960296E-2</v>
      </c>
      <c r="AZ417" s="8">
        <f t="shared" si="285"/>
        <v>-1.7148124033904713E-2</v>
      </c>
      <c r="BA417" s="4"/>
      <c r="BC417" s="4"/>
      <c r="BD417" s="4"/>
      <c r="BE417" s="4"/>
      <c r="BF417" s="4"/>
      <c r="BG417" s="4"/>
      <c r="BH417" s="4"/>
      <c r="BI417" s="4"/>
      <c r="BJ417" s="4"/>
      <c r="BK417" s="4"/>
      <c r="BN417" s="4"/>
    </row>
    <row r="418" spans="1:66" s="1" customFormat="1">
      <c r="A418" s="12">
        <v>41955</v>
      </c>
      <c r="B418" s="7">
        <v>28008.9</v>
      </c>
      <c r="C418" s="7">
        <v>152.25</v>
      </c>
      <c r="D418" s="7">
        <v>619.29999999999995</v>
      </c>
      <c r="E418" s="7">
        <v>2977.85</v>
      </c>
      <c r="F418" s="7"/>
      <c r="G418" s="6"/>
      <c r="H418" s="10">
        <f t="shared" si="269"/>
        <v>-1.9007731958762816E-2</v>
      </c>
      <c r="I418" s="10">
        <f t="shared" si="270"/>
        <v>-5.7794188473270555E-3</v>
      </c>
      <c r="J418" s="10">
        <f t="shared" si="271"/>
        <v>2.7393951939829943E-2</v>
      </c>
      <c r="K418" s="7"/>
      <c r="L418" s="10">
        <f t="shared" si="272"/>
        <v>1.4379503602882304</v>
      </c>
      <c r="M418" s="10">
        <f t="shared" si="273"/>
        <v>2.1238335435056745</v>
      </c>
      <c r="N418" s="10">
        <f t="shared" si="274"/>
        <v>1.0173768714856717</v>
      </c>
      <c r="O418" s="7"/>
      <c r="P418" s="10">
        <f t="shared" si="275"/>
        <v>-0.68588318321744413</v>
      </c>
      <c r="Q418" s="10">
        <f t="shared" si="276"/>
        <v>0.42057348880255874</v>
      </c>
      <c r="R418" s="11">
        <f t="shared" si="277"/>
        <v>-1.1064566720200029</v>
      </c>
      <c r="S418" s="7"/>
      <c r="T418" s="7"/>
      <c r="U418" s="7">
        <v>9694.4500000000007</v>
      </c>
      <c r="V418" s="7">
        <v>1599.5</v>
      </c>
      <c r="W418" s="7">
        <v>50.45</v>
      </c>
      <c r="X418" s="7"/>
      <c r="Y418" s="10">
        <f t="shared" si="278"/>
        <v>3.2650653530514745E-3</v>
      </c>
      <c r="Z418" s="10">
        <f t="shared" si="279"/>
        <v>4.3140835425701955E-2</v>
      </c>
      <c r="AA418" s="10">
        <f t="shared" si="280"/>
        <v>-1.1753183153770701E-2</v>
      </c>
      <c r="AB418" s="5"/>
      <c r="AC418" s="10">
        <f t="shared" si="307"/>
        <v>-6.3445858338415121E-3</v>
      </c>
      <c r="AD418" s="10">
        <f t="shared" si="308"/>
        <v>5.0678227740007291E-2</v>
      </c>
      <c r="AE418" s="10">
        <f t="shared" si="309"/>
        <v>0</v>
      </c>
      <c r="AF418" s="10"/>
      <c r="AG418" s="10">
        <f t="shared" si="310"/>
        <v>5.70228135738488E-2</v>
      </c>
      <c r="AH418" s="10">
        <f t="shared" si="311"/>
        <v>5.0678227740007291E-2</v>
      </c>
      <c r="AI418" s="10">
        <f t="shared" si="281"/>
        <v>6.3445858338415095E-3</v>
      </c>
      <c r="AJ418" s="7"/>
      <c r="AK418" s="7"/>
      <c r="AL418" s="7">
        <v>629.15</v>
      </c>
      <c r="AM418" s="7">
        <v>24.95</v>
      </c>
      <c r="AN418" s="7">
        <v>444.25</v>
      </c>
      <c r="AO418" s="4"/>
      <c r="AP418" s="10">
        <f t="shared" si="282"/>
        <v>0.12038108805983444</v>
      </c>
      <c r="AQ418" s="10">
        <f t="shared" si="283"/>
        <v>6.0483870967741361E-3</v>
      </c>
      <c r="AR418" s="10">
        <f t="shared" si="284"/>
        <v>6.6754712450474277E-2</v>
      </c>
      <c r="AS418" s="4" t="s">
        <v>6</v>
      </c>
      <c r="AT418" s="10">
        <f t="shared" si="304"/>
        <v>0.1684464667100008</v>
      </c>
      <c r="AU418" s="10">
        <f t="shared" si="305"/>
        <v>2.0449897750511249E-2</v>
      </c>
      <c r="AV418" s="10">
        <f t="shared" si="306"/>
        <v>6.2802502656120932E-2</v>
      </c>
      <c r="AW418" s="4" t="s">
        <v>1</v>
      </c>
      <c r="AX418" s="9">
        <f t="shared" si="286"/>
        <v>0.14799656895948954</v>
      </c>
      <c r="AY418" s="9">
        <f t="shared" si="287"/>
        <v>0.10564396405387987</v>
      </c>
      <c r="AZ418" s="8">
        <f t="shared" si="285"/>
        <v>4.2352604905609673E-2</v>
      </c>
      <c r="BA418" s="4" t="s">
        <v>29</v>
      </c>
      <c r="BC418" s="4"/>
      <c r="BD418" s="4"/>
      <c r="BE418" s="4"/>
      <c r="BF418" s="4"/>
      <c r="BG418" s="4"/>
      <c r="BH418" s="4"/>
      <c r="BI418" s="4"/>
      <c r="BJ418" s="4">
        <v>69</v>
      </c>
      <c r="BK418" s="4"/>
      <c r="BN418" s="4"/>
    </row>
    <row r="419" spans="1:66" s="1" customFormat="1">
      <c r="A419" s="12">
        <v>41956</v>
      </c>
      <c r="B419" s="7">
        <v>27940.639999999999</v>
      </c>
      <c r="C419" s="7">
        <v>149.15</v>
      </c>
      <c r="D419" s="7">
        <v>604.45000000000005</v>
      </c>
      <c r="E419" s="7">
        <v>2995.8</v>
      </c>
      <c r="F419" s="7"/>
      <c r="G419" s="6"/>
      <c r="H419" s="10">
        <f t="shared" si="269"/>
        <v>-2.0361247947454808E-2</v>
      </c>
      <c r="I419" s="10">
        <f t="shared" si="270"/>
        <v>-2.3978685612788486E-2</v>
      </c>
      <c r="J419" s="10">
        <f t="shared" si="271"/>
        <v>6.0278388770422528E-3</v>
      </c>
      <c r="K419" s="7"/>
      <c r="L419" s="10">
        <f t="shared" si="272"/>
        <v>1.388310648518815</v>
      </c>
      <c r="M419" s="10">
        <f t="shared" si="273"/>
        <v>2.0489281210592689</v>
      </c>
      <c r="N419" s="10">
        <f t="shared" si="274"/>
        <v>1.0295372942212591</v>
      </c>
      <c r="O419" s="7"/>
      <c r="P419" s="10">
        <f t="shared" si="275"/>
        <v>-0.66061747254045389</v>
      </c>
      <c r="Q419" s="10">
        <f t="shared" si="276"/>
        <v>0.35877335429755597</v>
      </c>
      <c r="R419" s="11">
        <f t="shared" si="277"/>
        <v>-1.0193908268380099</v>
      </c>
      <c r="S419" s="7"/>
      <c r="T419" s="7"/>
      <c r="U419" s="7">
        <v>9593.2999999999993</v>
      </c>
      <c r="V419" s="7">
        <v>1597.75</v>
      </c>
      <c r="W419" s="7">
        <v>50.15</v>
      </c>
      <c r="X419" s="7"/>
      <c r="Y419" s="10">
        <f t="shared" si="278"/>
        <v>-1.0433804908994471E-2</v>
      </c>
      <c r="Z419" s="10">
        <f t="shared" si="279"/>
        <v>-1.0940919037199124E-3</v>
      </c>
      <c r="AA419" s="10">
        <f t="shared" si="280"/>
        <v>-5.9464816650149502E-3</v>
      </c>
      <c r="AB419" s="5"/>
      <c r="AC419" s="10">
        <f t="shared" si="307"/>
        <v>-1.6712192572017309E-2</v>
      </c>
      <c r="AD419" s="10">
        <f t="shared" si="308"/>
        <v>4.9528689197622162E-2</v>
      </c>
      <c r="AE419" s="10">
        <f t="shared" si="309"/>
        <v>-5.9464816650149502E-3</v>
      </c>
      <c r="AF419" s="10"/>
      <c r="AG419" s="10">
        <f t="shared" si="310"/>
        <v>6.6240881769639465E-2</v>
      </c>
      <c r="AH419" s="10">
        <f t="shared" si="311"/>
        <v>5.5475170862637112E-2</v>
      </c>
      <c r="AI419" s="10">
        <f t="shared" si="281"/>
        <v>1.0765710907002353E-2</v>
      </c>
      <c r="AJ419" s="7"/>
      <c r="AK419" s="7"/>
      <c r="AL419" s="7">
        <v>615.25</v>
      </c>
      <c r="AM419" s="7">
        <v>24.85</v>
      </c>
      <c r="AN419" s="7">
        <v>465.1</v>
      </c>
      <c r="AO419" s="4"/>
      <c r="AP419" s="10">
        <f t="shared" si="282"/>
        <v>-2.2093300484781017E-2</v>
      </c>
      <c r="AQ419" s="10">
        <f t="shared" si="283"/>
        <v>-4.0080160320640429E-3</v>
      </c>
      <c r="AR419" s="10">
        <f t="shared" si="284"/>
        <v>4.6933033202025937E-2</v>
      </c>
      <c r="AS419" s="4"/>
      <c r="AT419" s="10">
        <f>(AL419-$AL$418)/$AL$418</f>
        <v>-2.2093300484781017E-2</v>
      </c>
      <c r="AU419" s="10">
        <f>(AM419-$AM$418)/$AM$418</f>
        <v>-4.0080160320640429E-3</v>
      </c>
      <c r="AV419" s="10">
        <f>(AN419-$AN$418)/$AN$418</f>
        <v>4.6933033202025937E-2</v>
      </c>
      <c r="AW419" s="4" t="s">
        <v>7</v>
      </c>
      <c r="AX419" s="9">
        <f>AV419-AT419</f>
        <v>6.9026333686806954E-2</v>
      </c>
      <c r="AY419" s="9">
        <f>AV419-AU419</f>
        <v>5.0941049234089979E-2</v>
      </c>
      <c r="AZ419" s="8">
        <f t="shared" si="285"/>
        <v>1.8085284452716975E-2</v>
      </c>
      <c r="BA419" s="4" t="s">
        <v>42</v>
      </c>
      <c r="BC419" s="4"/>
      <c r="BD419" s="4"/>
      <c r="BE419" s="4"/>
      <c r="BF419" s="4"/>
      <c r="BG419" s="4"/>
      <c r="BH419" s="4"/>
      <c r="BI419" s="4"/>
      <c r="BJ419" s="4"/>
      <c r="BK419" s="4"/>
      <c r="BN419" s="4"/>
    </row>
    <row r="420" spans="1:66" s="1" customFormat="1">
      <c r="A420" s="12">
        <v>41957</v>
      </c>
      <c r="B420" s="7">
        <v>28046.66</v>
      </c>
      <c r="C420" s="7">
        <v>146.19999999999999</v>
      </c>
      <c r="D420" s="7">
        <v>604.4</v>
      </c>
      <c r="E420" s="7">
        <v>2969.55</v>
      </c>
      <c r="F420" s="7"/>
      <c r="G420" s="6"/>
      <c r="H420" s="10">
        <f t="shared" si="269"/>
        <v>-1.9778746228629011E-2</v>
      </c>
      <c r="I420" s="10">
        <f t="shared" si="270"/>
        <v>-8.2719827942870721E-5</v>
      </c>
      <c r="J420" s="10">
        <f t="shared" si="271"/>
        <v>-8.7622671740436604E-3</v>
      </c>
      <c r="K420" s="7"/>
      <c r="L420" s="10">
        <f t="shared" si="272"/>
        <v>1.3410728582866289</v>
      </c>
      <c r="M420" s="10">
        <f t="shared" si="273"/>
        <v>2.0486759142496846</v>
      </c>
      <c r="N420" s="10">
        <f t="shared" si="274"/>
        <v>1.0117539462096066</v>
      </c>
      <c r="O420" s="7"/>
      <c r="P420" s="10">
        <f t="shared" si="275"/>
        <v>-0.70760305596305573</v>
      </c>
      <c r="Q420" s="10">
        <f t="shared" si="276"/>
        <v>0.32931891207702235</v>
      </c>
      <c r="R420" s="11">
        <f t="shared" si="277"/>
        <v>-1.0369219680400781</v>
      </c>
      <c r="S420" s="7"/>
      <c r="T420" s="7"/>
      <c r="U420" s="7">
        <v>9611.6</v>
      </c>
      <c r="V420" s="7">
        <v>1625.15</v>
      </c>
      <c r="W420" s="7">
        <v>49.65</v>
      </c>
      <c r="X420" s="7"/>
      <c r="Y420" s="10">
        <f t="shared" si="278"/>
        <v>1.9075813328053009E-3</v>
      </c>
      <c r="Z420" s="10">
        <f t="shared" si="279"/>
        <v>1.7149115944296724E-2</v>
      </c>
      <c r="AA420" s="10">
        <f t="shared" si="280"/>
        <v>-9.9700897308075773E-3</v>
      </c>
      <c r="AB420" s="5"/>
      <c r="AC420" s="10">
        <f t="shared" si="307"/>
        <v>-1.4836491105792637E-2</v>
      </c>
      <c r="AD420" s="10">
        <f t="shared" si="308"/>
        <v>6.7527178375537941E-2</v>
      </c>
      <c r="AE420" s="10">
        <f t="shared" si="309"/>
        <v>-1.5857284440039726E-2</v>
      </c>
      <c r="AF420" s="10"/>
      <c r="AG420" s="10">
        <f t="shared" si="310"/>
        <v>8.2363669481330573E-2</v>
      </c>
      <c r="AH420" s="10">
        <f t="shared" si="311"/>
        <v>8.3384462815577667E-2</v>
      </c>
      <c r="AI420" s="10">
        <f t="shared" si="281"/>
        <v>-1.0207933342470943E-3</v>
      </c>
      <c r="AJ420" s="7"/>
      <c r="AK420" s="7"/>
      <c r="AL420" s="7">
        <v>628.70000000000005</v>
      </c>
      <c r="AM420" s="7">
        <v>24.85</v>
      </c>
      <c r="AN420" s="7">
        <v>460.75</v>
      </c>
      <c r="AO420" s="4"/>
      <c r="AP420" s="10">
        <f t="shared" si="282"/>
        <v>2.1861032100772119E-2</v>
      </c>
      <c r="AQ420" s="10">
        <f t="shared" si="283"/>
        <v>0</v>
      </c>
      <c r="AR420" s="10">
        <f t="shared" si="284"/>
        <v>-9.3528273489572617E-3</v>
      </c>
      <c r="AS420" s="4"/>
      <c r="AT420" s="10">
        <f>(AL420-$AL$418)/$AL$418</f>
        <v>-7.1525073511870274E-4</v>
      </c>
      <c r="AU420" s="10">
        <f>(AM420-$AM$418)/$AM$418</f>
        <v>-4.0080160320640429E-3</v>
      </c>
      <c r="AV420" s="10">
        <f>(AN420-$AN$418)/$AN$418</f>
        <v>3.7141249296567251E-2</v>
      </c>
      <c r="AW420" s="4"/>
      <c r="AX420" s="9">
        <f>AV420-AT420</f>
        <v>3.7856500031685954E-2</v>
      </c>
      <c r="AY420" s="9">
        <f>AV420-AU420</f>
        <v>4.1149265328631293E-2</v>
      </c>
      <c r="AZ420" s="8">
        <f t="shared" si="285"/>
        <v>-3.2927652969453394E-3</v>
      </c>
      <c r="BA420" s="4"/>
      <c r="BC420" s="4"/>
      <c r="BD420" s="4"/>
      <c r="BE420" s="4"/>
      <c r="BF420" s="4"/>
      <c r="BG420" s="4"/>
      <c r="BH420" s="4"/>
      <c r="BI420" s="4"/>
      <c r="BJ420" s="4"/>
      <c r="BK420" s="4"/>
      <c r="BN420" s="4"/>
    </row>
    <row r="421" spans="1:66" s="1" customFormat="1">
      <c r="A421" s="12">
        <v>41960</v>
      </c>
      <c r="B421" s="7">
        <v>28177.88</v>
      </c>
      <c r="C421" s="7">
        <v>148.80000000000001</v>
      </c>
      <c r="D421" s="7">
        <v>605.25</v>
      </c>
      <c r="E421" s="7">
        <v>3278.6</v>
      </c>
      <c r="F421" s="7"/>
      <c r="G421" s="6"/>
      <c r="H421" s="10">
        <f t="shared" si="269"/>
        <v>1.7783857729138323E-2</v>
      </c>
      <c r="I421" s="10">
        <f t="shared" si="270"/>
        <v>1.4063534083388861E-3</v>
      </c>
      <c r="J421" s="10">
        <f t="shared" si="271"/>
        <v>0.10407300769476847</v>
      </c>
      <c r="K421" s="1" t="s">
        <v>15</v>
      </c>
      <c r="L421" s="10">
        <f t="shared" si="272"/>
        <v>1.3827061649319456</v>
      </c>
      <c r="M421" s="10">
        <f t="shared" si="273"/>
        <v>2.0529634300126105</v>
      </c>
      <c r="N421" s="10">
        <f t="shared" si="274"/>
        <v>1.2211232301334598</v>
      </c>
      <c r="O421" s="10" t="s">
        <v>1</v>
      </c>
      <c r="P421" s="10">
        <f t="shared" si="275"/>
        <v>-0.67025726508066485</v>
      </c>
      <c r="Q421" s="10">
        <f t="shared" si="276"/>
        <v>0.16158293479848584</v>
      </c>
      <c r="R421" s="11">
        <f t="shared" si="277"/>
        <v>-0.8318401998791507</v>
      </c>
      <c r="S421" s="7" t="s">
        <v>18</v>
      </c>
      <c r="T421" s="7"/>
      <c r="U421" s="7">
        <v>9599.15</v>
      </c>
      <c r="V421" s="7">
        <v>1646.45</v>
      </c>
      <c r="W421" s="7">
        <v>50.9</v>
      </c>
      <c r="X421" s="7"/>
      <c r="Y421" s="10">
        <f t="shared" si="278"/>
        <v>-1.2953098339507187E-3</v>
      </c>
      <c r="Z421" s="10">
        <f t="shared" si="279"/>
        <v>1.3106482478540413E-2</v>
      </c>
      <c r="AA421" s="10">
        <f t="shared" si="280"/>
        <v>2.5176233635448138E-2</v>
      </c>
      <c r="AB421" s="5"/>
      <c r="AC421" s="10">
        <f t="shared" si="307"/>
        <v>-1.6112583086912699E-2</v>
      </c>
      <c r="AD421" s="10">
        <f t="shared" si="308"/>
        <v>8.1518704634282624E-2</v>
      </c>
      <c r="AE421" s="10">
        <f t="shared" si="309"/>
        <v>8.9197224975222141E-3</v>
      </c>
      <c r="AF421" s="10"/>
      <c r="AG421" s="10">
        <f t="shared" si="310"/>
        <v>9.7631287721195323E-2</v>
      </c>
      <c r="AH421" s="10">
        <f t="shared" si="311"/>
        <v>7.2598982136760415E-2</v>
      </c>
      <c r="AI421" s="10">
        <f t="shared" si="281"/>
        <v>2.5032305584434908E-2</v>
      </c>
      <c r="AJ421" s="7"/>
      <c r="AK421" s="7"/>
      <c r="AL421" s="7">
        <v>612.70000000000005</v>
      </c>
      <c r="AM421" s="7">
        <v>24.9</v>
      </c>
      <c r="AN421" s="7">
        <v>479.1</v>
      </c>
      <c r="AO421" s="4"/>
      <c r="AP421" s="10">
        <f t="shared" si="282"/>
        <v>-2.544933990774614E-2</v>
      </c>
      <c r="AQ421" s="10">
        <f t="shared" si="283"/>
        <v>2.0120724346075316E-3</v>
      </c>
      <c r="AR421" s="10">
        <f t="shared" si="284"/>
        <v>3.9826370048833472E-2</v>
      </c>
      <c r="AS421" s="4"/>
      <c r="AT421" s="10">
        <f>(AL421-$AL$418)/$AL$418</f>
        <v>-2.6146387983787541E-2</v>
      </c>
      <c r="AU421" s="10">
        <f>(AM421-$AM$418)/$AM$418</f>
        <v>-2.0040080160320926E-3</v>
      </c>
      <c r="AV421" s="10">
        <f>(AN421-$AN$418)/$AN$418</f>
        <v>7.8446820483961788E-2</v>
      </c>
      <c r="AW421" s="4"/>
      <c r="AX421" s="9">
        <f>AV421-AT421</f>
        <v>0.10459320846774933</v>
      </c>
      <c r="AY421" s="9">
        <f>AV421-AU421</f>
        <v>8.0450828499993882E-2</v>
      </c>
      <c r="AZ421" s="8">
        <f t="shared" si="285"/>
        <v>2.4142379967755451E-2</v>
      </c>
      <c r="BA421" s="4"/>
      <c r="BC421" s="4"/>
      <c r="BD421" s="4"/>
      <c r="BE421" s="4"/>
      <c r="BF421" s="4"/>
      <c r="BG421" s="4"/>
      <c r="BH421" s="4"/>
      <c r="BI421" s="4"/>
      <c r="BJ421" s="4"/>
      <c r="BK421" s="4"/>
      <c r="BN421" s="4"/>
    </row>
    <row r="422" spans="1:66" s="1" customFormat="1">
      <c r="A422" s="12">
        <v>41961</v>
      </c>
      <c r="B422" s="7">
        <v>28163.29</v>
      </c>
      <c r="C422" s="7">
        <v>150.05000000000001</v>
      </c>
      <c r="D422" s="7">
        <v>609.5</v>
      </c>
      <c r="E422" s="7">
        <v>3170.65</v>
      </c>
      <c r="F422" s="7"/>
      <c r="G422" s="7"/>
      <c r="H422" s="10">
        <f t="shared" si="269"/>
        <v>8.4005376344086016E-3</v>
      </c>
      <c r="I422" s="10">
        <f t="shared" si="270"/>
        <v>7.0218917802560921E-3</v>
      </c>
      <c r="J422" s="10">
        <f t="shared" si="271"/>
        <v>-3.2925638992252738E-2</v>
      </c>
      <c r="K422" s="7" t="s">
        <v>6</v>
      </c>
      <c r="L422" s="10">
        <f t="shared" si="272"/>
        <v>1.4027221777421939</v>
      </c>
      <c r="M422" s="10">
        <f t="shared" si="273"/>
        <v>2.0744010088272384</v>
      </c>
      <c r="N422" s="10">
        <f t="shared" si="274"/>
        <v>1.1479913285007792</v>
      </c>
      <c r="O422" s="7" t="s">
        <v>7</v>
      </c>
      <c r="P422" s="10">
        <f t="shared" si="275"/>
        <v>-0.67167883108504456</v>
      </c>
      <c r="Q422" s="10">
        <f t="shared" si="276"/>
        <v>0.25473084924141465</v>
      </c>
      <c r="R422" s="11">
        <f t="shared" si="277"/>
        <v>-0.92640968032645921</v>
      </c>
      <c r="S422" s="7" t="s">
        <v>24</v>
      </c>
      <c r="T422" s="7"/>
      <c r="U422" s="7">
        <v>9618.0499999999993</v>
      </c>
      <c r="V422" s="7">
        <v>1668.05</v>
      </c>
      <c r="W422" s="7">
        <v>50.85</v>
      </c>
      <c r="X422" s="7"/>
      <c r="Y422" s="10">
        <f t="shared" si="278"/>
        <v>1.9689243318418439E-3</v>
      </c>
      <c r="Z422" s="10">
        <f t="shared" si="279"/>
        <v>1.3119135108870545E-2</v>
      </c>
      <c r="AA422" s="10">
        <f t="shared" si="280"/>
        <v>-9.8231827111978703E-4</v>
      </c>
      <c r="AB422" s="5"/>
      <c r="AC422" s="10">
        <f t="shared" si="307"/>
        <v>-1.4175383211959502E-2</v>
      </c>
      <c r="AD422" s="10">
        <f t="shared" si="308"/>
        <v>9.5707294643150434E-2</v>
      </c>
      <c r="AE422" s="10">
        <f t="shared" si="309"/>
        <v>7.9286422200197937E-3</v>
      </c>
      <c r="AF422" s="10"/>
      <c r="AG422" s="10">
        <f t="shared" si="310"/>
        <v>0.10988267785510994</v>
      </c>
      <c r="AH422" s="10">
        <f t="shared" si="311"/>
        <v>8.777865242313064E-2</v>
      </c>
      <c r="AI422" s="10">
        <f t="shared" si="281"/>
        <v>2.2104025431979299E-2</v>
      </c>
      <c r="AJ422" s="7"/>
      <c r="AK422" s="7"/>
      <c r="AL422" s="7">
        <v>593.29999999999995</v>
      </c>
      <c r="AM422" s="7">
        <v>25</v>
      </c>
      <c r="AN422" s="7">
        <v>521.95000000000005</v>
      </c>
      <c r="AO422" s="4"/>
      <c r="AP422" s="10">
        <f t="shared" si="282"/>
        <v>-3.1663130406398059E-2</v>
      </c>
      <c r="AQ422" s="10">
        <f t="shared" si="283"/>
        <v>4.0160642570281693E-3</v>
      </c>
      <c r="AR422" s="10">
        <f t="shared" si="284"/>
        <v>8.9438530578167447E-2</v>
      </c>
      <c r="AS422" s="4"/>
      <c r="AT422" s="10">
        <f>(AL422-$AL$418)/$AL$418</f>
        <v>-5.6981641897798654E-2</v>
      </c>
      <c r="AU422" s="10">
        <f>(AM422-$AM$418)/$AM$418</f>
        <v>2.0040080160320926E-3</v>
      </c>
      <c r="AV422" s="10">
        <f>(AN422-$AN$418)/$AN$418</f>
        <v>0.17490151941474405</v>
      </c>
      <c r="AW422" s="10" t="s">
        <v>1</v>
      </c>
      <c r="AX422" s="9">
        <f>AV422-AT422</f>
        <v>0.23188316131254272</v>
      </c>
      <c r="AY422" s="9">
        <f>AV422-AU422</f>
        <v>0.17289751139871196</v>
      </c>
      <c r="AZ422" s="8">
        <f t="shared" si="285"/>
        <v>5.8985649913830762E-2</v>
      </c>
      <c r="BA422" s="4" t="s">
        <v>56</v>
      </c>
      <c r="BC422" s="4"/>
      <c r="BD422" s="4"/>
      <c r="BE422" s="4"/>
      <c r="BF422" s="4"/>
      <c r="BG422" s="4"/>
      <c r="BH422" s="4"/>
      <c r="BI422" s="4"/>
      <c r="BJ422" s="4">
        <v>70</v>
      </c>
      <c r="BK422" s="4"/>
      <c r="BN422" s="4"/>
    </row>
    <row r="423" spans="1:66" s="1" customFormat="1">
      <c r="A423" s="12">
        <v>41962</v>
      </c>
      <c r="B423" s="7">
        <v>28032.85</v>
      </c>
      <c r="C423" s="7">
        <v>146.19999999999999</v>
      </c>
      <c r="D423" s="7">
        <v>612.6</v>
      </c>
      <c r="E423" s="7">
        <v>3094.25</v>
      </c>
      <c r="F423" s="7"/>
      <c r="G423" s="6"/>
      <c r="H423" s="10">
        <f t="shared" si="269"/>
        <v>-2.5658113962012813E-2</v>
      </c>
      <c r="I423" s="10">
        <f t="shared" si="270"/>
        <v>5.0861361771944585E-3</v>
      </c>
      <c r="J423" s="10">
        <f t="shared" si="271"/>
        <v>-2.4096005550912302E-2</v>
      </c>
      <c r="K423" s="7"/>
      <c r="L423" s="10">
        <f t="shared" si="272"/>
        <v>1.3410728582866289</v>
      </c>
      <c r="M423" s="10">
        <f t="shared" si="273"/>
        <v>2.0900378310214376</v>
      </c>
      <c r="N423" s="10">
        <f t="shared" si="274"/>
        <v>1.0962333175259129</v>
      </c>
      <c r="O423" s="7"/>
      <c r="P423" s="10">
        <f t="shared" si="275"/>
        <v>-0.74896497273480866</v>
      </c>
      <c r="Q423" s="10">
        <f t="shared" si="276"/>
        <v>0.24483954076071601</v>
      </c>
      <c r="R423" s="11">
        <f t="shared" si="277"/>
        <v>-0.99380451349552468</v>
      </c>
      <c r="S423" s="7"/>
      <c r="T423" s="7"/>
      <c r="U423" s="7">
        <v>9665.9</v>
      </c>
      <c r="V423" s="7">
        <v>1694.75</v>
      </c>
      <c r="W423" s="7">
        <v>50.6</v>
      </c>
      <c r="X423" s="7">
        <v>24</v>
      </c>
      <c r="Y423" s="10">
        <f t="shared" si="278"/>
        <v>4.9750209241998496E-3</v>
      </c>
      <c r="Z423" s="10">
        <f t="shared" si="279"/>
        <v>1.6006714427025597E-2</v>
      </c>
      <c r="AA423" s="10">
        <f t="shared" si="280"/>
        <v>-4.9164208456243851E-3</v>
      </c>
      <c r="AB423" s="5"/>
      <c r="AC423" s="13">
        <f t="shared" si="307"/>
        <v>-9.2708851158477025E-3</v>
      </c>
      <c r="AD423" s="10">
        <f t="shared" si="308"/>
        <v>0.11324596840411214</v>
      </c>
      <c r="AE423" s="10">
        <f t="shared" si="309"/>
        <v>2.9732408325074049E-3</v>
      </c>
      <c r="AF423" s="10" t="s">
        <v>1</v>
      </c>
      <c r="AG423" s="10">
        <f t="shared" si="310"/>
        <v>0.12251685351995983</v>
      </c>
      <c r="AH423" s="10">
        <f t="shared" si="311"/>
        <v>0.11027272757160474</v>
      </c>
      <c r="AI423" s="10">
        <f t="shared" si="281"/>
        <v>1.2244125948355097E-2</v>
      </c>
      <c r="AJ423" s="7" t="s">
        <v>5</v>
      </c>
      <c r="AK423" s="7"/>
      <c r="AL423" s="7">
        <v>597.25</v>
      </c>
      <c r="AM423" s="7">
        <v>25</v>
      </c>
      <c r="AN423" s="7">
        <v>502.05</v>
      </c>
      <c r="AO423" s="4"/>
      <c r="AP423" s="10">
        <f t="shared" si="282"/>
        <v>6.6576773976066844E-3</v>
      </c>
      <c r="AQ423" s="10">
        <f t="shared" si="283"/>
        <v>0</v>
      </c>
      <c r="AR423" s="10">
        <f t="shared" si="284"/>
        <v>-3.8126257304339557E-2</v>
      </c>
      <c r="AS423" s="4"/>
      <c r="AT423" s="10">
        <f t="shared" ref="AT423:AT443" si="312">(AL423-$AL$422)/$AL$422</f>
        <v>6.6576773976066844E-3</v>
      </c>
      <c r="AU423" s="10">
        <f t="shared" ref="AU423:AU443" si="313">(AM423-$AM$422)/$AM$422</f>
        <v>0</v>
      </c>
      <c r="AV423" s="10">
        <f t="shared" ref="AV423:AV443" si="314">(AN423-$AN$422)/$AN$422</f>
        <v>-3.8126257304339557E-2</v>
      </c>
      <c r="AW423" s="4" t="s">
        <v>7</v>
      </c>
      <c r="AX423" s="9">
        <f t="shared" ref="AX423:AX454" si="315">AU423-AT423</f>
        <v>-6.6576773976066844E-3</v>
      </c>
      <c r="AY423" s="9">
        <f t="shared" ref="AY423:AY454" si="316">AU423-AV423</f>
        <v>3.8126257304339557E-2</v>
      </c>
      <c r="AZ423" s="8">
        <f t="shared" si="285"/>
        <v>-4.4783934701946242E-2</v>
      </c>
      <c r="BA423" s="4" t="s">
        <v>42</v>
      </c>
      <c r="BC423" s="4"/>
      <c r="BD423" s="4"/>
      <c r="BE423" s="4"/>
      <c r="BF423" s="4"/>
      <c r="BG423" s="4"/>
      <c r="BH423" s="4"/>
      <c r="BI423" s="4"/>
      <c r="BJ423" s="4"/>
      <c r="BK423" s="4"/>
      <c r="BN423" s="4"/>
    </row>
    <row r="424" spans="1:66" s="1" customFormat="1">
      <c r="A424" s="12">
        <v>41963</v>
      </c>
      <c r="B424" s="7">
        <v>28067.56</v>
      </c>
      <c r="C424" s="7">
        <v>146.6</v>
      </c>
      <c r="D424" s="7">
        <v>610.6</v>
      </c>
      <c r="E424" s="7">
        <v>3104.8</v>
      </c>
      <c r="F424" s="7"/>
      <c r="G424" s="6"/>
      <c r="H424" s="10">
        <f t="shared" si="269"/>
        <v>2.7359781121751416E-3</v>
      </c>
      <c r="I424" s="10">
        <f t="shared" si="270"/>
        <v>-3.2647730982696701E-3</v>
      </c>
      <c r="J424" s="10">
        <f t="shared" si="271"/>
        <v>3.4095499717218007E-3</v>
      </c>
      <c r="K424" s="7"/>
      <c r="L424" s="10">
        <f t="shared" si="272"/>
        <v>1.3474779823859084</v>
      </c>
      <c r="M424" s="10">
        <f t="shared" si="273"/>
        <v>2.0799495586380834</v>
      </c>
      <c r="N424" s="10">
        <f t="shared" si="274"/>
        <v>1.1033805297744057</v>
      </c>
      <c r="O424" s="7"/>
      <c r="P424" s="10">
        <f t="shared" si="275"/>
        <v>-0.73247157625217496</v>
      </c>
      <c r="Q424" s="10">
        <f t="shared" si="276"/>
        <v>0.24409745261150273</v>
      </c>
      <c r="R424" s="11">
        <f t="shared" si="277"/>
        <v>-0.97656902886367769</v>
      </c>
      <c r="S424" s="7"/>
      <c r="T424" s="7"/>
      <c r="U424" s="7">
        <v>9588.7000000000007</v>
      </c>
      <c r="V424" s="7">
        <v>1672.7</v>
      </c>
      <c r="W424" s="7">
        <v>48.8</v>
      </c>
      <c r="X424" s="7"/>
      <c r="Y424" s="10">
        <f t="shared" si="278"/>
        <v>-7.9868403356127115E-3</v>
      </c>
      <c r="Z424" s="10">
        <f t="shared" si="279"/>
        <v>-1.3010768549933592E-2</v>
      </c>
      <c r="AA424" s="10">
        <f t="shared" si="280"/>
        <v>-3.5573122529644355E-2</v>
      </c>
      <c r="AB424" s="5"/>
      <c r="AC424" s="10">
        <f t="shared" ref="AC424:AC433" si="317">(U424-$U$423)/$U$423</f>
        <v>-7.9868403356127115E-3</v>
      </c>
      <c r="AD424" s="10">
        <f t="shared" ref="AD424:AD433" si="318">(V424-$V$423)/$V$423</f>
        <v>-1.3010768549933592E-2</v>
      </c>
      <c r="AE424" s="10">
        <f t="shared" ref="AE424:AE433" si="319">(W424-$W$423)/$W$423</f>
        <v>-3.5573122529644355E-2</v>
      </c>
      <c r="AF424" s="7" t="s">
        <v>2</v>
      </c>
      <c r="AG424" s="10">
        <f t="shared" si="310"/>
        <v>-5.0239282143208809E-3</v>
      </c>
      <c r="AH424" s="10">
        <f t="shared" si="311"/>
        <v>2.2562353979710764E-2</v>
      </c>
      <c r="AI424" s="10">
        <f t="shared" si="281"/>
        <v>-2.7586282194031645E-2</v>
      </c>
      <c r="AJ424" s="7" t="s">
        <v>2</v>
      </c>
      <c r="AK424" s="7"/>
      <c r="AL424" s="7">
        <v>590.70000000000005</v>
      </c>
      <c r="AM424" s="7">
        <v>27.3</v>
      </c>
      <c r="AN424" s="7">
        <v>521.25</v>
      </c>
      <c r="AO424" s="4"/>
      <c r="AP424" s="10">
        <f t="shared" si="282"/>
        <v>-1.0966931770615244E-2</v>
      </c>
      <c r="AQ424" s="10">
        <f t="shared" si="283"/>
        <v>9.2000000000000026E-2</v>
      </c>
      <c r="AR424" s="10">
        <f t="shared" si="284"/>
        <v>3.8243202868240192E-2</v>
      </c>
      <c r="AS424" s="4"/>
      <c r="AT424" s="10">
        <f t="shared" si="312"/>
        <v>-4.3822686667788794E-3</v>
      </c>
      <c r="AU424" s="10">
        <f t="shared" si="313"/>
        <v>9.2000000000000026E-2</v>
      </c>
      <c r="AV424" s="10">
        <f t="shared" si="314"/>
        <v>-1.3411246287959486E-3</v>
      </c>
      <c r="AW424" s="4"/>
      <c r="AX424" s="9">
        <f t="shared" si="315"/>
        <v>9.6382268666778903E-2</v>
      </c>
      <c r="AY424" s="9">
        <f t="shared" si="316"/>
        <v>9.3341124628795971E-2</v>
      </c>
      <c r="AZ424" s="8">
        <f t="shared" si="285"/>
        <v>3.0411440379829319E-3</v>
      </c>
      <c r="BA424" s="4"/>
      <c r="BC424" s="4"/>
      <c r="BD424" s="4"/>
      <c r="BE424" s="4"/>
      <c r="BF424" s="4"/>
      <c r="BG424" s="4"/>
      <c r="BH424" s="4"/>
      <c r="BI424" s="4"/>
      <c r="BJ424" s="4">
        <v>71</v>
      </c>
      <c r="BK424" s="4"/>
      <c r="BN424" s="4"/>
    </row>
    <row r="425" spans="1:66" s="1" customFormat="1">
      <c r="A425" s="12">
        <v>41964</v>
      </c>
      <c r="B425" s="7">
        <v>28334.63</v>
      </c>
      <c r="C425" s="7">
        <v>143.85</v>
      </c>
      <c r="D425" s="7">
        <v>608.15</v>
      </c>
      <c r="E425" s="7">
        <v>3076.9</v>
      </c>
      <c r="F425" s="7"/>
      <c r="G425" s="6"/>
      <c r="H425" s="10">
        <f t="shared" si="269"/>
        <v>-1.8758526603001365E-2</v>
      </c>
      <c r="I425" s="10">
        <f t="shared" si="270"/>
        <v>-4.0124467736653213E-3</v>
      </c>
      <c r="J425" s="10">
        <f t="shared" si="271"/>
        <v>-8.9860860602937673E-3</v>
      </c>
      <c r="K425" s="7"/>
      <c r="L425" s="10">
        <f t="shared" si="272"/>
        <v>1.3034427542033624</v>
      </c>
      <c r="M425" s="10">
        <f t="shared" si="273"/>
        <v>2.0675914249684739</v>
      </c>
      <c r="N425" s="10">
        <f t="shared" si="274"/>
        <v>1.0844793713163068</v>
      </c>
      <c r="O425" s="7"/>
      <c r="P425" s="10">
        <f t="shared" si="275"/>
        <v>-0.7641486707651115</v>
      </c>
      <c r="Q425" s="10">
        <f t="shared" si="276"/>
        <v>0.21896338288705564</v>
      </c>
      <c r="R425" s="11">
        <f t="shared" si="277"/>
        <v>-0.98311205365216714</v>
      </c>
      <c r="S425" s="7"/>
      <c r="T425" s="7"/>
      <c r="U425" s="7">
        <v>9498.7000000000007</v>
      </c>
      <c r="V425" s="7">
        <v>1674.3</v>
      </c>
      <c r="W425" s="7">
        <v>50.05</v>
      </c>
      <c r="X425" s="7"/>
      <c r="Y425" s="10">
        <f t="shared" si="278"/>
        <v>-9.3860481608560066E-3</v>
      </c>
      <c r="Z425" s="10">
        <f t="shared" si="279"/>
        <v>9.5653733484779633E-4</v>
      </c>
      <c r="AA425" s="10">
        <f t="shared" si="280"/>
        <v>2.5614754098360656E-2</v>
      </c>
      <c r="AB425" s="5"/>
      <c r="AC425" s="10">
        <f t="shared" si="317"/>
        <v>-1.7297923628425589E-2</v>
      </c>
      <c r="AD425" s="10">
        <f t="shared" si="318"/>
        <v>-1.206667650095887E-2</v>
      </c>
      <c r="AE425" s="10">
        <f t="shared" si="319"/>
        <v>-1.0869565217391389E-2</v>
      </c>
      <c r="AF425" s="10"/>
      <c r="AG425" s="10">
        <f t="shared" si="310"/>
        <v>5.2312471274667191E-3</v>
      </c>
      <c r="AH425" s="10">
        <f t="shared" si="311"/>
        <v>-1.197111283567481E-3</v>
      </c>
      <c r="AI425" s="10">
        <f t="shared" si="281"/>
        <v>6.4283584110342001E-3</v>
      </c>
      <c r="AJ425" s="7"/>
      <c r="AK425" s="7"/>
      <c r="AL425" s="7">
        <v>581.6</v>
      </c>
      <c r="AM425" s="7">
        <v>26.15</v>
      </c>
      <c r="AN425" s="7">
        <v>516</v>
      </c>
      <c r="AO425" s="4"/>
      <c r="AP425" s="10">
        <f t="shared" si="282"/>
        <v>-1.5405451159641141E-2</v>
      </c>
      <c r="AQ425" s="10">
        <f t="shared" si="283"/>
        <v>-4.2124542124542204E-2</v>
      </c>
      <c r="AR425" s="10">
        <f t="shared" si="284"/>
        <v>-1.0071942446043165E-2</v>
      </c>
      <c r="AS425" s="4"/>
      <c r="AT425" s="10">
        <f t="shared" si="312"/>
        <v>-1.9720209000505532E-2</v>
      </c>
      <c r="AU425" s="10">
        <f t="shared" si="313"/>
        <v>4.5999999999999944E-2</v>
      </c>
      <c r="AV425" s="10">
        <f t="shared" si="314"/>
        <v>-1.1399559344764911E-2</v>
      </c>
      <c r="AW425" s="4"/>
      <c r="AX425" s="9">
        <f t="shared" si="315"/>
        <v>6.5720209000505472E-2</v>
      </c>
      <c r="AY425" s="9">
        <f t="shared" si="316"/>
        <v>5.7399559344764858E-2</v>
      </c>
      <c r="AZ425" s="8">
        <f t="shared" si="285"/>
        <v>8.320649655740614E-3</v>
      </c>
      <c r="BA425" s="4"/>
      <c r="BC425" s="4"/>
      <c r="BD425" s="4"/>
      <c r="BE425" s="4"/>
      <c r="BF425" s="4"/>
      <c r="BG425" s="4"/>
      <c r="BH425" s="4"/>
      <c r="BI425" s="4"/>
      <c r="BJ425" s="4"/>
      <c r="BK425" s="4"/>
      <c r="BN425" s="4"/>
    </row>
    <row r="426" spans="1:66" s="1" customFormat="1">
      <c r="A426" s="12">
        <v>41967</v>
      </c>
      <c r="B426" s="7">
        <v>28499.54</v>
      </c>
      <c r="C426" s="7">
        <v>142.9</v>
      </c>
      <c r="D426" s="7">
        <v>605.9</v>
      </c>
      <c r="E426" s="7">
        <v>3047.9</v>
      </c>
      <c r="F426" s="7"/>
      <c r="G426" s="6"/>
      <c r="H426" s="10">
        <f t="shared" si="269"/>
        <v>-6.6041014946123643E-3</v>
      </c>
      <c r="I426" s="10">
        <f t="shared" si="270"/>
        <v>-3.699745128668914E-3</v>
      </c>
      <c r="J426" s="10">
        <f t="shared" si="271"/>
        <v>-9.4250706880301596E-3</v>
      </c>
      <c r="K426" s="7"/>
      <c r="L426" s="10">
        <f t="shared" si="272"/>
        <v>1.2882305844675741</v>
      </c>
      <c r="M426" s="10">
        <f t="shared" si="273"/>
        <v>2.0562421185372002</v>
      </c>
      <c r="N426" s="10">
        <f t="shared" si="274"/>
        <v>1.0648330058939097</v>
      </c>
      <c r="O426" s="7"/>
      <c r="P426" s="10">
        <f t="shared" si="275"/>
        <v>-0.76801153406962608</v>
      </c>
      <c r="Q426" s="10">
        <f t="shared" si="276"/>
        <v>0.22339757857366438</v>
      </c>
      <c r="R426" s="11">
        <f t="shared" si="277"/>
        <v>-0.99140911264329046</v>
      </c>
      <c r="S426" s="7"/>
      <c r="T426" s="7"/>
      <c r="U426" s="7">
        <v>9464.5499999999993</v>
      </c>
      <c r="V426" s="7">
        <v>1656.6</v>
      </c>
      <c r="W426" s="7">
        <v>51.2</v>
      </c>
      <c r="X426" s="7"/>
      <c r="Y426" s="10">
        <f t="shared" si="278"/>
        <v>-3.5952288207861554E-3</v>
      </c>
      <c r="Z426" s="10">
        <f t="shared" si="279"/>
        <v>-1.0571582153735918E-2</v>
      </c>
      <c r="AA426" s="10">
        <f t="shared" si="280"/>
        <v>2.2977022977023091E-2</v>
      </c>
      <c r="AB426" s="5"/>
      <c r="AC426" s="10">
        <f t="shared" si="317"/>
        <v>-2.0830962455643073E-2</v>
      </c>
      <c r="AD426" s="10">
        <f t="shared" si="318"/>
        <v>-2.2510694792742345E-2</v>
      </c>
      <c r="AE426" s="10">
        <f t="shared" si="319"/>
        <v>1.185770750988145E-2</v>
      </c>
      <c r="AF426" s="10"/>
      <c r="AG426" s="10">
        <f t="shared" si="310"/>
        <v>-1.6797323370992719E-3</v>
      </c>
      <c r="AH426" s="10">
        <f t="shared" si="311"/>
        <v>-3.4368402302623793E-2</v>
      </c>
      <c r="AI426" s="10">
        <f t="shared" si="281"/>
        <v>3.2688669965524525E-2</v>
      </c>
      <c r="AJ426" s="7"/>
      <c r="AK426" s="7"/>
      <c r="AL426" s="7">
        <v>580.54999999999995</v>
      </c>
      <c r="AM426" s="7">
        <v>25.75</v>
      </c>
      <c r="AN426" s="7">
        <v>505.45</v>
      </c>
      <c r="AO426" s="4"/>
      <c r="AP426" s="10">
        <f t="shared" si="282"/>
        <v>-1.8053645116920018E-3</v>
      </c>
      <c r="AQ426" s="10">
        <f t="shared" si="283"/>
        <v>-1.5296367112810653E-2</v>
      </c>
      <c r="AR426" s="10">
        <f t="shared" si="284"/>
        <v>-2.044573643410855E-2</v>
      </c>
      <c r="AS426" s="4"/>
      <c r="AT426" s="10">
        <f t="shared" si="312"/>
        <v>-2.1489971346704873E-2</v>
      </c>
      <c r="AU426" s="10">
        <f t="shared" si="313"/>
        <v>0.03</v>
      </c>
      <c r="AV426" s="10">
        <f t="shared" si="314"/>
        <v>-3.1612223393045417E-2</v>
      </c>
      <c r="AW426" s="4"/>
      <c r="AX426" s="9">
        <f t="shared" si="315"/>
        <v>5.1489971346704869E-2</v>
      </c>
      <c r="AY426" s="9">
        <f t="shared" si="316"/>
        <v>6.1612223393045416E-2</v>
      </c>
      <c r="AZ426" s="8">
        <f t="shared" si="285"/>
        <v>-1.0122252046340548E-2</v>
      </c>
      <c r="BA426" s="4"/>
      <c r="BC426" s="4"/>
      <c r="BD426" s="4"/>
      <c r="BE426" s="4"/>
      <c r="BF426" s="4"/>
      <c r="BG426" s="4"/>
      <c r="BH426" s="4"/>
      <c r="BI426" s="4"/>
      <c r="BJ426" s="4"/>
      <c r="BK426" s="4"/>
      <c r="BN426" s="4"/>
    </row>
    <row r="427" spans="1:66" s="1" customFormat="1">
      <c r="A427" s="12">
        <v>41968</v>
      </c>
      <c r="B427" s="7">
        <v>28338.05</v>
      </c>
      <c r="C427" s="7">
        <v>138.15</v>
      </c>
      <c r="D427" s="7">
        <v>604.45000000000005</v>
      </c>
      <c r="E427" s="7">
        <v>2999.4</v>
      </c>
      <c r="F427" s="7"/>
      <c r="G427" s="6"/>
      <c r="H427" s="10">
        <f t="shared" si="269"/>
        <v>-3.3240027991602521E-2</v>
      </c>
      <c r="I427" s="10">
        <f t="shared" si="270"/>
        <v>-2.3931341805577353E-3</v>
      </c>
      <c r="J427" s="10">
        <f t="shared" si="271"/>
        <v>-1.5912595557597033E-2</v>
      </c>
      <c r="K427" s="7"/>
      <c r="L427" s="10">
        <f t="shared" si="272"/>
        <v>1.212169735788631</v>
      </c>
      <c r="M427" s="10">
        <f t="shared" si="273"/>
        <v>2.0489281210592689</v>
      </c>
      <c r="N427" s="10">
        <f t="shared" si="274"/>
        <v>1.0319761533771425</v>
      </c>
      <c r="O427" s="7"/>
      <c r="P427" s="10">
        <f t="shared" si="275"/>
        <v>-0.83675838527063795</v>
      </c>
      <c r="Q427" s="10">
        <f t="shared" si="276"/>
        <v>0.18019358241148842</v>
      </c>
      <c r="R427" s="11">
        <f t="shared" si="277"/>
        <v>-1.0169519676821264</v>
      </c>
      <c r="S427" s="7"/>
      <c r="T427" s="7"/>
      <c r="U427" s="7">
        <v>9358.65</v>
      </c>
      <c r="V427" s="7">
        <v>1594.75</v>
      </c>
      <c r="W427" s="7">
        <v>49.9</v>
      </c>
      <c r="X427" s="7"/>
      <c r="Y427" s="10">
        <f t="shared" si="278"/>
        <v>-1.1189121511323797E-2</v>
      </c>
      <c r="Z427" s="10">
        <f t="shared" si="279"/>
        <v>-3.7335506459012381E-2</v>
      </c>
      <c r="AA427" s="10">
        <f t="shared" si="280"/>
        <v>-2.5390625000000083E-2</v>
      </c>
      <c r="AB427" s="5"/>
      <c r="AC427" s="10">
        <f t="shared" si="317"/>
        <v>-3.1787003796852856E-2</v>
      </c>
      <c r="AD427" s="10">
        <f t="shared" si="318"/>
        <v>-5.9005753060923441E-2</v>
      </c>
      <c r="AE427" s="10">
        <f t="shared" si="319"/>
        <v>-1.3833992094861716E-2</v>
      </c>
      <c r="AF427" s="10"/>
      <c r="AG427" s="10">
        <f t="shared" si="310"/>
        <v>-2.7218749264070585E-2</v>
      </c>
      <c r="AH427" s="10">
        <f t="shared" si="311"/>
        <v>-4.5171760966061722E-2</v>
      </c>
      <c r="AI427" s="10">
        <f t="shared" si="281"/>
        <v>1.7953011701991137E-2</v>
      </c>
      <c r="AJ427" s="7"/>
      <c r="AK427" s="7"/>
      <c r="AL427" s="7">
        <v>555.04999999999995</v>
      </c>
      <c r="AM427" s="7">
        <v>25.05</v>
      </c>
      <c r="AN427" s="7">
        <v>492.6</v>
      </c>
      <c r="AO427" s="4"/>
      <c r="AP427" s="10">
        <f t="shared" si="282"/>
        <v>-4.3923865300146414E-2</v>
      </c>
      <c r="AQ427" s="10">
        <f t="shared" si="283"/>
        <v>-2.7184466019417448E-2</v>
      </c>
      <c r="AR427" s="10">
        <f t="shared" si="284"/>
        <v>-2.5422890493619479E-2</v>
      </c>
      <c r="AS427" s="4"/>
      <c r="AT427" s="10">
        <f t="shared" si="312"/>
        <v>-6.4469914040114623E-2</v>
      </c>
      <c r="AU427" s="10">
        <f t="shared" si="313"/>
        <v>2.0000000000000282E-3</v>
      </c>
      <c r="AV427" s="10">
        <f t="shared" si="314"/>
        <v>-5.6231439793083669E-2</v>
      </c>
      <c r="AW427" s="4"/>
      <c r="AX427" s="9">
        <f t="shared" si="315"/>
        <v>6.6469914040114653E-2</v>
      </c>
      <c r="AY427" s="9">
        <f t="shared" si="316"/>
        <v>5.8231439793083699E-2</v>
      </c>
      <c r="AZ427" s="8">
        <f t="shared" si="285"/>
        <v>8.2384742470309538E-3</v>
      </c>
      <c r="BA427" s="4"/>
      <c r="BC427" s="4"/>
      <c r="BD427" s="4"/>
      <c r="BE427" s="4"/>
      <c r="BF427" s="4"/>
      <c r="BG427" s="4"/>
      <c r="BH427" s="4"/>
      <c r="BI427" s="4"/>
      <c r="BJ427" s="4"/>
      <c r="BK427" s="4"/>
      <c r="BN427" s="4"/>
    </row>
    <row r="428" spans="1:66" s="1" customFormat="1">
      <c r="A428" s="12">
        <v>41969</v>
      </c>
      <c r="B428" s="7">
        <v>28386.19</v>
      </c>
      <c r="C428" s="7">
        <v>139.05000000000001</v>
      </c>
      <c r="D428" s="7">
        <v>603.29999999999995</v>
      </c>
      <c r="E428" s="7">
        <v>2982.8</v>
      </c>
      <c r="F428" s="7"/>
      <c r="G428" s="6"/>
      <c r="H428" s="10">
        <f t="shared" si="269"/>
        <v>6.5146579804560671E-3</v>
      </c>
      <c r="I428" s="10">
        <f t="shared" si="270"/>
        <v>-1.9025560426835816E-3</v>
      </c>
      <c r="J428" s="10">
        <f t="shared" si="271"/>
        <v>-5.5344402213775784E-3</v>
      </c>
      <c r="K428" s="7"/>
      <c r="L428" s="10">
        <f t="shared" si="272"/>
        <v>1.2265812650120096</v>
      </c>
      <c r="M428" s="10">
        <f t="shared" si="273"/>
        <v>2.0431273644388397</v>
      </c>
      <c r="N428" s="10">
        <f t="shared" si="274"/>
        <v>1.0207303028250121</v>
      </c>
      <c r="O428" s="7"/>
      <c r="P428" s="10">
        <f t="shared" si="275"/>
        <v>-0.8165460994268301</v>
      </c>
      <c r="Q428" s="10">
        <f t="shared" si="276"/>
        <v>0.2058509621869975</v>
      </c>
      <c r="R428" s="11">
        <f t="shared" si="277"/>
        <v>-1.0223970616138276</v>
      </c>
      <c r="S428" s="7"/>
      <c r="T428" s="7"/>
      <c r="U428" s="7">
        <v>9317.5</v>
      </c>
      <c r="V428" s="7">
        <v>1651.3</v>
      </c>
      <c r="W428" s="7">
        <v>49.4</v>
      </c>
      <c r="X428" s="7"/>
      <c r="Y428" s="10">
        <f t="shared" si="278"/>
        <v>-4.3970017043056036E-3</v>
      </c>
      <c r="Z428" s="10">
        <f t="shared" si="279"/>
        <v>3.546010346449284E-2</v>
      </c>
      <c r="AA428" s="10">
        <f t="shared" si="280"/>
        <v>-1.002004008016032E-2</v>
      </c>
      <c r="AB428" s="5"/>
      <c r="AC428" s="10">
        <f t="shared" si="317"/>
        <v>-3.6044237991288926E-2</v>
      </c>
      <c r="AD428" s="10">
        <f t="shared" si="318"/>
        <v>-2.563799970497126E-2</v>
      </c>
      <c r="AE428" s="10">
        <f t="shared" si="319"/>
        <v>-2.37154150197629E-2</v>
      </c>
      <c r="AF428" s="10"/>
      <c r="AG428" s="10">
        <f t="shared" si="310"/>
        <v>1.0406238286317666E-2</v>
      </c>
      <c r="AH428" s="10">
        <f t="shared" si="311"/>
        <v>-1.9225846852083603E-3</v>
      </c>
      <c r="AI428" s="10">
        <f t="shared" si="281"/>
        <v>1.2328822971526026E-2</v>
      </c>
      <c r="AJ428" s="7"/>
      <c r="AK428" s="7"/>
      <c r="AL428" s="7">
        <v>565.9</v>
      </c>
      <c r="AM428" s="7">
        <v>25</v>
      </c>
      <c r="AN428" s="7">
        <v>488.95</v>
      </c>
      <c r="AO428" s="4"/>
      <c r="AP428" s="10">
        <f t="shared" si="282"/>
        <v>1.9547788487523688E-2</v>
      </c>
      <c r="AQ428" s="10">
        <f t="shared" si="283"/>
        <v>-1.9960079840319646E-3</v>
      </c>
      <c r="AR428" s="10">
        <f t="shared" si="284"/>
        <v>-7.4096630125863455E-3</v>
      </c>
      <c r="AS428" s="4"/>
      <c r="AT428" s="10">
        <f t="shared" si="312"/>
        <v>-4.6182369796055923E-2</v>
      </c>
      <c r="AU428" s="10">
        <f t="shared" si="313"/>
        <v>0</v>
      </c>
      <c r="AV428" s="10">
        <f t="shared" si="314"/>
        <v>-6.3224446786090724E-2</v>
      </c>
      <c r="AW428" s="4"/>
      <c r="AX428" s="9">
        <f t="shared" si="315"/>
        <v>4.6182369796055923E-2</v>
      </c>
      <c r="AY428" s="9">
        <f t="shared" si="316"/>
        <v>6.3224446786090724E-2</v>
      </c>
      <c r="AZ428" s="8">
        <f t="shared" si="285"/>
        <v>-1.70420769900348E-2</v>
      </c>
      <c r="BA428" s="4"/>
      <c r="BC428" s="4"/>
      <c r="BD428" s="4"/>
      <c r="BE428" s="4"/>
      <c r="BF428" s="4"/>
      <c r="BG428" s="4"/>
      <c r="BH428" s="4"/>
      <c r="BI428" s="4"/>
      <c r="BJ428" s="4"/>
      <c r="BK428" s="4"/>
      <c r="BN428" s="4"/>
    </row>
    <row r="429" spans="1:66" s="1" customFormat="1">
      <c r="A429" s="12">
        <v>41970</v>
      </c>
      <c r="B429" s="7">
        <v>28438.91</v>
      </c>
      <c r="C429" s="7">
        <v>139.6</v>
      </c>
      <c r="D429" s="7">
        <v>623.29999999999995</v>
      </c>
      <c r="E429" s="7">
        <v>3032.7</v>
      </c>
      <c r="F429" s="7"/>
      <c r="G429" s="6"/>
      <c r="H429" s="10">
        <f t="shared" si="269"/>
        <v>3.9554117224018907E-3</v>
      </c>
      <c r="I429" s="10">
        <f t="shared" si="270"/>
        <v>3.3151002817835243E-2</v>
      </c>
      <c r="J429" s="10">
        <f t="shared" si="271"/>
        <v>1.672924768673717E-2</v>
      </c>
      <c r="K429" s="7"/>
      <c r="L429" s="10">
        <f t="shared" si="272"/>
        <v>1.2353883106485186</v>
      </c>
      <c r="M429" s="10">
        <f t="shared" si="273"/>
        <v>2.1440100882723829</v>
      </c>
      <c r="N429" s="10">
        <f t="shared" si="274"/>
        <v>1.0545356005690671</v>
      </c>
      <c r="O429" s="7"/>
      <c r="P429" s="10">
        <f t="shared" si="275"/>
        <v>-0.90862177762386431</v>
      </c>
      <c r="Q429" s="10">
        <f t="shared" si="276"/>
        <v>0.18085271007945147</v>
      </c>
      <c r="R429" s="11">
        <f t="shared" si="277"/>
        <v>-1.0894744877033158</v>
      </c>
      <c r="S429" s="7"/>
      <c r="T429" s="7"/>
      <c r="U429" s="7">
        <v>9413.15</v>
      </c>
      <c r="V429" s="7">
        <v>1680.85</v>
      </c>
      <c r="W429" s="7">
        <v>48.7</v>
      </c>
      <c r="X429" s="7"/>
      <c r="Y429" s="10">
        <f t="shared" si="278"/>
        <v>1.0265629192379892E-2</v>
      </c>
      <c r="Z429" s="10">
        <f t="shared" si="279"/>
        <v>1.7894991824622997E-2</v>
      </c>
      <c r="AA429" s="10">
        <f t="shared" si="280"/>
        <v>-1.4170040485829873E-2</v>
      </c>
      <c r="AB429" s="5"/>
      <c r="AC429" s="10">
        <f t="shared" si="317"/>
        <v>-2.6148625580649502E-2</v>
      </c>
      <c r="AD429" s="10">
        <f t="shared" si="318"/>
        <v>-8.2017996754684113E-3</v>
      </c>
      <c r="AE429" s="10">
        <f t="shared" si="319"/>
        <v>-3.7549407114624477E-2</v>
      </c>
      <c r="AF429" s="10"/>
      <c r="AG429" s="10">
        <f t="shared" si="310"/>
        <v>1.7946825905181089E-2</v>
      </c>
      <c r="AH429" s="10">
        <f t="shared" si="311"/>
        <v>2.9347607439156063E-2</v>
      </c>
      <c r="AI429" s="10">
        <f t="shared" si="281"/>
        <v>-1.1400781533974974E-2</v>
      </c>
      <c r="AJ429" s="7"/>
      <c r="AK429" s="7"/>
      <c r="AL429" s="7">
        <v>594.95000000000005</v>
      </c>
      <c r="AM429" s="7">
        <v>25.1</v>
      </c>
      <c r="AN429" s="7">
        <v>493.95</v>
      </c>
      <c r="AO429" s="4"/>
      <c r="AP429" s="10">
        <f t="shared" si="282"/>
        <v>5.1334157978441541E-2</v>
      </c>
      <c r="AQ429" s="10">
        <f t="shared" si="283"/>
        <v>4.0000000000000565E-3</v>
      </c>
      <c r="AR429" s="10">
        <f t="shared" si="284"/>
        <v>1.0225994477962982E-2</v>
      </c>
      <c r="AS429" s="4"/>
      <c r="AT429" s="10">
        <f t="shared" si="312"/>
        <v>2.781055115456078E-3</v>
      </c>
      <c r="AU429" s="10">
        <f t="shared" si="313"/>
        <v>4.0000000000000565E-3</v>
      </c>
      <c r="AV429" s="10">
        <f t="shared" si="314"/>
        <v>-5.3644985151834572E-2</v>
      </c>
      <c r="AW429" s="4"/>
      <c r="AX429" s="9">
        <f t="shared" si="315"/>
        <v>1.2189448845439784E-3</v>
      </c>
      <c r="AY429" s="9">
        <f t="shared" si="316"/>
        <v>5.7644985151834631E-2</v>
      </c>
      <c r="AZ429" s="8">
        <f t="shared" si="285"/>
        <v>-5.6426040267290652E-2</v>
      </c>
      <c r="BA429" s="4"/>
      <c r="BC429" s="4"/>
      <c r="BD429" s="4"/>
      <c r="BE429" s="4"/>
      <c r="BF429" s="4"/>
      <c r="BG429" s="4"/>
      <c r="BH429" s="4"/>
      <c r="BI429" s="4"/>
      <c r="BJ429" s="4"/>
      <c r="BK429" s="4"/>
      <c r="BN429" s="4"/>
    </row>
    <row r="430" spans="1:66" s="1" customFormat="1">
      <c r="A430" s="12">
        <v>41971</v>
      </c>
      <c r="B430" s="7">
        <v>28693.99</v>
      </c>
      <c r="C430" s="7">
        <v>140.1</v>
      </c>
      <c r="D430" s="7">
        <v>612.25</v>
      </c>
      <c r="E430" s="7">
        <v>3083.85</v>
      </c>
      <c r="F430" s="7"/>
      <c r="G430" s="6"/>
      <c r="H430" s="10">
        <f t="shared" si="269"/>
        <v>3.5816618911174787E-3</v>
      </c>
      <c r="I430" s="10">
        <f t="shared" si="270"/>
        <v>-1.7728220760468403E-2</v>
      </c>
      <c r="J430" s="10">
        <f t="shared" si="271"/>
        <v>1.6866158868335177E-2</v>
      </c>
      <c r="K430" s="7"/>
      <c r="L430" s="10">
        <f t="shared" si="272"/>
        <v>1.243394715772618</v>
      </c>
      <c r="M430" s="10">
        <f t="shared" si="273"/>
        <v>2.0882723833543504</v>
      </c>
      <c r="N430" s="10">
        <f t="shared" si="274"/>
        <v>1.0891877244089154</v>
      </c>
      <c r="O430" s="7"/>
      <c r="P430" s="10">
        <f t="shared" si="275"/>
        <v>-0.84487766758173244</v>
      </c>
      <c r="Q430" s="10">
        <f t="shared" si="276"/>
        <v>0.15420699136370253</v>
      </c>
      <c r="R430" s="11">
        <f t="shared" si="277"/>
        <v>-0.99908465894543497</v>
      </c>
      <c r="S430" s="7"/>
      <c r="T430" s="7"/>
      <c r="U430" s="7">
        <v>9491.7999999999993</v>
      </c>
      <c r="V430" s="7">
        <v>1649.4</v>
      </c>
      <c r="W430" s="7">
        <v>49.8</v>
      </c>
      <c r="X430" s="7"/>
      <c r="Y430" s="10">
        <f t="shared" si="278"/>
        <v>8.3553326994682594E-3</v>
      </c>
      <c r="Z430" s="10">
        <f t="shared" si="279"/>
        <v>-1.8710771335931117E-2</v>
      </c>
      <c r="AA430" s="10">
        <f t="shared" si="280"/>
        <v>2.2587268993839716E-2</v>
      </c>
      <c r="AB430" s="5"/>
      <c r="AC430" s="10">
        <f t="shared" si="317"/>
        <v>-1.8011773347541397E-2</v>
      </c>
      <c r="AD430" s="10">
        <f t="shared" si="318"/>
        <v>-2.6759109013128727E-2</v>
      </c>
      <c r="AE430" s="10">
        <f t="shared" si="319"/>
        <v>-1.5810276679841979E-2</v>
      </c>
      <c r="AF430" s="10"/>
      <c r="AG430" s="10">
        <f t="shared" si="310"/>
        <v>-8.7473356655873302E-3</v>
      </c>
      <c r="AH430" s="10">
        <f t="shared" si="311"/>
        <v>-1.0948832333286748E-2</v>
      </c>
      <c r="AI430" s="10">
        <f t="shared" si="281"/>
        <v>2.2014966676994173E-3</v>
      </c>
      <c r="AJ430" s="7"/>
      <c r="AK430" s="7"/>
      <c r="AL430" s="7">
        <v>594</v>
      </c>
      <c r="AM430" s="7">
        <v>24.9</v>
      </c>
      <c r="AN430" s="7">
        <v>492</v>
      </c>
      <c r="AO430" s="4"/>
      <c r="AP430" s="10">
        <f t="shared" si="282"/>
        <v>-1.5967728380536944E-3</v>
      </c>
      <c r="AQ430" s="10">
        <f t="shared" si="283"/>
        <v>-7.9681274900399533E-3</v>
      </c>
      <c r="AR430" s="10">
        <f t="shared" si="284"/>
        <v>-3.94776799271179E-3</v>
      </c>
      <c r="AS430" s="4"/>
      <c r="AT430" s="10">
        <f t="shared" si="312"/>
        <v>1.1798415641328932E-3</v>
      </c>
      <c r="AU430" s="10">
        <f t="shared" si="313"/>
        <v>-4.0000000000000565E-3</v>
      </c>
      <c r="AV430" s="10">
        <f t="shared" si="314"/>
        <v>-5.7380975189194453E-2</v>
      </c>
      <c r="AW430" s="4"/>
      <c r="AX430" s="9">
        <f t="shared" si="315"/>
        <v>-5.1798415641329497E-3</v>
      </c>
      <c r="AY430" s="9">
        <f t="shared" si="316"/>
        <v>5.3380975189194393E-2</v>
      </c>
      <c r="AZ430" s="8">
        <f t="shared" si="285"/>
        <v>-5.8560816753327347E-2</v>
      </c>
      <c r="BA430" s="4"/>
      <c r="BC430" s="4"/>
      <c r="BD430" s="4"/>
      <c r="BE430" s="4"/>
      <c r="BF430" s="4"/>
      <c r="BG430" s="4"/>
      <c r="BH430" s="4"/>
      <c r="BI430" s="4"/>
      <c r="BJ430" s="4"/>
      <c r="BK430" s="4"/>
      <c r="BN430" s="4"/>
    </row>
    <row r="431" spans="1:66" s="1" customFormat="1">
      <c r="A431" s="12">
        <v>41974</v>
      </c>
      <c r="B431" s="7">
        <v>28559.62</v>
      </c>
      <c r="C431" s="7">
        <v>138.4</v>
      </c>
      <c r="D431" s="7">
        <v>618.4</v>
      </c>
      <c r="E431" s="7">
        <v>3078.65</v>
      </c>
      <c r="F431" s="7"/>
      <c r="G431" s="6"/>
      <c r="H431" s="10">
        <f t="shared" si="269"/>
        <v>-1.2134189864382503E-2</v>
      </c>
      <c r="I431" s="10">
        <f t="shared" si="270"/>
        <v>1.0044916292364193E-2</v>
      </c>
      <c r="J431" s="10">
        <f t="shared" si="271"/>
        <v>-1.6862039333948857E-3</v>
      </c>
      <c r="K431" s="7"/>
      <c r="L431" s="10">
        <f t="shared" si="272"/>
        <v>1.2161729383506805</v>
      </c>
      <c r="M431" s="10">
        <f t="shared" si="273"/>
        <v>2.1192938209331649</v>
      </c>
      <c r="N431" s="10">
        <f t="shared" si="274"/>
        <v>1.0856649278504169</v>
      </c>
      <c r="O431" s="7"/>
      <c r="P431" s="10">
        <f t="shared" si="275"/>
        <v>-0.90312088258248435</v>
      </c>
      <c r="Q431" s="10">
        <f t="shared" si="276"/>
        <v>0.13050801050026362</v>
      </c>
      <c r="R431" s="11">
        <f t="shared" si="277"/>
        <v>-1.033628893082748</v>
      </c>
      <c r="S431" s="7"/>
      <c r="T431" s="7"/>
      <c r="U431" s="7">
        <v>9620.6</v>
      </c>
      <c r="V431" s="7">
        <v>1690</v>
      </c>
      <c r="W431" s="7">
        <v>49.65</v>
      </c>
      <c r="X431" s="7"/>
      <c r="Y431" s="10">
        <f t="shared" si="278"/>
        <v>1.3569607450641723E-2</v>
      </c>
      <c r="Z431" s="10">
        <f t="shared" si="279"/>
        <v>2.4615011519340309E-2</v>
      </c>
      <c r="AA431" s="10">
        <f t="shared" si="280"/>
        <v>-3.0120481927710559E-3</v>
      </c>
      <c r="AB431" s="5"/>
      <c r="AC431" s="10">
        <f t="shared" si="317"/>
        <v>-4.6865785907157405E-3</v>
      </c>
      <c r="AD431" s="10">
        <f t="shared" si="318"/>
        <v>-2.8027732703938633E-3</v>
      </c>
      <c r="AE431" s="10">
        <f t="shared" si="319"/>
        <v>-1.8774703557312308E-2</v>
      </c>
      <c r="AF431" s="10"/>
      <c r="AG431" s="10">
        <f t="shared" si="310"/>
        <v>1.8838053203218772E-3</v>
      </c>
      <c r="AH431" s="10">
        <f t="shared" si="311"/>
        <v>1.5971930286918443E-2</v>
      </c>
      <c r="AI431" s="10">
        <f t="shared" si="281"/>
        <v>-1.4088124966596565E-2</v>
      </c>
      <c r="AJ431" s="7"/>
      <c r="AK431" s="7"/>
      <c r="AL431" s="7">
        <v>581.95000000000005</v>
      </c>
      <c r="AM431" s="7">
        <v>24.75</v>
      </c>
      <c r="AN431" s="7">
        <v>522.20000000000005</v>
      </c>
      <c r="AO431" s="4"/>
      <c r="AP431" s="10">
        <f t="shared" si="282"/>
        <v>-2.028619528619521E-2</v>
      </c>
      <c r="AQ431" s="10">
        <f t="shared" si="283"/>
        <v>-6.0240963855421117E-3</v>
      </c>
      <c r="AR431" s="10">
        <f t="shared" si="284"/>
        <v>6.1382113821138305E-2</v>
      </c>
      <c r="AS431" s="4"/>
      <c r="AT431" s="10">
        <f t="shared" si="312"/>
        <v>-1.9130288218439085E-2</v>
      </c>
      <c r="AU431" s="10">
        <f t="shared" si="313"/>
        <v>-0.01</v>
      </c>
      <c r="AV431" s="10">
        <f t="shared" si="314"/>
        <v>4.7897308171280769E-4</v>
      </c>
      <c r="AW431" s="4"/>
      <c r="AX431" s="9">
        <f t="shared" si="315"/>
        <v>9.1302882184390848E-3</v>
      </c>
      <c r="AY431" s="9">
        <f t="shared" si="316"/>
        <v>-1.0478973081712807E-2</v>
      </c>
      <c r="AZ431" s="8">
        <f t="shared" si="285"/>
        <v>1.9609261300151892E-2</v>
      </c>
      <c r="BA431" s="4"/>
      <c r="BC431" s="4"/>
      <c r="BD431" s="4"/>
      <c r="BE431" s="4"/>
      <c r="BF431" s="4"/>
      <c r="BG431" s="4"/>
      <c r="BH431" s="4"/>
      <c r="BI431" s="4"/>
      <c r="BJ431" s="4"/>
      <c r="BK431" s="4"/>
      <c r="BN431" s="4"/>
    </row>
    <row r="432" spans="1:66" s="1" customFormat="1">
      <c r="A432" s="12">
        <v>41975</v>
      </c>
      <c r="B432" s="7">
        <v>28444.01</v>
      </c>
      <c r="C432" s="7">
        <v>133.75</v>
      </c>
      <c r="D432" s="7">
        <v>614.15</v>
      </c>
      <c r="E432" s="7">
        <v>3085.15</v>
      </c>
      <c r="F432" s="7"/>
      <c r="G432" s="6"/>
      <c r="H432" s="10">
        <f t="shared" si="269"/>
        <v>-3.3598265895953799E-2</v>
      </c>
      <c r="I432" s="10">
        <f t="shared" si="270"/>
        <v>-6.8725743855109966E-3</v>
      </c>
      <c r="J432" s="10">
        <f t="shared" si="271"/>
        <v>2.1113150244425317E-3</v>
      </c>
      <c r="K432" s="7"/>
      <c r="L432" s="10">
        <f t="shared" si="272"/>
        <v>1.1417133706965572</v>
      </c>
      <c r="M432" s="10">
        <f t="shared" si="273"/>
        <v>2.0978562421185369</v>
      </c>
      <c r="N432" s="10">
        <f t="shared" si="274"/>
        <v>1.0900684235485403</v>
      </c>
      <c r="O432" s="10" t="s">
        <v>1</v>
      </c>
      <c r="P432" s="10">
        <f t="shared" si="275"/>
        <v>-0.95614287142197973</v>
      </c>
      <c r="Q432" s="10">
        <f t="shared" si="276"/>
        <v>5.1644947148016929E-2</v>
      </c>
      <c r="R432" s="11">
        <f t="shared" si="277"/>
        <v>-1.0077878185699967</v>
      </c>
      <c r="S432" s="4" t="s">
        <v>10</v>
      </c>
      <c r="T432" s="7"/>
      <c r="U432" s="7">
        <v>9700.7000000000007</v>
      </c>
      <c r="V432" s="7">
        <v>1745.05</v>
      </c>
      <c r="W432" s="7">
        <v>49.35</v>
      </c>
      <c r="X432" s="7"/>
      <c r="Y432" s="10">
        <f t="shared" si="278"/>
        <v>8.3258840404964729E-3</v>
      </c>
      <c r="Z432" s="10">
        <f t="shared" si="279"/>
        <v>3.2573964497041391E-2</v>
      </c>
      <c r="AA432" s="10">
        <f t="shared" si="280"/>
        <v>-6.0422960725074956E-3</v>
      </c>
      <c r="AB432" s="5"/>
      <c r="AC432" s="10">
        <f t="shared" si="317"/>
        <v>3.6002855398877594E-3</v>
      </c>
      <c r="AD432" s="10">
        <f t="shared" si="318"/>
        <v>2.9679893789644463E-2</v>
      </c>
      <c r="AE432" s="10">
        <f t="shared" si="319"/>
        <v>-2.4703557312252964E-2</v>
      </c>
      <c r="AF432" s="10"/>
      <c r="AG432" s="10">
        <f t="shared" si="310"/>
        <v>2.6079608249756706E-2</v>
      </c>
      <c r="AH432" s="10">
        <f t="shared" si="311"/>
        <v>5.4383451101897427E-2</v>
      </c>
      <c r="AI432" s="10">
        <f t="shared" si="281"/>
        <v>-2.8303842852140722E-2</v>
      </c>
      <c r="AJ432" s="7"/>
      <c r="AK432" s="7"/>
      <c r="AL432" s="7">
        <v>590.6</v>
      </c>
      <c r="AM432" s="7">
        <v>24.75</v>
      </c>
      <c r="AN432" s="7">
        <v>512.70000000000005</v>
      </c>
      <c r="AO432" s="4"/>
      <c r="AP432" s="10">
        <f t="shared" si="282"/>
        <v>1.4863819915800287E-2</v>
      </c>
      <c r="AQ432" s="10">
        <f t="shared" si="283"/>
        <v>0</v>
      </c>
      <c r="AR432" s="10">
        <f t="shared" si="284"/>
        <v>-1.8192263500574492E-2</v>
      </c>
      <c r="AS432" s="4"/>
      <c r="AT432" s="10">
        <f t="shared" si="312"/>
        <v>-4.5508174616550349E-3</v>
      </c>
      <c r="AU432" s="10">
        <f t="shared" si="313"/>
        <v>-0.01</v>
      </c>
      <c r="AV432" s="10">
        <f t="shared" si="314"/>
        <v>-1.7722004023373886E-2</v>
      </c>
      <c r="AW432" s="4"/>
      <c r="AX432" s="9">
        <f t="shared" si="315"/>
        <v>-5.4491825383449653E-3</v>
      </c>
      <c r="AY432" s="9">
        <f t="shared" si="316"/>
        <v>7.7220040233738855E-3</v>
      </c>
      <c r="AZ432" s="8">
        <f t="shared" si="285"/>
        <v>-1.317118656171885E-2</v>
      </c>
      <c r="BA432" s="4"/>
      <c r="BC432" s="4"/>
      <c r="BD432" s="4"/>
      <c r="BE432" s="4"/>
      <c r="BF432" s="4"/>
      <c r="BG432" s="4"/>
      <c r="BH432" s="4"/>
      <c r="BI432" s="4"/>
      <c r="BJ432" s="4"/>
      <c r="BK432" s="4"/>
      <c r="BN432" s="4"/>
    </row>
    <row r="433" spans="1:66" s="1" customFormat="1">
      <c r="A433" s="12">
        <v>41976</v>
      </c>
      <c r="B433" s="7">
        <v>28442.71</v>
      </c>
      <c r="C433" s="7">
        <v>133.65</v>
      </c>
      <c r="D433" s="7">
        <v>634.79999999999995</v>
      </c>
      <c r="E433" s="7">
        <v>3097.1</v>
      </c>
      <c r="F433" s="7"/>
      <c r="G433" s="7"/>
      <c r="H433" s="10">
        <f t="shared" si="269"/>
        <v>-7.4766355140182662E-4</v>
      </c>
      <c r="I433" s="10">
        <f t="shared" si="270"/>
        <v>3.3623707563298834E-2</v>
      </c>
      <c r="J433" s="10">
        <f t="shared" si="271"/>
        <v>3.8733935140916383E-3</v>
      </c>
      <c r="K433" s="7"/>
      <c r="L433" s="10">
        <f t="shared" si="272"/>
        <v>1.1401120896717374</v>
      </c>
      <c r="M433" s="10">
        <f t="shared" si="273"/>
        <v>2.2020176544766707</v>
      </c>
      <c r="N433" s="10">
        <f t="shared" si="274"/>
        <v>1.0981640810243209</v>
      </c>
      <c r="O433" s="7" t="s">
        <v>2</v>
      </c>
      <c r="P433" s="10">
        <f t="shared" si="275"/>
        <v>-1.0619055648049334</v>
      </c>
      <c r="Q433" s="10">
        <f t="shared" si="276"/>
        <v>4.1948008647416435E-2</v>
      </c>
      <c r="R433" s="11">
        <f t="shared" si="277"/>
        <v>-1.1038535734523498</v>
      </c>
      <c r="S433" s="7" t="s">
        <v>2</v>
      </c>
      <c r="T433" s="7"/>
      <c r="U433" s="7">
        <v>9888.7000000000007</v>
      </c>
      <c r="V433" s="7">
        <v>1808.15</v>
      </c>
      <c r="W433" s="7">
        <v>48.5</v>
      </c>
      <c r="X433" s="7">
        <v>25</v>
      </c>
      <c r="Y433" s="10">
        <f t="shared" si="278"/>
        <v>1.938004473903945E-2</v>
      </c>
      <c r="Z433" s="10">
        <f t="shared" si="279"/>
        <v>3.6159422366121394E-2</v>
      </c>
      <c r="AA433" s="10">
        <f t="shared" si="280"/>
        <v>-1.7223910840932145E-2</v>
      </c>
      <c r="AB433" s="5"/>
      <c r="AC433" s="10">
        <f t="shared" si="317"/>
        <v>2.3050103973763551E-2</v>
      </c>
      <c r="AD433" s="10">
        <f t="shared" si="318"/>
        <v>6.691252397108724E-2</v>
      </c>
      <c r="AE433" s="10">
        <f t="shared" si="319"/>
        <v>-4.1501976284585004E-2</v>
      </c>
      <c r="AF433" s="10" t="s">
        <v>1</v>
      </c>
      <c r="AG433" s="10">
        <f t="shared" si="310"/>
        <v>4.3862419997323689E-2</v>
      </c>
      <c r="AH433" s="10">
        <f t="shared" si="311"/>
        <v>0.10841450025567224</v>
      </c>
      <c r="AI433" s="10">
        <f t="shared" si="281"/>
        <v>-6.4552080258348549E-2</v>
      </c>
      <c r="AJ433" s="7" t="s">
        <v>14</v>
      </c>
      <c r="AK433" s="7"/>
      <c r="AL433" s="7">
        <v>624.54999999999995</v>
      </c>
      <c r="AM433" s="7">
        <v>25.2</v>
      </c>
      <c r="AN433" s="7">
        <v>508.7</v>
      </c>
      <c r="AO433" s="4"/>
      <c r="AP433" s="10">
        <f t="shared" si="282"/>
        <v>5.74839146630544E-2</v>
      </c>
      <c r="AQ433" s="10">
        <f t="shared" si="283"/>
        <v>1.8181818181818153E-2</v>
      </c>
      <c r="AR433" s="10">
        <f t="shared" si="284"/>
        <v>-7.8018334308563612E-3</v>
      </c>
      <c r="AS433" s="4"/>
      <c r="AT433" s="10">
        <f t="shared" si="312"/>
        <v>5.2671498398786452E-2</v>
      </c>
      <c r="AU433" s="10">
        <f t="shared" si="313"/>
        <v>7.9999999999999724E-3</v>
      </c>
      <c r="AV433" s="10">
        <f t="shared" si="314"/>
        <v>-2.5385573330778916E-2</v>
      </c>
      <c r="AW433" s="4"/>
      <c r="AX433" s="9">
        <f t="shared" si="315"/>
        <v>-4.467149839878648E-2</v>
      </c>
      <c r="AY433" s="9">
        <f t="shared" si="316"/>
        <v>3.3385573330778892E-2</v>
      </c>
      <c r="AZ433" s="8">
        <f t="shared" si="285"/>
        <v>-7.8057071729565372E-2</v>
      </c>
      <c r="BA433" s="4"/>
      <c r="BC433" s="4"/>
      <c r="BD433" s="4"/>
      <c r="BE433" s="4"/>
      <c r="BF433" s="4"/>
      <c r="BG433" s="4"/>
      <c r="BH433" s="4"/>
      <c r="BI433" s="4"/>
      <c r="BJ433" s="4">
        <v>72</v>
      </c>
      <c r="BK433" s="4"/>
      <c r="BN433" s="4"/>
    </row>
    <row r="434" spans="1:66" s="1" customFormat="1">
      <c r="A434" s="12">
        <v>41977</v>
      </c>
      <c r="B434" s="7">
        <v>28562.82</v>
      </c>
      <c r="C434" s="7">
        <v>135.25</v>
      </c>
      <c r="D434" s="7">
        <v>638.29999999999995</v>
      </c>
      <c r="E434" s="7">
        <v>3120.85</v>
      </c>
      <c r="F434" s="7"/>
      <c r="G434" s="6"/>
      <c r="H434" s="10">
        <f t="shared" si="269"/>
        <v>1.197156752712304E-2</v>
      </c>
      <c r="I434" s="10">
        <f t="shared" si="270"/>
        <v>5.5135475740390677E-3</v>
      </c>
      <c r="J434" s="10">
        <f t="shared" si="271"/>
        <v>7.6684640470117207E-3</v>
      </c>
      <c r="K434" s="7"/>
      <c r="L434" s="10">
        <f t="shared" si="272"/>
        <v>1.165732586068855</v>
      </c>
      <c r="M434" s="10">
        <f t="shared" si="273"/>
        <v>2.2196721311475409</v>
      </c>
      <c r="N434" s="10">
        <f t="shared" si="274"/>
        <v>1.1142537768443872</v>
      </c>
      <c r="O434" s="7"/>
      <c r="P434" s="10">
        <f t="shared" si="275"/>
        <v>-1.0539395450786859</v>
      </c>
      <c r="Q434" s="10">
        <f t="shared" si="276"/>
        <v>5.1478809224467792E-2</v>
      </c>
      <c r="R434" s="11">
        <f t="shared" si="277"/>
        <v>-1.1054183543031537</v>
      </c>
      <c r="S434" s="7"/>
      <c r="T434" s="7"/>
      <c r="U434" s="7">
        <v>10096</v>
      </c>
      <c r="V434" s="7">
        <v>1833.65</v>
      </c>
      <c r="W434" s="7">
        <v>47.75</v>
      </c>
      <c r="X434" s="7"/>
      <c r="Y434" s="10">
        <f t="shared" si="278"/>
        <v>2.0963321771314658E-2</v>
      </c>
      <c r="Z434" s="10">
        <f t="shared" si="279"/>
        <v>1.4102812266681414E-2</v>
      </c>
      <c r="AA434" s="10">
        <f t="shared" si="280"/>
        <v>-1.5463917525773196E-2</v>
      </c>
      <c r="AB434" s="5"/>
      <c r="AC434" s="10">
        <f>(U434-$U$433)/$U$433</f>
        <v>2.0963321771314658E-2</v>
      </c>
      <c r="AD434" s="10">
        <f>(V434-$V$433)/$V$433</f>
        <v>1.4102812266681414E-2</v>
      </c>
      <c r="AE434" s="10">
        <f>(W434-$W$433)/$W$433</f>
        <v>-1.5463917525773196E-2</v>
      </c>
      <c r="AF434" s="7" t="s">
        <v>0</v>
      </c>
      <c r="AG434" s="10">
        <f t="shared" ref="AG434:AG444" si="320">AC434-AD434</f>
        <v>6.8605095046332439E-3</v>
      </c>
      <c r="AH434" s="10">
        <f>AC434-AE434</f>
        <v>3.6427239297087854E-2</v>
      </c>
      <c r="AI434" s="10">
        <f t="shared" si="281"/>
        <v>-2.9566729792454609E-2</v>
      </c>
      <c r="AJ434" s="10" t="s">
        <v>6</v>
      </c>
      <c r="AK434" s="7"/>
      <c r="AL434" s="7">
        <v>603.6</v>
      </c>
      <c r="AM434" s="7">
        <v>25.1</v>
      </c>
      <c r="AN434" s="7">
        <v>506</v>
      </c>
      <c r="AO434" s="4"/>
      <c r="AP434" s="10">
        <f t="shared" si="282"/>
        <v>-3.3544151789288178E-2</v>
      </c>
      <c r="AQ434" s="10">
        <f t="shared" si="283"/>
        <v>-3.9682539682538839E-3</v>
      </c>
      <c r="AR434" s="10">
        <f t="shared" si="284"/>
        <v>-5.3076469431884979E-3</v>
      </c>
      <c r="AS434" s="4"/>
      <c r="AT434" s="10">
        <f t="shared" si="312"/>
        <v>1.7360525872240129E-2</v>
      </c>
      <c r="AU434" s="10">
        <f t="shared" si="313"/>
        <v>4.0000000000000565E-3</v>
      </c>
      <c r="AV434" s="10">
        <f t="shared" si="314"/>
        <v>-3.0558482613277219E-2</v>
      </c>
      <c r="AW434" s="4"/>
      <c r="AX434" s="9">
        <f t="shared" si="315"/>
        <v>-1.3360525872240073E-2</v>
      </c>
      <c r="AY434" s="9">
        <f t="shared" si="316"/>
        <v>3.4558482613277278E-2</v>
      </c>
      <c r="AZ434" s="8">
        <f t="shared" si="285"/>
        <v>-4.7919008485517348E-2</v>
      </c>
      <c r="BA434" s="4"/>
      <c r="BC434" s="4"/>
      <c r="BD434" s="4"/>
      <c r="BE434" s="4"/>
      <c r="BF434" s="4"/>
      <c r="BG434" s="4"/>
      <c r="BH434" s="4"/>
      <c r="BI434" s="4"/>
      <c r="BJ434" s="4"/>
      <c r="BK434" s="4"/>
      <c r="BN434" s="4"/>
    </row>
    <row r="435" spans="1:66" s="1" customFormat="1">
      <c r="A435" s="12">
        <v>41978</v>
      </c>
      <c r="B435" s="7">
        <v>28458.1</v>
      </c>
      <c r="C435" s="7">
        <v>133.15</v>
      </c>
      <c r="D435" s="7">
        <v>619</v>
      </c>
      <c r="E435" s="7">
        <v>3192.75</v>
      </c>
      <c r="F435" s="7"/>
      <c r="G435" s="6"/>
      <c r="H435" s="10">
        <f t="shared" si="269"/>
        <v>-1.552680221811456E-2</v>
      </c>
      <c r="I435" s="10">
        <f t="shared" si="270"/>
        <v>-3.0236565878113672E-2</v>
      </c>
      <c r="J435" s="10">
        <f t="shared" si="271"/>
        <v>2.3038595254498005E-2</v>
      </c>
      <c r="K435" s="7"/>
      <c r="L435" s="10">
        <f t="shared" si="272"/>
        <v>1.132105684547638</v>
      </c>
      <c r="M435" s="10">
        <f t="shared" si="273"/>
        <v>2.1223203026481716</v>
      </c>
      <c r="N435" s="10">
        <f t="shared" si="274"/>
        <v>1.1629632138743988</v>
      </c>
      <c r="O435" s="7"/>
      <c r="P435" s="10">
        <f t="shared" si="275"/>
        <v>-0.99021461810053357</v>
      </c>
      <c r="Q435" s="10">
        <f t="shared" si="276"/>
        <v>-3.085752932676078E-2</v>
      </c>
      <c r="R435" s="11">
        <f t="shared" si="277"/>
        <v>-0.95935708877377279</v>
      </c>
      <c r="S435" s="7"/>
      <c r="T435" s="7"/>
      <c r="U435" s="7">
        <v>10413.35</v>
      </c>
      <c r="V435" s="7">
        <v>1794.85</v>
      </c>
      <c r="W435" s="7">
        <v>46.8</v>
      </c>
      <c r="X435" s="7"/>
      <c r="Y435" s="10">
        <f t="shared" si="278"/>
        <v>3.1433240887480229E-2</v>
      </c>
      <c r="Z435" s="10">
        <f t="shared" si="279"/>
        <v>-2.1159981457748306E-2</v>
      </c>
      <c r="AA435" s="10">
        <f t="shared" si="280"/>
        <v>-1.9895287958115244E-2</v>
      </c>
      <c r="AB435" s="5"/>
      <c r="AC435" s="10">
        <f>(U435-$U$433)/$U$433</f>
        <v>5.3055507801834378E-2</v>
      </c>
      <c r="AD435" s="10">
        <f>(V435-$V$433)/$V$433</f>
        <v>-7.3555844371319757E-3</v>
      </c>
      <c r="AE435" s="10">
        <f>(W435-$W$433)/$W$433</f>
        <v>-3.5051546391752633E-2</v>
      </c>
      <c r="AF435" s="10"/>
      <c r="AG435" s="10">
        <f t="shared" si="320"/>
        <v>6.0411092238966353E-2</v>
      </c>
      <c r="AH435" s="10">
        <f>AC435-AE435</f>
        <v>8.8107054193587012E-2</v>
      </c>
      <c r="AI435" s="10">
        <f t="shared" si="281"/>
        <v>-2.7695961954620658E-2</v>
      </c>
      <c r="AJ435" s="7"/>
      <c r="AK435" s="7"/>
      <c r="AL435" s="7">
        <v>582.65</v>
      </c>
      <c r="AM435" s="7">
        <v>24.9</v>
      </c>
      <c r="AN435" s="7">
        <v>498.45</v>
      </c>
      <c r="AO435" s="4"/>
      <c r="AP435" s="10">
        <f t="shared" si="282"/>
        <v>-3.4708416169648849E-2</v>
      </c>
      <c r="AQ435" s="10">
        <f t="shared" si="283"/>
        <v>-7.9681274900399533E-3</v>
      </c>
      <c r="AR435" s="10">
        <f t="shared" si="284"/>
        <v>-1.4920948616600814E-2</v>
      </c>
      <c r="AS435" s="4"/>
      <c r="AT435" s="10">
        <f t="shared" si="312"/>
        <v>-1.7950446654306385E-2</v>
      </c>
      <c r="AU435" s="10">
        <f t="shared" si="313"/>
        <v>-4.0000000000000565E-3</v>
      </c>
      <c r="AV435" s="10">
        <f t="shared" si="314"/>
        <v>-4.5023469681004034E-2</v>
      </c>
      <c r="AW435" s="4"/>
      <c r="AX435" s="9">
        <f t="shared" si="315"/>
        <v>1.395044665430633E-2</v>
      </c>
      <c r="AY435" s="9">
        <f t="shared" si="316"/>
        <v>4.1023469681003975E-2</v>
      </c>
      <c r="AZ435" s="8">
        <f t="shared" si="285"/>
        <v>-2.7073023026697646E-2</v>
      </c>
      <c r="BA435" s="4"/>
      <c r="BC435" s="4"/>
      <c r="BD435" s="4"/>
      <c r="BE435" s="4"/>
      <c r="BF435" s="4"/>
      <c r="BG435" s="4"/>
      <c r="BH435" s="4"/>
      <c r="BI435" s="4"/>
      <c r="BJ435" s="4"/>
      <c r="BK435" s="4"/>
      <c r="BN435" s="4"/>
    </row>
    <row r="436" spans="1:66" s="1" customFormat="1">
      <c r="A436" s="12">
        <v>41981</v>
      </c>
      <c r="B436" s="7">
        <v>28119.4</v>
      </c>
      <c r="C436" s="7">
        <v>130.69999999999999</v>
      </c>
      <c r="D436" s="7">
        <v>609.35</v>
      </c>
      <c r="E436" s="7">
        <v>3263.35</v>
      </c>
      <c r="F436" s="7"/>
      <c r="G436" s="6"/>
      <c r="H436" s="10">
        <f t="shared" si="269"/>
        <v>-1.8400300413068095E-2</v>
      </c>
      <c r="I436" s="10">
        <f t="shared" si="270"/>
        <v>-1.5589660743134051E-2</v>
      </c>
      <c r="J436" s="10">
        <f t="shared" si="271"/>
        <v>2.2112598856784876E-2</v>
      </c>
      <c r="K436" s="7"/>
      <c r="L436" s="10">
        <f t="shared" si="272"/>
        <v>1.0928742994395513</v>
      </c>
      <c r="M436" s="10">
        <f t="shared" si="273"/>
        <v>2.073644388398487</v>
      </c>
      <c r="N436" s="10">
        <f t="shared" si="274"/>
        <v>1.2107919517647856</v>
      </c>
      <c r="O436" s="7"/>
      <c r="P436" s="10">
        <f t="shared" si="275"/>
        <v>-0.98077008895893569</v>
      </c>
      <c r="Q436" s="10">
        <f t="shared" si="276"/>
        <v>-0.11791765232523432</v>
      </c>
      <c r="R436" s="11">
        <f t="shared" si="277"/>
        <v>-0.86285243663370137</v>
      </c>
      <c r="S436" s="7"/>
      <c r="T436" s="7"/>
      <c r="U436" s="7">
        <v>10720.05</v>
      </c>
      <c r="V436" s="7">
        <v>1795.7</v>
      </c>
      <c r="W436" s="7">
        <v>46</v>
      </c>
      <c r="X436" s="7"/>
      <c r="Y436" s="10">
        <f t="shared" si="278"/>
        <v>2.9452577700739811E-2</v>
      </c>
      <c r="Z436" s="10">
        <f t="shared" si="279"/>
        <v>4.7357717915153717E-4</v>
      </c>
      <c r="AA436" s="10">
        <f t="shared" si="280"/>
        <v>-1.7094017094017033E-2</v>
      </c>
      <c r="AB436" s="5"/>
      <c r="AC436" s="10">
        <f>(U436-$U$433)/$U$433</f>
        <v>8.4070706968559922E-2</v>
      </c>
      <c r="AD436" s="10">
        <f>(V436-$V$433)/$V$433</f>
        <v>-6.8854906949091859E-3</v>
      </c>
      <c r="AE436" s="10">
        <f>(W436-$W$433)/$W$433</f>
        <v>-5.1546391752577317E-2</v>
      </c>
      <c r="AF436" s="10"/>
      <c r="AG436" s="10">
        <f t="shared" si="320"/>
        <v>9.0956197663469102E-2</v>
      </c>
      <c r="AH436" s="10">
        <f>AC436-AE436</f>
        <v>0.13561709872113725</v>
      </c>
      <c r="AI436" s="10">
        <f t="shared" si="281"/>
        <v>-4.4660901057668151E-2</v>
      </c>
      <c r="AJ436" s="7"/>
      <c r="AK436" s="7"/>
      <c r="AL436" s="7">
        <v>592.95000000000005</v>
      </c>
      <c r="AM436" s="7">
        <v>24.7</v>
      </c>
      <c r="AN436" s="7">
        <v>500.65</v>
      </c>
      <c r="AO436" s="4"/>
      <c r="AP436" s="10">
        <f t="shared" si="282"/>
        <v>1.7677851197116741E-2</v>
      </c>
      <c r="AQ436" s="10">
        <f t="shared" si="283"/>
        <v>-8.0321285140561964E-3</v>
      </c>
      <c r="AR436" s="10">
        <f t="shared" si="284"/>
        <v>4.4136824154879899E-3</v>
      </c>
      <c r="AS436" s="4"/>
      <c r="AT436" s="10">
        <f t="shared" si="312"/>
        <v>-5.8992078206625493E-4</v>
      </c>
      <c r="AU436" s="10">
        <f t="shared" si="313"/>
        <v>-1.2000000000000028E-2</v>
      </c>
      <c r="AV436" s="10">
        <f t="shared" si="314"/>
        <v>-4.080850656193135E-2</v>
      </c>
      <c r="AW436" s="4"/>
      <c r="AX436" s="9">
        <f t="shared" si="315"/>
        <v>-1.1410079217933774E-2</v>
      </c>
      <c r="AY436" s="9">
        <f t="shared" si="316"/>
        <v>2.8808506561931322E-2</v>
      </c>
      <c r="AZ436" s="8">
        <f t="shared" si="285"/>
        <v>-4.0218585779865097E-2</v>
      </c>
      <c r="BA436" s="4"/>
      <c r="BC436" s="4"/>
      <c r="BD436" s="4"/>
      <c r="BE436" s="4"/>
      <c r="BF436" s="4"/>
      <c r="BG436" s="4"/>
      <c r="BH436" s="4"/>
      <c r="BI436" s="4"/>
      <c r="BJ436" s="4"/>
      <c r="BK436" s="4"/>
      <c r="BN436" s="4"/>
    </row>
    <row r="437" spans="1:66" s="1" customFormat="1">
      <c r="A437" s="12">
        <v>41982</v>
      </c>
      <c r="B437" s="7">
        <v>27797.01</v>
      </c>
      <c r="C437" s="7">
        <v>127.3</v>
      </c>
      <c r="D437" s="7">
        <v>603.65</v>
      </c>
      <c r="E437" s="7">
        <v>3251.45</v>
      </c>
      <c r="F437" s="7"/>
      <c r="G437" s="6"/>
      <c r="H437" s="10">
        <f t="shared" ref="H437:H500" si="321">(C437-C436)/C436</f>
        <v>-2.6013771996939494E-2</v>
      </c>
      <c r="I437" s="10">
        <f t="shared" ref="I437:I500" si="322">(D437-D436)/D436</f>
        <v>-9.3542299171248799E-3</v>
      </c>
      <c r="J437" s="10">
        <f t="shared" ref="J437:J500" si="323">(E437-E436)/E436</f>
        <v>-3.6465595170607173E-3</v>
      </c>
      <c r="K437" s="7"/>
      <c r="L437" s="10">
        <f t="shared" ref="L437:L500" si="324">(C437-$C$52)/$C$52</f>
        <v>1.0384307445956764</v>
      </c>
      <c r="M437" s="10">
        <f t="shared" ref="M437:M500" si="325">(D437-$D$52)/$D$52</f>
        <v>2.0448928121059269</v>
      </c>
      <c r="N437" s="10">
        <f t="shared" ref="N437:N500" si="326">(E437-$E$52)/$E$52</f>
        <v>1.2027301673328366</v>
      </c>
      <c r="O437" s="7"/>
      <c r="P437" s="10">
        <f t="shared" ref="P437:P500" si="327">L437-M437</f>
        <v>-1.0064620675102505</v>
      </c>
      <c r="Q437" s="10">
        <f t="shared" ref="Q437:Q500" si="328">L437-N437</f>
        <v>-0.16429942273716014</v>
      </c>
      <c r="R437" s="11">
        <f t="shared" ref="R437:R500" si="329">P437-Q437</f>
        <v>-0.84216264477309033</v>
      </c>
      <c r="S437" s="7"/>
      <c r="T437" s="7"/>
      <c r="U437" s="7">
        <v>10749.2</v>
      </c>
      <c r="V437" s="7">
        <v>1788.15</v>
      </c>
      <c r="W437" s="7">
        <v>45.25</v>
      </c>
      <c r="X437" s="7">
        <v>26</v>
      </c>
      <c r="Y437" s="10">
        <f t="shared" ref="Y437:Y500" si="330">(U437-U436)/U436</f>
        <v>2.7192037350573417E-3</v>
      </c>
      <c r="Z437" s="10">
        <f t="shared" ref="Z437:Z500" si="331">(V437-V436)/V436</f>
        <v>-4.2044885003062618E-3</v>
      </c>
      <c r="AA437" s="10">
        <f t="shared" ref="AA437:AA500" si="332">(W437-W436)/W436</f>
        <v>-1.6304347826086956E-2</v>
      </c>
      <c r="AB437" s="5"/>
      <c r="AC437" s="10">
        <f>(U437-$U$433)/$U$433</f>
        <v>8.7018516084015077E-2</v>
      </c>
      <c r="AD437" s="10">
        <f>(V437-$V$433)/$V$433</f>
        <v>-1.1061029228769736E-2</v>
      </c>
      <c r="AE437" s="10">
        <f>(W437-$W$433)/$W$433</f>
        <v>-6.7010309278350513E-2</v>
      </c>
      <c r="AF437" s="10" t="s">
        <v>1</v>
      </c>
      <c r="AG437" s="10">
        <f t="shared" si="320"/>
        <v>9.8079545312784816E-2</v>
      </c>
      <c r="AH437" s="10">
        <f>AC437-AE437</f>
        <v>0.15402882536236559</v>
      </c>
      <c r="AI437" s="10">
        <f t="shared" ref="AI437:AI500" si="333">AG437-AH437</f>
        <v>-5.5949280049580774E-2</v>
      </c>
      <c r="AK437" s="7"/>
      <c r="AL437" s="7">
        <v>587.1</v>
      </c>
      <c r="AM437" s="7">
        <v>24.55</v>
      </c>
      <c r="AN437" s="7">
        <v>497.65</v>
      </c>
      <c r="AO437" s="4"/>
      <c r="AP437" s="10">
        <f t="shared" ref="AP437:AP500" si="334">(AL437-AL436)/AL436</f>
        <v>-9.8659246142170885E-3</v>
      </c>
      <c r="AQ437" s="10">
        <f t="shared" ref="AQ437:AQ500" si="335">(AM437-AM436)/AM436</f>
        <v>-6.0728744939270683E-3</v>
      </c>
      <c r="AR437" s="10">
        <f t="shared" ref="AR437:AR500" si="336">(AN437-AN436)/AN436</f>
        <v>-5.9922101268351149E-3</v>
      </c>
      <c r="AS437" s="4"/>
      <c r="AT437" s="10">
        <f t="shared" si="312"/>
        <v>-1.0450025282319118E-2</v>
      </c>
      <c r="AU437" s="10">
        <f t="shared" si="313"/>
        <v>-1.7999999999999971E-2</v>
      </c>
      <c r="AV437" s="10">
        <f t="shared" si="314"/>
        <v>-4.6556183542485037E-2</v>
      </c>
      <c r="AW437" s="4"/>
      <c r="AX437" s="9">
        <f t="shared" si="315"/>
        <v>-7.5499747176808532E-3</v>
      </c>
      <c r="AY437" s="9">
        <f t="shared" si="316"/>
        <v>2.8556183542485066E-2</v>
      </c>
      <c r="AZ437" s="8">
        <f t="shared" ref="AZ437:AZ500" si="337">AX437-AY437</f>
        <v>-3.6106158260165916E-2</v>
      </c>
      <c r="BA437" s="4"/>
      <c r="BC437" s="4"/>
      <c r="BD437" s="4"/>
      <c r="BE437" s="4"/>
      <c r="BF437" s="4"/>
      <c r="BG437" s="4"/>
      <c r="BH437" s="4"/>
      <c r="BI437" s="4"/>
      <c r="BJ437" s="4"/>
      <c r="BK437" s="4"/>
      <c r="BN437" s="4"/>
    </row>
    <row r="438" spans="1:66" s="1" customFormat="1">
      <c r="A438" s="12">
        <v>41983</v>
      </c>
      <c r="B438" s="7">
        <v>27831.1</v>
      </c>
      <c r="C438" s="7">
        <v>129.4</v>
      </c>
      <c r="D438" s="7">
        <v>606.9</v>
      </c>
      <c r="E438" s="7">
        <v>3183.3</v>
      </c>
      <c r="F438" s="7"/>
      <c r="G438" s="6"/>
      <c r="H438" s="10">
        <f t="shared" si="321"/>
        <v>1.6496465043205094E-2</v>
      </c>
      <c r="I438" s="10">
        <f t="shared" si="322"/>
        <v>5.383914520003313E-3</v>
      </c>
      <c r="J438" s="10">
        <f t="shared" si="323"/>
        <v>-2.0959879438404293E-2</v>
      </c>
      <c r="K438" s="7"/>
      <c r="L438" s="10">
        <f t="shared" si="324"/>
        <v>1.0720576461168936</v>
      </c>
      <c r="M438" s="10">
        <f t="shared" si="325"/>
        <v>2.0612862547288775</v>
      </c>
      <c r="N438" s="10">
        <f t="shared" si="326"/>
        <v>1.1565612085902042</v>
      </c>
      <c r="O438" s="7"/>
      <c r="P438" s="10">
        <f t="shared" si="327"/>
        <v>-0.98922860861198392</v>
      </c>
      <c r="Q438" s="10">
        <f t="shared" si="328"/>
        <v>-8.4503562473310589E-2</v>
      </c>
      <c r="R438" s="11">
        <f t="shared" si="329"/>
        <v>-0.90472504613867333</v>
      </c>
      <c r="S438" s="7"/>
      <c r="T438" s="7"/>
      <c r="U438" s="7">
        <v>10748.7</v>
      </c>
      <c r="V438" s="7">
        <v>1796.45</v>
      </c>
      <c r="W438" s="7">
        <v>45.05</v>
      </c>
      <c r="X438" s="7"/>
      <c r="Y438" s="10">
        <f t="shared" si="330"/>
        <v>-4.6515089495032185E-5</v>
      </c>
      <c r="Z438" s="10">
        <f t="shared" si="331"/>
        <v>4.6416687638061423E-3</v>
      </c>
      <c r="AA438" s="10">
        <f t="shared" si="332"/>
        <v>-4.4198895027624937E-3</v>
      </c>
      <c r="AB438" s="5"/>
      <c r="AC438" s="10">
        <f t="shared" ref="AC438:AC444" si="338">(U438-$U$437)/$U$437</f>
        <v>-4.6515089495032185E-5</v>
      </c>
      <c r="AD438" s="10">
        <f t="shared" ref="AD438:AD444" si="339">(V438-$V$437)/$V$437</f>
        <v>4.6416687638061423E-3</v>
      </c>
      <c r="AE438" s="10">
        <f t="shared" ref="AE438:AE444" si="340">(W438-$W$437)/$W$437</f>
        <v>-4.4198895027624937E-3</v>
      </c>
      <c r="AF438" s="7" t="s">
        <v>0</v>
      </c>
      <c r="AG438" s="10">
        <f t="shared" si="320"/>
        <v>-4.6881838533011748E-3</v>
      </c>
      <c r="AH438" s="10">
        <f t="shared" ref="AH438:AH458" si="341">AD438-AE438</f>
        <v>9.061558266568636E-3</v>
      </c>
      <c r="AI438" s="10">
        <f t="shared" si="333"/>
        <v>-1.3749742119869811E-2</v>
      </c>
      <c r="AJ438" s="7"/>
      <c r="AK438" s="7"/>
      <c r="AL438" s="7">
        <v>589.70000000000005</v>
      </c>
      <c r="AM438" s="7">
        <v>24.6</v>
      </c>
      <c r="AN438" s="7">
        <v>487.45</v>
      </c>
      <c r="AO438" s="4"/>
      <c r="AP438" s="10">
        <f t="shared" si="334"/>
        <v>4.4285470958951162E-3</v>
      </c>
      <c r="AQ438" s="10">
        <f t="shared" si="335"/>
        <v>2.0366598778004362E-3</v>
      </c>
      <c r="AR438" s="10">
        <f t="shared" si="336"/>
        <v>-2.0496332763990734E-2</v>
      </c>
      <c r="AS438" s="4"/>
      <c r="AT438" s="10">
        <f t="shared" si="312"/>
        <v>-6.0677566155400457E-3</v>
      </c>
      <c r="AU438" s="10">
        <f t="shared" si="313"/>
        <v>-1.5999999999999945E-2</v>
      </c>
      <c r="AV438" s="10">
        <f t="shared" si="314"/>
        <v>-6.6098285276367574E-2</v>
      </c>
      <c r="AW438" s="4"/>
      <c r="AX438" s="9">
        <f t="shared" si="315"/>
        <v>-9.9322433844598983E-3</v>
      </c>
      <c r="AY438" s="9">
        <f t="shared" si="316"/>
        <v>5.009828527636763E-2</v>
      </c>
      <c r="AZ438" s="8">
        <f t="shared" si="337"/>
        <v>-6.0030528660827531E-2</v>
      </c>
      <c r="BA438" s="4"/>
      <c r="BC438" s="4"/>
      <c r="BD438" s="4"/>
      <c r="BE438" s="4"/>
      <c r="BF438" s="4"/>
      <c r="BG438" s="4"/>
      <c r="BH438" s="4"/>
      <c r="BI438" s="4"/>
      <c r="BJ438" s="4"/>
      <c r="BK438" s="4"/>
      <c r="BN438" s="4"/>
    </row>
    <row r="439" spans="1:66" s="1" customFormat="1">
      <c r="A439" s="12">
        <v>41984</v>
      </c>
      <c r="B439" s="7">
        <v>27602.01</v>
      </c>
      <c r="C439" s="7">
        <v>127.35</v>
      </c>
      <c r="D439" s="7">
        <v>601.29999999999995</v>
      </c>
      <c r="E439" s="7">
        <v>3299.6</v>
      </c>
      <c r="F439" s="7"/>
      <c r="G439" s="6"/>
      <c r="H439" s="10">
        <f t="shared" si="321"/>
        <v>-1.5842349304482313E-2</v>
      </c>
      <c r="I439" s="10">
        <f t="shared" si="322"/>
        <v>-9.2272202998846982E-3</v>
      </c>
      <c r="J439" s="10">
        <f t="shared" si="323"/>
        <v>3.6534413972921093E-2</v>
      </c>
      <c r="K439" s="1" t="s">
        <v>15</v>
      </c>
      <c r="L439" s="10">
        <f t="shared" si="324"/>
        <v>1.0392313851080863</v>
      </c>
      <c r="M439" s="10">
        <f t="shared" si="325"/>
        <v>2.0330390920554851</v>
      </c>
      <c r="N439" s="10">
        <f t="shared" si="326"/>
        <v>1.2353499085427817</v>
      </c>
      <c r="O439" s="10" t="s">
        <v>1</v>
      </c>
      <c r="P439" s="10">
        <f t="shared" si="327"/>
        <v>-0.99380770694739873</v>
      </c>
      <c r="Q439" s="10">
        <f t="shared" si="328"/>
        <v>-0.19611852343469538</v>
      </c>
      <c r="R439" s="11">
        <f t="shared" si="329"/>
        <v>-0.79768918351270335</v>
      </c>
      <c r="S439" s="7" t="s">
        <v>14</v>
      </c>
      <c r="T439" s="7"/>
      <c r="U439" s="7">
        <v>10978.7</v>
      </c>
      <c r="V439" s="7">
        <v>1765.95</v>
      </c>
      <c r="W439" s="7">
        <v>45</v>
      </c>
      <c r="X439" s="7"/>
      <c r="Y439" s="10">
        <f t="shared" si="330"/>
        <v>2.1397936494645862E-2</v>
      </c>
      <c r="Z439" s="10">
        <f t="shared" si="331"/>
        <v>-1.6977928692699491E-2</v>
      </c>
      <c r="AA439" s="10">
        <f t="shared" si="332"/>
        <v>-1.1098779134294597E-3</v>
      </c>
      <c r="AB439" s="5"/>
      <c r="AC439" s="10">
        <f t="shared" si="338"/>
        <v>2.1350426078219773E-2</v>
      </c>
      <c r="AD439" s="10">
        <f t="shared" si="339"/>
        <v>-1.2415065850180379E-2</v>
      </c>
      <c r="AE439" s="10">
        <f t="shared" si="340"/>
        <v>-5.5248618784530384E-3</v>
      </c>
      <c r="AF439" s="10"/>
      <c r="AG439" s="10">
        <f t="shared" si="320"/>
        <v>3.376549192840015E-2</v>
      </c>
      <c r="AH439" s="10">
        <f t="shared" si="341"/>
        <v>-6.8902039717273402E-3</v>
      </c>
      <c r="AI439" s="10">
        <f t="shared" si="333"/>
        <v>4.0655695900127492E-2</v>
      </c>
      <c r="AJ439" s="7"/>
      <c r="AK439" s="7"/>
      <c r="AL439" s="7">
        <v>575.4</v>
      </c>
      <c r="AM439" s="7">
        <v>24.35</v>
      </c>
      <c r="AN439" s="7">
        <v>482.85</v>
      </c>
      <c r="AO439" s="4"/>
      <c r="AP439" s="10">
        <f t="shared" si="334"/>
        <v>-2.4249618450059466E-2</v>
      </c>
      <c r="AQ439" s="10">
        <f t="shared" si="335"/>
        <v>-1.016260162601626E-2</v>
      </c>
      <c r="AR439" s="10">
        <f t="shared" si="336"/>
        <v>-9.4368653195198802E-3</v>
      </c>
      <c r="AS439" s="4"/>
      <c r="AT439" s="10">
        <f t="shared" si="312"/>
        <v>-3.0170234282824841E-2</v>
      </c>
      <c r="AU439" s="10">
        <f t="shared" si="313"/>
        <v>-2.5999999999999943E-2</v>
      </c>
      <c r="AV439" s="10">
        <f t="shared" si="314"/>
        <v>-7.4911389979883169E-2</v>
      </c>
      <c r="AW439" s="4"/>
      <c r="AX439" s="9">
        <f t="shared" si="315"/>
        <v>4.1702342828248973E-3</v>
      </c>
      <c r="AY439" s="9">
        <f t="shared" si="316"/>
        <v>4.891138997988323E-2</v>
      </c>
      <c r="AZ439" s="8">
        <f t="shared" si="337"/>
        <v>-4.4741155697058332E-2</v>
      </c>
      <c r="BA439" s="4"/>
      <c r="BC439" s="4"/>
      <c r="BD439" s="4"/>
      <c r="BE439" s="4"/>
      <c r="BF439" s="4"/>
      <c r="BG439" s="4"/>
      <c r="BH439" s="4"/>
      <c r="BI439" s="4"/>
      <c r="BJ439" s="4"/>
      <c r="BK439" s="4"/>
      <c r="BN439" s="4"/>
    </row>
    <row r="440" spans="1:66" s="1" customFormat="1">
      <c r="A440" s="12">
        <v>41985</v>
      </c>
      <c r="B440" s="7">
        <v>27350.68</v>
      </c>
      <c r="C440" s="7">
        <v>122.9</v>
      </c>
      <c r="D440" s="7">
        <v>604.29999999999995</v>
      </c>
      <c r="E440" s="7">
        <v>3301.35</v>
      </c>
      <c r="F440" s="7"/>
      <c r="G440" s="7"/>
      <c r="H440" s="10">
        <f t="shared" si="321"/>
        <v>-3.4943070278759238E-2</v>
      </c>
      <c r="I440" s="10">
        <f t="shared" si="322"/>
        <v>4.989190088142359E-3</v>
      </c>
      <c r="J440" s="10">
        <f t="shared" si="323"/>
        <v>5.3036731725057587E-4</v>
      </c>
      <c r="K440" s="7" t="s">
        <v>80</v>
      </c>
      <c r="L440" s="10">
        <f t="shared" si="324"/>
        <v>0.96797437950360288</v>
      </c>
      <c r="M440" s="10">
        <f t="shared" si="325"/>
        <v>2.048171500630517</v>
      </c>
      <c r="N440" s="10">
        <f t="shared" si="326"/>
        <v>1.2365354650768918</v>
      </c>
      <c r="O440" s="7" t="s">
        <v>17</v>
      </c>
      <c r="P440" s="10">
        <f t="shared" si="327"/>
        <v>-1.0801971211269141</v>
      </c>
      <c r="Q440" s="10">
        <f t="shared" si="328"/>
        <v>-0.26856108557328895</v>
      </c>
      <c r="R440" s="11">
        <f t="shared" si="329"/>
        <v>-0.81163603555362518</v>
      </c>
      <c r="S440" s="7" t="s">
        <v>2</v>
      </c>
      <c r="T440" s="7"/>
      <c r="U440" s="7">
        <v>10781.75</v>
      </c>
      <c r="V440" s="7">
        <v>1796.8</v>
      </c>
      <c r="W440" s="7">
        <v>43.1</v>
      </c>
      <c r="X440" s="7"/>
      <c r="Y440" s="10">
        <f t="shared" si="330"/>
        <v>-1.7939282428702918E-2</v>
      </c>
      <c r="Z440" s="10">
        <f t="shared" si="331"/>
        <v>1.7469350774370684E-2</v>
      </c>
      <c r="AA440" s="10">
        <f t="shared" si="332"/>
        <v>-4.2222222222222189E-2</v>
      </c>
      <c r="AB440" s="5"/>
      <c r="AC440" s="10">
        <f t="shared" si="338"/>
        <v>3.0281323261265275E-3</v>
      </c>
      <c r="AD440" s="10">
        <f t="shared" si="339"/>
        <v>4.8374017839665929E-3</v>
      </c>
      <c r="AE440" s="10">
        <f t="shared" si="340"/>
        <v>-4.7513812154696099E-2</v>
      </c>
      <c r="AF440" s="10"/>
      <c r="AG440" s="10">
        <f t="shared" si="320"/>
        <v>-1.8092694578400654E-3</v>
      </c>
      <c r="AH440" s="10">
        <f t="shared" si="341"/>
        <v>5.235121393866269E-2</v>
      </c>
      <c r="AI440" s="10">
        <f t="shared" si="333"/>
        <v>-5.4160483396502757E-2</v>
      </c>
      <c r="AJ440" s="7"/>
      <c r="AK440" s="7"/>
      <c r="AL440" s="7">
        <v>555.79999999999995</v>
      </c>
      <c r="AM440" s="7">
        <v>23.9</v>
      </c>
      <c r="AN440" s="7">
        <v>482.65</v>
      </c>
      <c r="AO440" s="4"/>
      <c r="AP440" s="10">
        <f t="shared" si="334"/>
        <v>-3.4063260340632645E-2</v>
      </c>
      <c r="AQ440" s="10">
        <f t="shared" si="335"/>
        <v>-1.8480492813141798E-2</v>
      </c>
      <c r="AR440" s="10">
        <f t="shared" si="336"/>
        <v>-4.1420731075912908E-4</v>
      </c>
      <c r="AS440" s="4"/>
      <c r="AT440" s="10">
        <f t="shared" si="312"/>
        <v>-6.3205798078543748E-2</v>
      </c>
      <c r="AU440" s="10">
        <f t="shared" si="313"/>
        <v>-4.400000000000006E-2</v>
      </c>
      <c r="AV440" s="10">
        <f t="shared" si="314"/>
        <v>-7.5294568445253507E-2</v>
      </c>
      <c r="AW440" s="4"/>
      <c r="AX440" s="9">
        <f t="shared" si="315"/>
        <v>1.9205798078543689E-2</v>
      </c>
      <c r="AY440" s="9">
        <f t="shared" si="316"/>
        <v>3.1294568445253447E-2</v>
      </c>
      <c r="AZ440" s="8">
        <f t="shared" si="337"/>
        <v>-1.2088770366709758E-2</v>
      </c>
      <c r="BA440" s="4"/>
      <c r="BC440" s="4"/>
      <c r="BD440" s="4"/>
      <c r="BE440" s="4"/>
      <c r="BF440" s="4"/>
      <c r="BG440" s="4"/>
      <c r="BH440" s="4"/>
      <c r="BI440" s="4"/>
      <c r="BJ440" s="4"/>
      <c r="BK440" s="4"/>
      <c r="BN440" s="4"/>
    </row>
    <row r="441" spans="1:66" s="1" customFormat="1">
      <c r="A441" s="12">
        <v>41988</v>
      </c>
      <c r="B441" s="7">
        <v>27319.56</v>
      </c>
      <c r="C441" s="7">
        <v>120.1</v>
      </c>
      <c r="D441" s="7">
        <v>599.15</v>
      </c>
      <c r="E441" s="7">
        <v>3339.2</v>
      </c>
      <c r="F441" s="7"/>
      <c r="G441" s="6"/>
      <c r="H441" s="10">
        <f t="shared" si="321"/>
        <v>-2.2782750203417503E-2</v>
      </c>
      <c r="I441" s="10">
        <f t="shared" si="322"/>
        <v>-8.5222571570411684E-3</v>
      </c>
      <c r="J441" s="10">
        <f t="shared" si="323"/>
        <v>1.1465006739667079E-2</v>
      </c>
      <c r="K441" s="7">
        <f>K432+K432*0.082</f>
        <v>0</v>
      </c>
      <c r="L441" s="10">
        <f t="shared" si="324"/>
        <v>0.92313851080864673</v>
      </c>
      <c r="M441" s="10">
        <f t="shared" si="325"/>
        <v>2.0221941992433794</v>
      </c>
      <c r="N441" s="10">
        <f t="shared" si="326"/>
        <v>1.262177359257503</v>
      </c>
      <c r="P441" s="10">
        <f t="shared" si="327"/>
        <v>-1.0990556884347327</v>
      </c>
      <c r="Q441" s="10">
        <f t="shared" si="328"/>
        <v>-0.33903884844885623</v>
      </c>
      <c r="R441" s="11">
        <f t="shared" si="329"/>
        <v>-0.76001683998587644</v>
      </c>
      <c r="S441" s="7"/>
      <c r="T441" s="7"/>
      <c r="U441" s="7">
        <v>10700.95</v>
      </c>
      <c r="V441" s="7">
        <v>1785</v>
      </c>
      <c r="W441" s="7">
        <v>43.2</v>
      </c>
      <c r="X441" s="7"/>
      <c r="Y441" s="10">
        <f t="shared" si="330"/>
        <v>-7.4941451990631642E-3</v>
      </c>
      <c r="Z441" s="10">
        <f t="shared" si="331"/>
        <v>-6.5672306322350597E-3</v>
      </c>
      <c r="AA441" s="10">
        <f t="shared" si="332"/>
        <v>2.3201856148492208E-3</v>
      </c>
      <c r="AB441" s="5"/>
      <c r="AC441" s="10">
        <f t="shared" si="338"/>
        <v>-4.4887061362706062E-3</v>
      </c>
      <c r="AD441" s="10">
        <f t="shared" si="339"/>
        <v>-1.7615971814445605E-3</v>
      </c>
      <c r="AE441" s="10">
        <f t="shared" si="340"/>
        <v>-4.5303867403314851E-2</v>
      </c>
      <c r="AF441" s="10"/>
      <c r="AG441" s="10">
        <f t="shared" si="320"/>
        <v>-2.7271089548260457E-3</v>
      </c>
      <c r="AH441" s="10">
        <f t="shared" si="341"/>
        <v>4.3542270221870294E-2</v>
      </c>
      <c r="AI441" s="10">
        <f t="shared" si="333"/>
        <v>-4.6269379176696337E-2</v>
      </c>
      <c r="AJ441" s="7"/>
      <c r="AK441" s="7"/>
      <c r="AL441" s="7">
        <v>557.6</v>
      </c>
      <c r="AM441" s="7">
        <v>23.75</v>
      </c>
      <c r="AN441" s="7">
        <v>476.7</v>
      </c>
      <c r="AO441" s="4"/>
      <c r="AP441" s="10">
        <f t="shared" si="334"/>
        <v>3.2385750269882481E-3</v>
      </c>
      <c r="AQ441" s="10">
        <f t="shared" si="335"/>
        <v>-6.2761506276150037E-3</v>
      </c>
      <c r="AR441" s="10">
        <f t="shared" si="336"/>
        <v>-1.2327773749093524E-2</v>
      </c>
      <c r="AS441" s="4"/>
      <c r="AT441" s="10">
        <f t="shared" si="312"/>
        <v>-6.0171919770773526E-2</v>
      </c>
      <c r="AU441" s="10">
        <f t="shared" si="313"/>
        <v>-0.05</v>
      </c>
      <c r="AV441" s="10">
        <f t="shared" si="314"/>
        <v>-8.6694127790018297E-2</v>
      </c>
      <c r="AW441" s="4"/>
      <c r="AX441" s="9">
        <f t="shared" si="315"/>
        <v>1.0171919770773523E-2</v>
      </c>
      <c r="AY441" s="9">
        <f t="shared" si="316"/>
        <v>3.6694127790018294E-2</v>
      </c>
      <c r="AZ441" s="8">
        <f t="shared" si="337"/>
        <v>-2.6522208019244771E-2</v>
      </c>
      <c r="BA441" s="4"/>
      <c r="BC441" s="4"/>
      <c r="BD441" s="4"/>
      <c r="BE441" s="4"/>
      <c r="BF441" s="4"/>
      <c r="BG441" s="4"/>
      <c r="BH441" s="4"/>
      <c r="BI441" s="4"/>
      <c r="BJ441" s="4"/>
      <c r="BK441" s="4"/>
      <c r="BN441" s="4"/>
    </row>
    <row r="442" spans="1:66" s="1" customFormat="1">
      <c r="A442" s="12">
        <v>41989</v>
      </c>
      <c r="B442" s="7">
        <v>26781.439999999999</v>
      </c>
      <c r="C442" s="7">
        <v>117.3</v>
      </c>
      <c r="D442" s="7">
        <v>568.6</v>
      </c>
      <c r="E442" s="7">
        <v>3156.4</v>
      </c>
      <c r="F442" s="7"/>
      <c r="G442" s="6"/>
      <c r="H442" s="10">
        <f t="shared" si="321"/>
        <v>-2.3313905079100725E-2</v>
      </c>
      <c r="I442" s="10">
        <f t="shared" si="322"/>
        <v>-5.0988900943002513E-2</v>
      </c>
      <c r="J442" s="10">
        <f t="shared" si="323"/>
        <v>-5.4743651173933795E-2</v>
      </c>
      <c r="K442" s="7"/>
      <c r="L442" s="10">
        <f t="shared" si="324"/>
        <v>0.8783026421136908</v>
      </c>
      <c r="M442" s="10">
        <f t="shared" si="325"/>
        <v>1.8680958385876421</v>
      </c>
      <c r="N442" s="10">
        <f t="shared" si="326"/>
        <v>1.1383375110087395</v>
      </c>
      <c r="O442" s="7"/>
      <c r="P442" s="10">
        <f t="shared" si="327"/>
        <v>-0.98979319647395125</v>
      </c>
      <c r="Q442" s="10">
        <f t="shared" si="328"/>
        <v>-0.26003486889504868</v>
      </c>
      <c r="R442" s="11">
        <f t="shared" si="329"/>
        <v>-0.72975832757890258</v>
      </c>
      <c r="S442" s="4"/>
      <c r="T442" s="7"/>
      <c r="U442" s="7">
        <v>10409.9</v>
      </c>
      <c r="V442" s="7">
        <v>1749.55</v>
      </c>
      <c r="W442" s="7">
        <v>42</v>
      </c>
      <c r="X442" s="7"/>
      <c r="Y442" s="10">
        <f t="shared" si="330"/>
        <v>-2.7198519757591716E-2</v>
      </c>
      <c r="Z442" s="10">
        <f t="shared" si="331"/>
        <v>-1.9859943977591062E-2</v>
      </c>
      <c r="AA442" s="10">
        <f t="shared" si="332"/>
        <v>-2.7777777777777842E-2</v>
      </c>
      <c r="AB442" s="5"/>
      <c r="AC442" s="10">
        <f t="shared" si="338"/>
        <v>-3.1565139731328941E-2</v>
      </c>
      <c r="AD442" s="10">
        <f t="shared" si="339"/>
        <v>-2.1586555937701053E-2</v>
      </c>
      <c r="AE442" s="10">
        <f t="shared" si="340"/>
        <v>-7.18232044198895E-2</v>
      </c>
      <c r="AF442" s="10"/>
      <c r="AG442" s="10">
        <f t="shared" si="320"/>
        <v>-9.9785837936278883E-3</v>
      </c>
      <c r="AH442" s="10">
        <f t="shared" si="341"/>
        <v>5.0236648482188451E-2</v>
      </c>
      <c r="AI442" s="10">
        <f t="shared" si="333"/>
        <v>-6.0215232275816336E-2</v>
      </c>
      <c r="AJ442" s="7"/>
      <c r="AK442" s="7"/>
      <c r="AL442" s="7">
        <v>539.5</v>
      </c>
      <c r="AM442" s="7">
        <v>22.55</v>
      </c>
      <c r="AN442" s="7">
        <v>432.55</v>
      </c>
      <c r="AO442" s="4"/>
      <c r="AP442" s="10">
        <f t="shared" si="334"/>
        <v>-3.2460545193687268E-2</v>
      </c>
      <c r="AQ442" s="10">
        <f t="shared" si="335"/>
        <v>-5.0526315789473655E-2</v>
      </c>
      <c r="AR442" s="10">
        <f t="shared" si="336"/>
        <v>-9.2615900985944993E-2</v>
      </c>
      <c r="AS442" s="4"/>
      <c r="AT442" s="10">
        <f t="shared" si="312"/>
        <v>-9.0679251643350681E-2</v>
      </c>
      <c r="AU442" s="10">
        <f t="shared" si="313"/>
        <v>-9.7999999999999976E-2</v>
      </c>
      <c r="AV442" s="10">
        <f t="shared" si="314"/>
        <v>-0.1712807740205001</v>
      </c>
      <c r="AW442" s="4"/>
      <c r="AX442" s="9">
        <f t="shared" si="315"/>
        <v>-7.3207483566492954E-3</v>
      </c>
      <c r="AY442" s="9">
        <f t="shared" si="316"/>
        <v>7.3280774020500122E-2</v>
      </c>
      <c r="AZ442" s="8">
        <f t="shared" si="337"/>
        <v>-8.0601522377149418E-2</v>
      </c>
      <c r="BA442" s="4"/>
      <c r="BC442" s="4"/>
      <c r="BD442" s="4"/>
      <c r="BE442" s="4"/>
      <c r="BF442" s="4"/>
      <c r="BG442" s="4"/>
      <c r="BH442" s="4"/>
      <c r="BI442" s="4"/>
      <c r="BJ442" s="4"/>
      <c r="BK442" s="4"/>
      <c r="BN442" s="4"/>
    </row>
    <row r="443" spans="1:66" s="1" customFormat="1">
      <c r="A443" s="12">
        <v>41990</v>
      </c>
      <c r="B443" s="7">
        <v>26710.13</v>
      </c>
      <c r="C443" s="7">
        <v>121.85</v>
      </c>
      <c r="D443" s="7">
        <v>566.45000000000005</v>
      </c>
      <c r="E443" s="7">
        <v>3190.65</v>
      </c>
      <c r="F443" s="7"/>
      <c r="G443" s="6"/>
      <c r="H443" s="10">
        <f t="shared" si="321"/>
        <v>3.8789428815004239E-2</v>
      </c>
      <c r="I443" s="10">
        <f t="shared" si="322"/>
        <v>-3.7812170242700971E-3</v>
      </c>
      <c r="J443" s="10">
        <f t="shared" si="323"/>
        <v>1.0850969458877202E-2</v>
      </c>
      <c r="K443" s="7"/>
      <c r="L443" s="10">
        <f t="shared" si="324"/>
        <v>0.95116092874299418</v>
      </c>
      <c r="M443" s="10">
        <f t="shared" si="325"/>
        <v>1.8572509457755362</v>
      </c>
      <c r="N443" s="10">
        <f t="shared" si="326"/>
        <v>1.1615405460334667</v>
      </c>
      <c r="O443" s="7"/>
      <c r="P443" s="10">
        <f t="shared" si="327"/>
        <v>-0.90609001703254199</v>
      </c>
      <c r="Q443" s="10">
        <f t="shared" si="328"/>
        <v>-0.2103796172904725</v>
      </c>
      <c r="R443" s="11">
        <f t="shared" si="329"/>
        <v>-0.6957103997420695</v>
      </c>
      <c r="S443" s="7"/>
      <c r="T443" s="7"/>
      <c r="U443" s="7">
        <v>10573.75</v>
      </c>
      <c r="V443" s="7">
        <v>1683.7</v>
      </c>
      <c r="W443" s="7">
        <v>41.7</v>
      </c>
      <c r="X443" s="7"/>
      <c r="Y443" s="10">
        <f t="shared" si="330"/>
        <v>1.5739824590053735E-2</v>
      </c>
      <c r="Z443" s="10">
        <f t="shared" si="331"/>
        <v>-3.7638249835671982E-2</v>
      </c>
      <c r="AA443" s="10">
        <f t="shared" si="332"/>
        <v>-7.142857142857075E-3</v>
      </c>
      <c r="AB443" s="5"/>
      <c r="AC443" s="10">
        <f t="shared" si="338"/>
        <v>-1.6322144903806863E-2</v>
      </c>
      <c r="AD443" s="10">
        <f t="shared" si="339"/>
        <v>-5.8412325587898127E-2</v>
      </c>
      <c r="AE443" s="10">
        <f t="shared" si="340"/>
        <v>-7.8453038674033082E-2</v>
      </c>
      <c r="AF443" s="10"/>
      <c r="AG443" s="10">
        <f t="shared" si="320"/>
        <v>4.2090180684091261E-2</v>
      </c>
      <c r="AH443" s="10">
        <f t="shared" si="341"/>
        <v>2.0040713086134955E-2</v>
      </c>
      <c r="AI443" s="10">
        <f t="shared" si="333"/>
        <v>2.2049467597956306E-2</v>
      </c>
      <c r="AJ443" s="7"/>
      <c r="AK443" s="7"/>
      <c r="AL443" s="7">
        <v>523.65</v>
      </c>
      <c r="AM443" s="7">
        <v>22.05</v>
      </c>
      <c r="AN443" s="7">
        <v>423.5</v>
      </c>
      <c r="AO443" s="4"/>
      <c r="AP443" s="10">
        <f t="shared" si="334"/>
        <v>-2.9379054680259541E-2</v>
      </c>
      <c r="AQ443" s="10">
        <f t="shared" si="335"/>
        <v>-2.2172949002217293E-2</v>
      </c>
      <c r="AR443" s="10">
        <f t="shared" si="336"/>
        <v>-2.092243671251881E-2</v>
      </c>
      <c r="AS443" s="4" t="s">
        <v>79</v>
      </c>
      <c r="AT443" s="10">
        <f t="shared" si="312"/>
        <v>-0.1173942356312152</v>
      </c>
      <c r="AU443" s="10">
        <f t="shared" si="313"/>
        <v>-0.11799999999999997</v>
      </c>
      <c r="AV443" s="10">
        <f t="shared" si="314"/>
        <v>-0.18861959957850377</v>
      </c>
      <c r="AW443" s="4" t="s">
        <v>19</v>
      </c>
      <c r="AX443" s="9">
        <f t="shared" si="315"/>
        <v>-6.0576436878476136E-4</v>
      </c>
      <c r="AY443" s="9">
        <f t="shared" si="316"/>
        <v>7.0619599578503806E-2</v>
      </c>
      <c r="AZ443" s="8">
        <f t="shared" si="337"/>
        <v>-7.1225363947288567E-2</v>
      </c>
      <c r="BA443" s="4" t="s">
        <v>10</v>
      </c>
      <c r="BC443" s="4"/>
      <c r="BD443" s="4"/>
      <c r="BE443" s="4"/>
      <c r="BF443" s="4"/>
      <c r="BG443" s="4"/>
      <c r="BH443" s="4"/>
      <c r="BI443" s="4"/>
      <c r="BJ443" s="4">
        <v>73</v>
      </c>
      <c r="BK443" s="4"/>
      <c r="BN443" s="4"/>
    </row>
    <row r="444" spans="1:66" s="1" customFormat="1">
      <c r="A444" s="12">
        <v>41991</v>
      </c>
      <c r="B444" s="7">
        <v>27126.57</v>
      </c>
      <c r="C444" s="7">
        <v>124.55</v>
      </c>
      <c r="D444" s="7">
        <v>594</v>
      </c>
      <c r="E444" s="7">
        <v>3318.5</v>
      </c>
      <c r="F444" s="7"/>
      <c r="G444" s="6"/>
      <c r="H444" s="10">
        <f t="shared" si="321"/>
        <v>2.2158391464915904E-2</v>
      </c>
      <c r="I444" s="10">
        <f t="shared" si="322"/>
        <v>4.8636243269485305E-2</v>
      </c>
      <c r="J444" s="10">
        <f t="shared" si="323"/>
        <v>4.0070205130615988E-2</v>
      </c>
      <c r="K444" s="7"/>
      <c r="L444" s="10">
        <f t="shared" si="324"/>
        <v>0.9943955164131304</v>
      </c>
      <c r="M444" s="10">
        <f t="shared" si="325"/>
        <v>1.996216897856242</v>
      </c>
      <c r="N444" s="10">
        <f t="shared" si="326"/>
        <v>1.2481539191111715</v>
      </c>
      <c r="O444" s="7"/>
      <c r="P444" s="10">
        <f t="shared" si="327"/>
        <v>-1.0018213814431116</v>
      </c>
      <c r="Q444" s="10">
        <f t="shared" si="328"/>
        <v>-0.25375840269804106</v>
      </c>
      <c r="R444" s="11">
        <f t="shared" si="329"/>
        <v>-0.74806297874507055</v>
      </c>
      <c r="S444" s="7"/>
      <c r="T444" s="7"/>
      <c r="U444" s="7">
        <v>11460.85</v>
      </c>
      <c r="V444" s="7">
        <v>1742.85</v>
      </c>
      <c r="W444" s="7">
        <v>43.2</v>
      </c>
      <c r="X444" s="7">
        <v>27</v>
      </c>
      <c r="Y444" s="10">
        <f t="shared" si="330"/>
        <v>8.3896441659770699E-2</v>
      </c>
      <c r="Z444" s="10">
        <f t="shared" si="331"/>
        <v>3.5130961572726653E-2</v>
      </c>
      <c r="AA444" s="10">
        <f t="shared" si="332"/>
        <v>3.5971223021582732E-2</v>
      </c>
      <c r="AB444" s="5"/>
      <c r="AC444" s="10">
        <f t="shared" si="338"/>
        <v>6.620492687827928E-2</v>
      </c>
      <c r="AD444" s="10">
        <f t="shared" si="339"/>
        <v>-2.5333445180773524E-2</v>
      </c>
      <c r="AE444" s="10">
        <f t="shared" si="340"/>
        <v>-4.5303867403314851E-2</v>
      </c>
      <c r="AF444" s="10" t="s">
        <v>1</v>
      </c>
      <c r="AG444" s="10">
        <f t="shared" si="320"/>
        <v>9.1538372059052797E-2</v>
      </c>
      <c r="AH444" s="10">
        <f t="shared" si="341"/>
        <v>1.9970422222541327E-2</v>
      </c>
      <c r="AI444" s="10">
        <f t="shared" si="333"/>
        <v>7.1567949836511463E-2</v>
      </c>
      <c r="AJ444" s="7" t="s">
        <v>14</v>
      </c>
      <c r="AK444" s="7"/>
      <c r="AL444" s="7">
        <v>542</v>
      </c>
      <c r="AM444" s="7">
        <v>23.05</v>
      </c>
      <c r="AN444" s="7">
        <v>428.35</v>
      </c>
      <c r="AO444" s="4"/>
      <c r="AP444" s="10">
        <f t="shared" si="334"/>
        <v>3.5042490212928525E-2</v>
      </c>
      <c r="AQ444" s="10">
        <f t="shared" si="335"/>
        <v>4.5351473922902494E-2</v>
      </c>
      <c r="AR444" s="10">
        <f t="shared" si="336"/>
        <v>1.145218417945696E-2</v>
      </c>
      <c r="AS444" s="4" t="s">
        <v>78</v>
      </c>
      <c r="AT444" s="10">
        <f t="shared" ref="AT444:AT456" si="342">(AL444-$AL$443)/$AL$443</f>
        <v>3.5042490212928525E-2</v>
      </c>
      <c r="AU444" s="10">
        <f t="shared" ref="AU444:AU456" si="343">(AM444-$AM$443)/$AM$443</f>
        <v>4.5351473922902494E-2</v>
      </c>
      <c r="AV444" s="10">
        <f t="shared" ref="AV444:AV456" si="344">(AN444-$AN$443)/$AN$443</f>
        <v>1.145218417945696E-2</v>
      </c>
      <c r="AW444" s="4" t="s">
        <v>7</v>
      </c>
      <c r="AX444" s="9">
        <f t="shared" si="315"/>
        <v>1.0308983709973969E-2</v>
      </c>
      <c r="AY444" s="9">
        <f t="shared" si="316"/>
        <v>3.3899289743445533E-2</v>
      </c>
      <c r="AZ444" s="8">
        <f t="shared" si="337"/>
        <v>-2.3590306033471564E-2</v>
      </c>
      <c r="BA444" s="4" t="s">
        <v>8</v>
      </c>
      <c r="BC444" s="4"/>
      <c r="BD444" s="4"/>
      <c r="BE444" s="4"/>
      <c r="BF444" s="4"/>
      <c r="BG444" s="4"/>
      <c r="BH444" s="4"/>
      <c r="BI444" s="4"/>
      <c r="BJ444" s="4"/>
      <c r="BK444" s="4"/>
      <c r="BN444" s="4"/>
    </row>
    <row r="445" spans="1:66" s="1" customFormat="1">
      <c r="A445" s="12">
        <v>41992</v>
      </c>
      <c r="B445" s="7">
        <v>27371.84</v>
      </c>
      <c r="C445" s="7">
        <v>123.55</v>
      </c>
      <c r="D445" s="7">
        <v>584.6</v>
      </c>
      <c r="E445" s="7">
        <v>3316.1</v>
      </c>
      <c r="F445" s="7"/>
      <c r="G445" s="6"/>
      <c r="H445" s="10">
        <f t="shared" si="321"/>
        <v>-8.0289040545965477E-3</v>
      </c>
      <c r="I445" s="10">
        <f t="shared" si="322"/>
        <v>-1.5824915824915787E-2</v>
      </c>
      <c r="J445" s="10">
        <f t="shared" si="323"/>
        <v>-7.2321832153083947E-4</v>
      </c>
      <c r="K445" s="7"/>
      <c r="L445" s="10">
        <f t="shared" si="324"/>
        <v>0.97838270616493184</v>
      </c>
      <c r="M445" s="10">
        <f t="shared" si="325"/>
        <v>1.9488020176544767</v>
      </c>
      <c r="N445" s="10">
        <f t="shared" si="326"/>
        <v>1.2465280130072489</v>
      </c>
      <c r="O445" s="7"/>
      <c r="P445" s="10">
        <f t="shared" si="327"/>
        <v>-0.97041931148954486</v>
      </c>
      <c r="Q445" s="10">
        <f t="shared" si="328"/>
        <v>-0.26814530684231708</v>
      </c>
      <c r="R445" s="11">
        <f t="shared" si="329"/>
        <v>-0.70227400464722778</v>
      </c>
      <c r="S445" s="7"/>
      <c r="T445" s="7"/>
      <c r="U445" s="7">
        <v>11266.7</v>
      </c>
      <c r="V445" s="7">
        <v>1722.65</v>
      </c>
      <c r="W445" s="7">
        <v>44.65</v>
      </c>
      <c r="X445" s="7"/>
      <c r="Y445" s="10">
        <f t="shared" si="330"/>
        <v>-1.6940279298655828E-2</v>
      </c>
      <c r="Z445" s="10">
        <f t="shared" si="331"/>
        <v>-1.1590211435292664E-2</v>
      </c>
      <c r="AA445" s="10">
        <f t="shared" si="332"/>
        <v>3.3564814814814714E-2</v>
      </c>
      <c r="AB445" s="5"/>
      <c r="AC445" s="10">
        <f t="shared" ref="AC445:AC452" si="345">(U445-$U$444)/$U$444</f>
        <v>-1.6940279298655828E-2</v>
      </c>
      <c r="AD445" s="10">
        <f t="shared" ref="AD445:AD452" si="346">(V445-$V$444)/$V$444</f>
        <v>-1.1590211435292664E-2</v>
      </c>
      <c r="AE445" s="10">
        <f t="shared" ref="AE445:AE452" si="347">(W445-$W$444)/$W$444</f>
        <v>3.3564814814814714E-2</v>
      </c>
      <c r="AF445" s="7" t="s">
        <v>0</v>
      </c>
      <c r="AG445" s="10">
        <f t="shared" ref="AG445:AG458" si="348">AD445-AC445</f>
        <v>5.350067863363164E-3</v>
      </c>
      <c r="AH445" s="10">
        <f t="shared" si="341"/>
        <v>-4.515502625010738E-2</v>
      </c>
      <c r="AI445" s="10">
        <f t="shared" si="333"/>
        <v>5.0505094113470546E-2</v>
      </c>
      <c r="AJ445" s="10" t="s">
        <v>6</v>
      </c>
      <c r="AK445" s="7"/>
      <c r="AL445" s="7">
        <v>530.85</v>
      </c>
      <c r="AM445" s="7">
        <v>22.45</v>
      </c>
      <c r="AN445" s="7">
        <v>439.55</v>
      </c>
      <c r="AO445" s="4"/>
      <c r="AP445" s="10">
        <f t="shared" si="334"/>
        <v>-2.0571955719557153E-2</v>
      </c>
      <c r="AQ445" s="10">
        <f t="shared" si="335"/>
        <v>-2.6030368763557545E-2</v>
      </c>
      <c r="AR445" s="10">
        <f t="shared" si="336"/>
        <v>2.6146842535309883E-2</v>
      </c>
      <c r="AS445" s="4"/>
      <c r="AT445" s="10">
        <f t="shared" si="342"/>
        <v>1.3749641936407993E-2</v>
      </c>
      <c r="AU445" s="10">
        <f t="shared" si="343"/>
        <v>1.8140589569160932E-2</v>
      </c>
      <c r="AV445" s="10">
        <f t="shared" si="344"/>
        <v>3.7898465171192469E-2</v>
      </c>
      <c r="AW445" s="4"/>
      <c r="AX445" s="9">
        <f t="shared" si="315"/>
        <v>4.3909476327529395E-3</v>
      </c>
      <c r="AY445" s="9">
        <f t="shared" si="316"/>
        <v>-1.9757875602031537E-2</v>
      </c>
      <c r="AZ445" s="8">
        <f t="shared" si="337"/>
        <v>2.4148823234784476E-2</v>
      </c>
      <c r="BA445" s="4"/>
      <c r="BC445" s="4"/>
      <c r="BD445" s="4"/>
      <c r="BE445" s="4"/>
      <c r="BF445" s="4"/>
      <c r="BG445" s="4"/>
      <c r="BH445" s="4"/>
      <c r="BI445" s="4"/>
      <c r="BJ445" s="4"/>
      <c r="BK445" s="4"/>
      <c r="BN445" s="4"/>
    </row>
    <row r="446" spans="1:66" s="1" customFormat="1">
      <c r="A446" s="12">
        <v>41995</v>
      </c>
      <c r="B446" s="7">
        <v>27701.79</v>
      </c>
      <c r="C446" s="7">
        <v>126</v>
      </c>
      <c r="D446" s="7">
        <v>586.75</v>
      </c>
      <c r="E446" s="7">
        <v>3332.45</v>
      </c>
      <c r="F446" s="7"/>
      <c r="G446" s="6"/>
      <c r="H446" s="10">
        <f t="shared" si="321"/>
        <v>1.9830028328611922E-2</v>
      </c>
      <c r="I446" s="10">
        <f t="shared" si="322"/>
        <v>3.6777283612726259E-3</v>
      </c>
      <c r="J446" s="10">
        <f t="shared" si="323"/>
        <v>4.9304906365911488E-3</v>
      </c>
      <c r="K446" s="7"/>
      <c r="L446" s="10">
        <f t="shared" si="324"/>
        <v>1.0176140912730183</v>
      </c>
      <c r="M446" s="10">
        <f t="shared" si="325"/>
        <v>1.9596469104665826</v>
      </c>
      <c r="N446" s="10">
        <f t="shared" si="326"/>
        <v>1.2576044983402208</v>
      </c>
      <c r="O446" s="7"/>
      <c r="P446" s="10">
        <f t="shared" si="327"/>
        <v>-0.9420328191935643</v>
      </c>
      <c r="Q446" s="10">
        <f t="shared" si="328"/>
        <v>-0.23999040706720254</v>
      </c>
      <c r="R446" s="11">
        <f t="shared" si="329"/>
        <v>-0.70204241212636176</v>
      </c>
      <c r="S446" s="7"/>
      <c r="T446" s="7"/>
      <c r="U446" s="7">
        <v>11778.25</v>
      </c>
      <c r="V446" s="7">
        <v>1786.6</v>
      </c>
      <c r="W446" s="7">
        <v>43.9</v>
      </c>
      <c r="X446" s="7"/>
      <c r="Y446" s="10">
        <f t="shared" si="330"/>
        <v>4.5403711823337731E-2</v>
      </c>
      <c r="Z446" s="10">
        <f t="shared" si="331"/>
        <v>3.7123037181087171E-2</v>
      </c>
      <c r="AA446" s="10">
        <f t="shared" si="332"/>
        <v>-1.6797312430011199E-2</v>
      </c>
      <c r="AB446" s="5"/>
      <c r="AC446" s="10">
        <f t="shared" si="345"/>
        <v>2.7694280965198884E-2</v>
      </c>
      <c r="AD446" s="10">
        <f t="shared" si="346"/>
        <v>2.5102561895745477E-2</v>
      </c>
      <c r="AE446" s="10">
        <f t="shared" si="347"/>
        <v>1.6203703703703606E-2</v>
      </c>
      <c r="AF446" s="10"/>
      <c r="AG446" s="10">
        <f t="shared" si="348"/>
        <v>-2.5917190694534076E-3</v>
      </c>
      <c r="AH446" s="10">
        <f t="shared" si="341"/>
        <v>8.8988581920418711E-3</v>
      </c>
      <c r="AI446" s="10">
        <f t="shared" si="333"/>
        <v>-1.1490577261495279E-2</v>
      </c>
      <c r="AJ446" s="7"/>
      <c r="AK446" s="7"/>
      <c r="AL446" s="7">
        <v>528.45000000000005</v>
      </c>
      <c r="AM446" s="7">
        <v>22.45</v>
      </c>
      <c r="AN446" s="7">
        <v>437.85</v>
      </c>
      <c r="AO446" s="4"/>
      <c r="AP446" s="10">
        <f t="shared" si="334"/>
        <v>-4.5210511443910277E-3</v>
      </c>
      <c r="AQ446" s="10">
        <f t="shared" si="335"/>
        <v>0</v>
      </c>
      <c r="AR446" s="10">
        <f t="shared" si="336"/>
        <v>-3.8675918553065375E-3</v>
      </c>
      <c r="AS446" s="4"/>
      <c r="AT446" s="10">
        <f t="shared" si="342"/>
        <v>9.1664279576054008E-3</v>
      </c>
      <c r="AU446" s="10">
        <f t="shared" si="343"/>
        <v>1.8140589569160932E-2</v>
      </c>
      <c r="AV446" s="10">
        <f t="shared" si="344"/>
        <v>3.3884297520661209E-2</v>
      </c>
      <c r="AW446" s="4"/>
      <c r="AX446" s="9">
        <f t="shared" si="315"/>
        <v>8.9741616115555315E-3</v>
      </c>
      <c r="AY446" s="9">
        <f t="shared" si="316"/>
        <v>-1.5743707951500277E-2</v>
      </c>
      <c r="AZ446" s="8">
        <f t="shared" si="337"/>
        <v>2.4717869563055807E-2</v>
      </c>
      <c r="BA446" s="4"/>
      <c r="BC446" s="4"/>
      <c r="BD446" s="4"/>
      <c r="BE446" s="4"/>
      <c r="BF446" s="4"/>
      <c r="BG446" s="4"/>
      <c r="BH446" s="4"/>
      <c r="BI446" s="4"/>
      <c r="BJ446" s="4"/>
      <c r="BK446" s="4"/>
      <c r="BN446" s="4"/>
    </row>
    <row r="447" spans="1:66" s="1" customFormat="1">
      <c r="A447" s="12">
        <v>41996</v>
      </c>
      <c r="B447" s="7">
        <v>27506.46</v>
      </c>
      <c r="C447" s="7">
        <v>125.2</v>
      </c>
      <c r="D447" s="7">
        <v>586.15</v>
      </c>
      <c r="E447" s="7">
        <v>3465.35</v>
      </c>
      <c r="F447" s="7"/>
      <c r="G447" s="6"/>
      <c r="H447" s="10">
        <f t="shared" si="321"/>
        <v>-6.3492063492063266E-3</v>
      </c>
      <c r="I447" s="10">
        <f t="shared" si="322"/>
        <v>-1.0225820195995275E-3</v>
      </c>
      <c r="J447" s="10">
        <f t="shared" si="323"/>
        <v>3.988056835061294E-2</v>
      </c>
      <c r="K447" s="7"/>
      <c r="L447" s="10">
        <f t="shared" si="324"/>
        <v>1.0048038430744595</v>
      </c>
      <c r="M447" s="10">
        <f t="shared" si="325"/>
        <v>1.9566204287515763</v>
      </c>
      <c r="N447" s="10">
        <f t="shared" si="326"/>
        <v>1.3476390488449292</v>
      </c>
      <c r="O447" s="7"/>
      <c r="P447" s="10">
        <f t="shared" si="327"/>
        <v>-0.9518165856771168</v>
      </c>
      <c r="Q447" s="10">
        <f t="shared" si="328"/>
        <v>-0.34283520577046978</v>
      </c>
      <c r="R447" s="11">
        <f t="shared" si="329"/>
        <v>-0.60898137990664702</v>
      </c>
      <c r="S447" s="7"/>
      <c r="T447" s="7"/>
      <c r="U447" s="7">
        <v>12486</v>
      </c>
      <c r="V447" s="7">
        <v>1768.9</v>
      </c>
      <c r="W447" s="7">
        <v>44.85</v>
      </c>
      <c r="X447" s="7"/>
      <c r="Y447" s="10">
        <f t="shared" si="330"/>
        <v>6.0089571880372721E-2</v>
      </c>
      <c r="Z447" s="10">
        <f t="shared" si="331"/>
        <v>-9.9070860853015894E-3</v>
      </c>
      <c r="AA447" s="10">
        <f t="shared" si="332"/>
        <v>2.1640091116173186E-2</v>
      </c>
      <c r="AB447" s="5"/>
      <c r="AC447" s="10">
        <f t="shared" si="345"/>
        <v>8.9447990332305161E-2</v>
      </c>
      <c r="AD447" s="10">
        <f t="shared" si="346"/>
        <v>1.4946782568781125E-2</v>
      </c>
      <c r="AE447" s="10">
        <f t="shared" si="347"/>
        <v>3.8194444444444406E-2</v>
      </c>
      <c r="AF447" s="10"/>
      <c r="AG447" s="10">
        <f t="shared" si="348"/>
        <v>-7.4501207763524036E-2</v>
      </c>
      <c r="AH447" s="10">
        <f t="shared" si="341"/>
        <v>-2.3247661875663281E-2</v>
      </c>
      <c r="AI447" s="10">
        <f t="shared" si="333"/>
        <v>-5.1253545887860755E-2</v>
      </c>
      <c r="AJ447" s="7"/>
      <c r="AK447" s="7"/>
      <c r="AL447" s="7">
        <v>513.5</v>
      </c>
      <c r="AM447" s="7">
        <v>22.45</v>
      </c>
      <c r="AN447" s="7">
        <v>433.9</v>
      </c>
      <c r="AO447" s="4"/>
      <c r="AP447" s="10">
        <f t="shared" si="334"/>
        <v>-2.8290282902829113E-2</v>
      </c>
      <c r="AQ447" s="10">
        <f t="shared" si="335"/>
        <v>0</v>
      </c>
      <c r="AR447" s="10">
        <f t="shared" si="336"/>
        <v>-9.0213543450954562E-3</v>
      </c>
      <c r="AS447" s="4"/>
      <c r="AT447" s="10">
        <f t="shared" si="342"/>
        <v>-1.9383175785352768E-2</v>
      </c>
      <c r="AU447" s="10">
        <f t="shared" si="343"/>
        <v>1.8140589569160932E-2</v>
      </c>
      <c r="AV447" s="10">
        <f t="shared" si="344"/>
        <v>2.4557260920897231E-2</v>
      </c>
      <c r="AW447" s="4"/>
      <c r="AX447" s="9">
        <f t="shared" si="315"/>
        <v>3.7523765354513697E-2</v>
      </c>
      <c r="AY447" s="9">
        <f t="shared" si="316"/>
        <v>-6.4166713517362986E-3</v>
      </c>
      <c r="AZ447" s="8">
        <f t="shared" si="337"/>
        <v>4.3940436706249995E-2</v>
      </c>
      <c r="BA447" s="4"/>
      <c r="BC447" s="4"/>
      <c r="BD447" s="4"/>
      <c r="BE447" s="4"/>
      <c r="BF447" s="4"/>
      <c r="BG447" s="4"/>
      <c r="BH447" s="4"/>
      <c r="BI447" s="4"/>
      <c r="BJ447" s="4"/>
      <c r="BK447" s="4"/>
      <c r="BN447" s="4"/>
    </row>
    <row r="448" spans="1:66" s="1" customFormat="1">
      <c r="A448" s="12">
        <v>41997</v>
      </c>
      <c r="B448" s="7">
        <v>27208.61</v>
      </c>
      <c r="C448" s="7">
        <v>125.95</v>
      </c>
      <c r="D448" s="7">
        <v>586.5</v>
      </c>
      <c r="E448" s="7">
        <v>3419.55</v>
      </c>
      <c r="F448" s="7"/>
      <c r="G448" s="6"/>
      <c r="H448" s="10">
        <f t="shared" si="321"/>
        <v>5.9904153354632585E-3</v>
      </c>
      <c r="I448" s="10">
        <f t="shared" si="322"/>
        <v>5.9711677898152823E-4</v>
      </c>
      <c r="J448" s="10">
        <f t="shared" si="323"/>
        <v>-1.3216558212013138E-2</v>
      </c>
      <c r="K448" s="7"/>
      <c r="L448" s="10">
        <f t="shared" si="324"/>
        <v>1.0168134507606084</v>
      </c>
      <c r="M448" s="10">
        <f t="shared" si="325"/>
        <v>1.9583858764186632</v>
      </c>
      <c r="N448" s="10">
        <f t="shared" si="326"/>
        <v>1.316611340695075</v>
      </c>
      <c r="O448" s="7"/>
      <c r="P448" s="10">
        <f t="shared" si="327"/>
        <v>-0.94157242565805488</v>
      </c>
      <c r="Q448" s="10">
        <f t="shared" si="328"/>
        <v>-0.29979788993446665</v>
      </c>
      <c r="R448" s="11">
        <f t="shared" si="329"/>
        <v>-0.64177453572358822</v>
      </c>
      <c r="S448" s="7"/>
      <c r="T448" s="7"/>
      <c r="U448" s="7">
        <v>12076.85</v>
      </c>
      <c r="V448" s="7">
        <v>1760.45</v>
      </c>
      <c r="W448" s="7">
        <v>44</v>
      </c>
      <c r="X448" s="7"/>
      <c r="Y448" s="10">
        <f t="shared" si="330"/>
        <v>-3.2768700945058439E-2</v>
      </c>
      <c r="Z448" s="10">
        <f t="shared" si="331"/>
        <v>-4.7769800440952258E-3</v>
      </c>
      <c r="AA448" s="10">
        <f t="shared" si="332"/>
        <v>-1.8952062430323331E-2</v>
      </c>
      <c r="AB448" s="5"/>
      <c r="AC448" s="10">
        <f t="shared" si="345"/>
        <v>5.3748194941910937E-2</v>
      </c>
      <c r="AD448" s="10">
        <f t="shared" si="346"/>
        <v>1.0098402042631401E-2</v>
      </c>
      <c r="AE448" s="10">
        <f t="shared" si="347"/>
        <v>1.8518518518518452E-2</v>
      </c>
      <c r="AF448" s="10"/>
      <c r="AG448" s="10">
        <f t="shared" si="348"/>
        <v>-4.3649792899279533E-2</v>
      </c>
      <c r="AH448" s="10">
        <f t="shared" si="341"/>
        <v>-8.4201164758870503E-3</v>
      </c>
      <c r="AI448" s="10">
        <f t="shared" si="333"/>
        <v>-3.5229676423392482E-2</v>
      </c>
      <c r="AJ448" s="7"/>
      <c r="AK448" s="7"/>
      <c r="AL448" s="7">
        <v>521.4</v>
      </c>
      <c r="AM448" s="7">
        <v>22.4</v>
      </c>
      <c r="AN448" s="7">
        <v>433.95</v>
      </c>
      <c r="AO448" s="4"/>
      <c r="AP448" s="10">
        <f t="shared" si="334"/>
        <v>1.538461538461534E-2</v>
      </c>
      <c r="AQ448" s="10">
        <f t="shared" si="335"/>
        <v>-2.2271714922049313E-3</v>
      </c>
      <c r="AR448" s="10">
        <f t="shared" si="336"/>
        <v>1.1523392486750719E-4</v>
      </c>
      <c r="AS448" s="4"/>
      <c r="AT448" s="10">
        <f t="shared" si="342"/>
        <v>-4.2967631051274704E-3</v>
      </c>
      <c r="AU448" s="10">
        <f t="shared" si="343"/>
        <v>1.5873015873015775E-2</v>
      </c>
      <c r="AV448" s="10">
        <f t="shared" si="344"/>
        <v>2.4675324675324649E-2</v>
      </c>
      <c r="AW448" s="4"/>
      <c r="AX448" s="9">
        <f t="shared" si="315"/>
        <v>2.0169778978143246E-2</v>
      </c>
      <c r="AY448" s="9">
        <f t="shared" si="316"/>
        <v>-8.8023088023088739E-3</v>
      </c>
      <c r="AZ448" s="8">
        <f t="shared" si="337"/>
        <v>2.897208778045212E-2</v>
      </c>
      <c r="BA448" s="4"/>
      <c r="BC448" s="4"/>
      <c r="BD448" s="4"/>
      <c r="BE448" s="4"/>
      <c r="BF448" s="4"/>
      <c r="BG448" s="4"/>
      <c r="BH448" s="4"/>
      <c r="BI448" s="4"/>
      <c r="BJ448" s="4"/>
      <c r="BK448" s="4"/>
      <c r="BN448" s="4"/>
    </row>
    <row r="449" spans="1:66" s="1" customFormat="1">
      <c r="A449" s="12">
        <v>41999</v>
      </c>
      <c r="B449" s="7">
        <v>27241.78</v>
      </c>
      <c r="C449" s="7">
        <v>125.9</v>
      </c>
      <c r="D449" s="7">
        <v>589.65</v>
      </c>
      <c r="E449" s="7">
        <v>3460.95</v>
      </c>
      <c r="F449" s="7"/>
      <c r="G449" s="6"/>
      <c r="H449" s="10">
        <f t="shared" si="321"/>
        <v>-3.9698292973399887E-4</v>
      </c>
      <c r="I449" s="10">
        <f t="shared" si="322"/>
        <v>5.3708439897697819E-3</v>
      </c>
      <c r="J449" s="10">
        <f t="shared" si="323"/>
        <v>1.2106856165284799E-2</v>
      </c>
      <c r="K449" s="7"/>
      <c r="L449" s="10">
        <f t="shared" si="324"/>
        <v>1.0160128102481985</v>
      </c>
      <c r="M449" s="10">
        <f t="shared" si="325"/>
        <v>1.9742749054224462</v>
      </c>
      <c r="N449" s="10">
        <f t="shared" si="326"/>
        <v>1.344658220987738</v>
      </c>
      <c r="O449" s="7"/>
      <c r="P449" s="10">
        <f t="shared" si="327"/>
        <v>-0.95826209517424776</v>
      </c>
      <c r="Q449" s="10">
        <f t="shared" si="328"/>
        <v>-0.32864541073953957</v>
      </c>
      <c r="R449" s="11">
        <f t="shared" si="329"/>
        <v>-0.6296166844347082</v>
      </c>
      <c r="S449" s="7"/>
      <c r="T449" s="7"/>
      <c r="U449" s="7">
        <v>12129.9</v>
      </c>
      <c r="V449" s="7">
        <v>1736.95</v>
      </c>
      <c r="W449" s="7">
        <v>45.05</v>
      </c>
      <c r="X449" s="7"/>
      <c r="Y449" s="10">
        <f t="shared" si="330"/>
        <v>4.3927017392779797E-3</v>
      </c>
      <c r="Z449" s="10">
        <f t="shared" si="331"/>
        <v>-1.3348859666562527E-2</v>
      </c>
      <c r="AA449" s="10">
        <f t="shared" si="332"/>
        <v>2.3863636363636299E-2</v>
      </c>
      <c r="AB449" s="5"/>
      <c r="AC449" s="10">
        <f t="shared" si="345"/>
        <v>5.8376996470593301E-2</v>
      </c>
      <c r="AD449" s="10">
        <f t="shared" si="346"/>
        <v>-3.3852597756547404E-3</v>
      </c>
      <c r="AE449" s="10">
        <f t="shared" si="347"/>
        <v>4.2824074074073938E-2</v>
      </c>
      <c r="AF449" s="10"/>
      <c r="AG449" s="10">
        <f t="shared" si="348"/>
        <v>-6.1762256246248044E-2</v>
      </c>
      <c r="AH449" s="10">
        <f t="shared" si="341"/>
        <v>-4.6209333849728682E-2</v>
      </c>
      <c r="AI449" s="10">
        <f t="shared" si="333"/>
        <v>-1.5552922396519363E-2</v>
      </c>
      <c r="AJ449" s="7"/>
      <c r="AK449" s="7"/>
      <c r="AL449" s="7">
        <v>523.75</v>
      </c>
      <c r="AM449" s="7">
        <v>23.15</v>
      </c>
      <c r="AN449" s="7">
        <v>443.3</v>
      </c>
      <c r="AO449" s="4"/>
      <c r="AP449" s="10">
        <f t="shared" si="334"/>
        <v>4.5070962792482221E-3</v>
      </c>
      <c r="AQ449" s="10">
        <f t="shared" si="335"/>
        <v>3.3482142857142856E-2</v>
      </c>
      <c r="AR449" s="10">
        <f t="shared" si="336"/>
        <v>2.1546261089987379E-2</v>
      </c>
      <c r="AS449" s="4"/>
      <c r="AT449" s="10">
        <f t="shared" si="342"/>
        <v>1.9096724911681989E-4</v>
      </c>
      <c r="AU449" s="10">
        <f t="shared" si="343"/>
        <v>4.9886621315192649E-2</v>
      </c>
      <c r="AV449" s="10">
        <f t="shared" si="344"/>
        <v>4.6753246753246783E-2</v>
      </c>
      <c r="AW449" s="4"/>
      <c r="AX449" s="9">
        <f t="shared" si="315"/>
        <v>4.9695654066075831E-2</v>
      </c>
      <c r="AY449" s="9">
        <f t="shared" si="316"/>
        <v>3.1333745619458661E-3</v>
      </c>
      <c r="AZ449" s="8">
        <f t="shared" si="337"/>
        <v>4.6562279504129965E-2</v>
      </c>
      <c r="BA449" s="4"/>
      <c r="BC449" s="4"/>
      <c r="BD449" s="4"/>
      <c r="BE449" s="4"/>
      <c r="BF449" s="4"/>
      <c r="BG449" s="4"/>
      <c r="BH449" s="4"/>
      <c r="BI449" s="4"/>
      <c r="BJ449" s="4"/>
      <c r="BK449" s="4"/>
      <c r="BN449" s="4"/>
    </row>
    <row r="450" spans="1:66" s="1" customFormat="1">
      <c r="A450" s="12">
        <v>42002</v>
      </c>
      <c r="B450" s="7">
        <v>27395.73</v>
      </c>
      <c r="C450" s="7">
        <v>129.19999999999999</v>
      </c>
      <c r="D450" s="7">
        <v>587.20000000000005</v>
      </c>
      <c r="E450" s="7">
        <v>3475.2</v>
      </c>
      <c r="F450" s="7"/>
      <c r="G450" s="6"/>
      <c r="H450" s="10">
        <f t="shared" si="321"/>
        <v>2.6211278792692475E-2</v>
      </c>
      <c r="I450" s="10">
        <f t="shared" si="322"/>
        <v>-4.1550072076654487E-3</v>
      </c>
      <c r="J450" s="10">
        <f t="shared" si="323"/>
        <v>4.1173666189918958E-3</v>
      </c>
      <c r="K450" s="7">
        <f>K441+K441*0.076</f>
        <v>0</v>
      </c>
      <c r="L450" s="10">
        <f t="shared" si="324"/>
        <v>1.0688550840672535</v>
      </c>
      <c r="M450" s="10">
        <f t="shared" si="325"/>
        <v>1.9619167717528376</v>
      </c>
      <c r="N450" s="10">
        <f t="shared" si="326"/>
        <v>1.3543120384797778</v>
      </c>
      <c r="O450" s="10" t="s">
        <v>1</v>
      </c>
      <c r="P450" s="10">
        <f t="shared" si="327"/>
        <v>-0.89306168768558414</v>
      </c>
      <c r="Q450" s="10">
        <f t="shared" si="328"/>
        <v>-0.28545695441252428</v>
      </c>
      <c r="R450" s="11">
        <f t="shared" si="329"/>
        <v>-0.60760473327305986</v>
      </c>
      <c r="S450" s="7" t="s">
        <v>14</v>
      </c>
      <c r="T450" s="7"/>
      <c r="U450" s="7">
        <v>11525.45</v>
      </c>
      <c r="V450" s="7">
        <v>1784.55</v>
      </c>
      <c r="W450" s="7">
        <v>45.2</v>
      </c>
      <c r="X450" s="7"/>
      <c r="Y450" s="10">
        <f t="shared" si="330"/>
        <v>-4.9831408338073598E-2</v>
      </c>
      <c r="Z450" s="10">
        <f t="shared" si="331"/>
        <v>2.7404358214110889E-2</v>
      </c>
      <c r="AA450" s="10">
        <f t="shared" si="332"/>
        <v>3.3296337402886947E-3</v>
      </c>
      <c r="AB450" s="5"/>
      <c r="AC450" s="10">
        <f t="shared" si="345"/>
        <v>5.6365801838432891E-3</v>
      </c>
      <c r="AD450" s="10">
        <f t="shared" si="346"/>
        <v>2.3926327566916285E-2</v>
      </c>
      <c r="AE450" s="10">
        <f t="shared" si="347"/>
        <v>4.6296296296296294E-2</v>
      </c>
      <c r="AF450" s="10"/>
      <c r="AG450" s="10">
        <f t="shared" si="348"/>
        <v>1.8289747383072995E-2</v>
      </c>
      <c r="AH450" s="10">
        <f t="shared" si="341"/>
        <v>-2.2369968729380008E-2</v>
      </c>
      <c r="AI450" s="10">
        <f t="shared" si="333"/>
        <v>4.0659716112453004E-2</v>
      </c>
      <c r="AJ450" s="7"/>
      <c r="AK450" s="7"/>
      <c r="AL450" s="7">
        <v>528.6</v>
      </c>
      <c r="AM450" s="7">
        <v>23.35</v>
      </c>
      <c r="AN450" s="7">
        <v>437.95</v>
      </c>
      <c r="AO450" s="4"/>
      <c r="AP450" s="10">
        <f t="shared" si="334"/>
        <v>9.260143198090735E-3</v>
      </c>
      <c r="AQ450" s="10">
        <f t="shared" si="335"/>
        <v>8.6393088552917004E-3</v>
      </c>
      <c r="AR450" s="10">
        <f t="shared" si="336"/>
        <v>-1.2068576584705669E-2</v>
      </c>
      <c r="AS450" s="4"/>
      <c r="AT450" s="10">
        <f t="shared" si="342"/>
        <v>9.4528788312805232E-3</v>
      </c>
      <c r="AU450" s="10">
        <f t="shared" si="343"/>
        <v>5.8956916099773271E-2</v>
      </c>
      <c r="AV450" s="10">
        <f t="shared" si="344"/>
        <v>3.4120425029515913E-2</v>
      </c>
      <c r="AW450" s="4"/>
      <c r="AX450" s="9">
        <f t="shared" si="315"/>
        <v>4.950403726849275E-2</v>
      </c>
      <c r="AY450" s="9">
        <f t="shared" si="316"/>
        <v>2.4836491070257358E-2</v>
      </c>
      <c r="AZ450" s="8">
        <f t="shared" si="337"/>
        <v>2.4667546198235392E-2</v>
      </c>
      <c r="BA450" s="4"/>
      <c r="BC450" s="4"/>
      <c r="BD450" s="4"/>
      <c r="BE450" s="4"/>
      <c r="BF450" s="4"/>
      <c r="BG450" s="4"/>
      <c r="BH450" s="4"/>
      <c r="BI450" s="4"/>
      <c r="BJ450" s="4"/>
      <c r="BK450" s="4"/>
      <c r="BN450" s="4"/>
    </row>
    <row r="451" spans="1:66" s="1" customFormat="1">
      <c r="A451" s="12">
        <v>42003</v>
      </c>
      <c r="B451" s="7">
        <v>27403.54</v>
      </c>
      <c r="C451" s="7">
        <v>129.69999999999999</v>
      </c>
      <c r="D451" s="7">
        <v>588.54999999999995</v>
      </c>
      <c r="E451" s="7">
        <v>3462.15</v>
      </c>
      <c r="F451" s="7"/>
      <c r="G451" s="7"/>
      <c r="H451" s="10">
        <f t="shared" si="321"/>
        <v>3.8699690402476785E-3</v>
      </c>
      <c r="I451" s="10">
        <f t="shared" si="322"/>
        <v>2.2990463215257304E-3</v>
      </c>
      <c r="J451" s="10">
        <f t="shared" si="323"/>
        <v>-3.7551795580109716E-3</v>
      </c>
      <c r="K451" s="7"/>
      <c r="L451" s="10">
        <f t="shared" si="324"/>
        <v>1.0768614891913528</v>
      </c>
      <c r="M451" s="10">
        <f t="shared" si="325"/>
        <v>1.9687263556116013</v>
      </c>
      <c r="N451" s="10">
        <f t="shared" si="326"/>
        <v>1.3454711740396994</v>
      </c>
      <c r="O451" s="7" t="s">
        <v>0</v>
      </c>
      <c r="P451" s="10">
        <f t="shared" si="327"/>
        <v>-0.89186486642024843</v>
      </c>
      <c r="Q451" s="10">
        <f t="shared" si="328"/>
        <v>-0.26860968484834657</v>
      </c>
      <c r="R451" s="11">
        <f t="shared" si="329"/>
        <v>-0.62325518157190185</v>
      </c>
      <c r="S451" s="7" t="s">
        <v>6</v>
      </c>
      <c r="T451" s="7"/>
      <c r="U451" s="7">
        <v>11557.3</v>
      </c>
      <c r="V451" s="7">
        <v>1782.35</v>
      </c>
      <c r="W451" s="7">
        <v>44.65</v>
      </c>
      <c r="X451" s="7"/>
      <c r="Y451" s="10">
        <f t="shared" si="330"/>
        <v>2.7634495833133233E-3</v>
      </c>
      <c r="Z451" s="10">
        <f t="shared" si="331"/>
        <v>-1.232803788069847E-3</v>
      </c>
      <c r="AA451" s="10">
        <f t="shared" si="332"/>
        <v>-1.2168141592920447E-2</v>
      </c>
      <c r="AB451" s="5"/>
      <c r="AC451" s="10">
        <f t="shared" si="345"/>
        <v>8.4156061723169671E-3</v>
      </c>
      <c r="AD451" s="10">
        <f t="shared" si="346"/>
        <v>2.2664027311587343E-2</v>
      </c>
      <c r="AE451" s="10">
        <f t="shared" si="347"/>
        <v>3.3564814814814714E-2</v>
      </c>
      <c r="AF451" s="10"/>
      <c r="AG451" s="10">
        <f t="shared" si="348"/>
        <v>1.4248421139270375E-2</v>
      </c>
      <c r="AH451" s="10">
        <f t="shared" si="341"/>
        <v>-1.0900787503227372E-2</v>
      </c>
      <c r="AI451" s="10">
        <f t="shared" si="333"/>
        <v>2.5149208642497749E-2</v>
      </c>
      <c r="AJ451" s="7"/>
      <c r="AK451" s="7"/>
      <c r="AL451" s="7">
        <v>543.35</v>
      </c>
      <c r="AM451" s="7">
        <v>23.2</v>
      </c>
      <c r="AN451" s="7">
        <v>439.95</v>
      </c>
      <c r="AO451" s="4"/>
      <c r="AP451" s="10">
        <f t="shared" si="334"/>
        <v>2.7903897086643963E-2</v>
      </c>
      <c r="AQ451" s="10">
        <f t="shared" si="335"/>
        <v>-6.423982869379106E-3</v>
      </c>
      <c r="AR451" s="10">
        <f t="shared" si="336"/>
        <v>4.5667313620276285E-3</v>
      </c>
      <c r="AS451" s="4"/>
      <c r="AT451" s="10">
        <f t="shared" si="342"/>
        <v>3.7620548076005053E-2</v>
      </c>
      <c r="AU451" s="10">
        <f t="shared" si="343"/>
        <v>5.2154195011337799E-2</v>
      </c>
      <c r="AV451" s="10">
        <f t="shared" si="344"/>
        <v>3.8842975206611542E-2</v>
      </c>
      <c r="AW451" s="4"/>
      <c r="AX451" s="9">
        <f t="shared" si="315"/>
        <v>1.4533646935332746E-2</v>
      </c>
      <c r="AY451" s="9">
        <f t="shared" si="316"/>
        <v>1.3311219804726257E-2</v>
      </c>
      <c r="AZ451" s="8">
        <f t="shared" si="337"/>
        <v>1.2224271306064891E-3</v>
      </c>
      <c r="BA451" s="4"/>
      <c r="BC451" s="4"/>
      <c r="BD451" s="4"/>
      <c r="BE451" s="4"/>
      <c r="BF451" s="4"/>
      <c r="BG451" s="4"/>
      <c r="BH451" s="4"/>
      <c r="BI451" s="4"/>
      <c r="BJ451" s="4"/>
      <c r="BK451" s="4"/>
      <c r="BN451" s="4"/>
    </row>
    <row r="452" spans="1:66" s="1" customFormat="1">
      <c r="A452" s="12">
        <v>42004</v>
      </c>
      <c r="B452" s="7">
        <v>27499.42</v>
      </c>
      <c r="C452" s="7">
        <v>128.44999999999999</v>
      </c>
      <c r="D452" s="7">
        <v>596.75</v>
      </c>
      <c r="E452" s="7">
        <v>3481.45</v>
      </c>
      <c r="F452" s="7"/>
      <c r="G452" s="6"/>
      <c r="H452" s="10">
        <f t="shared" si="321"/>
        <v>-9.6376252891287595E-3</v>
      </c>
      <c r="I452" s="10">
        <f t="shared" si="322"/>
        <v>1.3932546087843082E-2</v>
      </c>
      <c r="J452" s="10">
        <f t="shared" si="323"/>
        <v>5.5745707147292082E-3</v>
      </c>
      <c r="K452" s="7"/>
      <c r="L452" s="10">
        <f t="shared" si="324"/>
        <v>1.0568454763811046</v>
      </c>
      <c r="M452" s="10">
        <f t="shared" si="325"/>
        <v>2.0100882723833542</v>
      </c>
      <c r="N452" s="10">
        <f t="shared" si="326"/>
        <v>1.3585461689587426</v>
      </c>
      <c r="O452" s="7"/>
      <c r="P452" s="10">
        <f t="shared" si="327"/>
        <v>-0.95324279600224959</v>
      </c>
      <c r="Q452" s="10">
        <f t="shared" si="328"/>
        <v>-0.30170069257763799</v>
      </c>
      <c r="R452" s="11">
        <f t="shared" si="329"/>
        <v>-0.65154210342461161</v>
      </c>
      <c r="S452" s="4"/>
      <c r="T452" s="7"/>
      <c r="U452" s="7">
        <v>11736.1</v>
      </c>
      <c r="V452" s="7">
        <v>1840.2</v>
      </c>
      <c r="W452" s="7">
        <v>44.35</v>
      </c>
      <c r="X452" s="7">
        <v>28</v>
      </c>
      <c r="Y452" s="10">
        <f t="shared" si="330"/>
        <v>1.5470741436148678E-2</v>
      </c>
      <c r="Z452" s="10">
        <f t="shared" si="331"/>
        <v>3.2457149269223294E-2</v>
      </c>
      <c r="AA452" s="10">
        <f t="shared" si="332"/>
        <v>-6.7189249720044156E-3</v>
      </c>
      <c r="AB452" s="5"/>
      <c r="AC452" s="10">
        <f t="shared" si="345"/>
        <v>2.4016543275586017E-2</v>
      </c>
      <c r="AD452" s="10">
        <f t="shared" si="346"/>
        <v>5.5856786298304581E-2</v>
      </c>
      <c r="AE452" s="10">
        <f t="shared" si="347"/>
        <v>2.6620370370370336E-2</v>
      </c>
      <c r="AF452" s="10" t="s">
        <v>1</v>
      </c>
      <c r="AG452" s="10">
        <f t="shared" si="348"/>
        <v>3.1840243022718567E-2</v>
      </c>
      <c r="AH452" s="10">
        <f t="shared" si="341"/>
        <v>2.9236415927934245E-2</v>
      </c>
      <c r="AI452" s="10">
        <f t="shared" si="333"/>
        <v>2.6038270947843223E-3</v>
      </c>
      <c r="AJ452" s="7" t="s">
        <v>14</v>
      </c>
      <c r="AK452" s="7"/>
      <c r="AL452" s="7">
        <v>560</v>
      </c>
      <c r="AM452" s="7">
        <v>23.25</v>
      </c>
      <c r="AN452" s="7">
        <v>456.6</v>
      </c>
      <c r="AO452" s="4"/>
      <c r="AP452" s="10">
        <f t="shared" si="334"/>
        <v>3.0643231802705395E-2</v>
      </c>
      <c r="AQ452" s="10">
        <f t="shared" si="335"/>
        <v>2.1551724137931342E-3</v>
      </c>
      <c r="AR452" s="10">
        <f t="shared" si="336"/>
        <v>3.7845209682918594E-2</v>
      </c>
      <c r="AS452" s="4"/>
      <c r="AT452" s="10">
        <f t="shared" si="342"/>
        <v>6.9416595053948288E-2</v>
      </c>
      <c r="AU452" s="10">
        <f t="shared" si="343"/>
        <v>5.4421768707482956E-2</v>
      </c>
      <c r="AV452" s="10">
        <f t="shared" si="344"/>
        <v>7.8158205430932756E-2</v>
      </c>
      <c r="AW452" s="4"/>
      <c r="AX452" s="9">
        <f t="shared" si="315"/>
        <v>-1.4994826346465331E-2</v>
      </c>
      <c r="AY452" s="9">
        <f t="shared" si="316"/>
        <v>-2.37364367234498E-2</v>
      </c>
      <c r="AZ452" s="8">
        <f t="shared" si="337"/>
        <v>8.7416103769844683E-3</v>
      </c>
      <c r="BA452" s="4"/>
      <c r="BC452" s="4"/>
      <c r="BD452" s="4"/>
      <c r="BE452" s="4"/>
      <c r="BF452" s="4"/>
      <c r="BG452" s="4"/>
      <c r="BH452" s="4"/>
      <c r="BI452" s="4"/>
      <c r="BJ452" s="4"/>
      <c r="BK452" s="4"/>
      <c r="BN452" s="4"/>
    </row>
    <row r="453" spans="1:66" s="1" customFormat="1">
      <c r="A453" s="12">
        <v>42005</v>
      </c>
      <c r="B453" s="7">
        <v>27507.54</v>
      </c>
      <c r="C453" s="7">
        <v>129.6</v>
      </c>
      <c r="D453" s="7">
        <v>604.25</v>
      </c>
      <c r="E453" s="7">
        <v>3484.65</v>
      </c>
      <c r="F453" s="7"/>
      <c r="G453" s="6"/>
      <c r="H453" s="10">
        <f t="shared" si="321"/>
        <v>8.9528999610743922E-3</v>
      </c>
      <c r="I453" s="10">
        <f t="shared" si="322"/>
        <v>1.2568077084206116E-2</v>
      </c>
      <c r="J453" s="10">
        <f t="shared" si="323"/>
        <v>9.191572476985948E-4</v>
      </c>
      <c r="K453" s="7"/>
      <c r="L453" s="10">
        <f t="shared" si="324"/>
        <v>1.075260208166533</v>
      </c>
      <c r="M453" s="10">
        <f t="shared" si="325"/>
        <v>2.0479192938209332</v>
      </c>
      <c r="N453" s="10">
        <f t="shared" si="326"/>
        <v>1.3607140437639729</v>
      </c>
      <c r="O453" s="7"/>
      <c r="P453" s="10">
        <f t="shared" si="327"/>
        <v>-0.97265908565440018</v>
      </c>
      <c r="Q453" s="10">
        <f t="shared" si="328"/>
        <v>-0.28545383559743986</v>
      </c>
      <c r="R453" s="11">
        <f t="shared" si="329"/>
        <v>-0.68720525005696032</v>
      </c>
      <c r="S453" s="7"/>
      <c r="T453" s="7"/>
      <c r="U453" s="7">
        <v>12299.7</v>
      </c>
      <c r="V453" s="7">
        <v>1830.7</v>
      </c>
      <c r="W453" s="7">
        <v>44.05</v>
      </c>
      <c r="X453" s="7"/>
      <c r="Y453" s="10">
        <f t="shared" si="330"/>
        <v>4.8022767358833034E-2</v>
      </c>
      <c r="Z453" s="10">
        <f t="shared" si="331"/>
        <v>-5.1624823388762087E-3</v>
      </c>
      <c r="AA453" s="10">
        <f t="shared" si="332"/>
        <v>-6.7643742953777735E-3</v>
      </c>
      <c r="AB453" s="5"/>
      <c r="AC453" s="10">
        <f t="shared" ref="AC453:AC458" si="349">(U453-$U$452)/$U$452</f>
        <v>4.8022767358833034E-2</v>
      </c>
      <c r="AD453" s="10">
        <f t="shared" ref="AD453:AD458" si="350">(V453-$V$452)/$V$452</f>
        <v>-5.1624823388762087E-3</v>
      </c>
      <c r="AE453" s="10">
        <f t="shared" ref="AE453:AE458" si="351">(W453-$W$452)/$W$452</f>
        <v>-6.7643742953777735E-3</v>
      </c>
      <c r="AF453" s="10" t="s">
        <v>2</v>
      </c>
      <c r="AG453" s="10">
        <f t="shared" si="348"/>
        <v>-5.3185249697709241E-2</v>
      </c>
      <c r="AH453" s="10">
        <f t="shared" si="341"/>
        <v>1.6018919565015648E-3</v>
      </c>
      <c r="AI453" s="10">
        <f t="shared" si="333"/>
        <v>-5.4787141654210808E-2</v>
      </c>
      <c r="AJ453" s="10" t="s">
        <v>2</v>
      </c>
      <c r="AK453" s="7"/>
      <c r="AL453" s="7">
        <v>569.79999999999995</v>
      </c>
      <c r="AM453" s="7">
        <v>23.5</v>
      </c>
      <c r="AN453" s="7">
        <v>445.1</v>
      </c>
      <c r="AO453" s="4"/>
      <c r="AP453" s="10">
        <f t="shared" si="334"/>
        <v>1.7499999999999918E-2</v>
      </c>
      <c r="AQ453" s="10">
        <f t="shared" si="335"/>
        <v>1.0752688172043012E-2</v>
      </c>
      <c r="AR453" s="10">
        <f t="shared" si="336"/>
        <v>-2.5186158563293912E-2</v>
      </c>
      <c r="AS453" s="4"/>
      <c r="AT453" s="10">
        <f t="shared" si="342"/>
        <v>8.8131385467392298E-2</v>
      </c>
      <c r="AU453" s="10">
        <f t="shared" si="343"/>
        <v>6.5759637188208583E-2</v>
      </c>
      <c r="AV453" s="10">
        <f t="shared" si="344"/>
        <v>5.1003541912632878E-2</v>
      </c>
      <c r="AW453" s="4"/>
      <c r="AX453" s="9">
        <f t="shared" si="315"/>
        <v>-2.2371748279183715E-2</v>
      </c>
      <c r="AY453" s="9">
        <f t="shared" si="316"/>
        <v>1.4756095275575705E-2</v>
      </c>
      <c r="AZ453" s="8">
        <f t="shared" si="337"/>
        <v>-3.712784355475942E-2</v>
      </c>
      <c r="BA453" s="4"/>
      <c r="BC453" s="4"/>
      <c r="BD453" s="4"/>
      <c r="BE453" s="4"/>
      <c r="BF453" s="4"/>
      <c r="BG453" s="4"/>
      <c r="BH453" s="4"/>
      <c r="BI453" s="4"/>
      <c r="BJ453" s="4"/>
      <c r="BK453" s="4"/>
      <c r="BN453" s="4"/>
    </row>
    <row r="454" spans="1:66" s="1" customFormat="1">
      <c r="A454" s="12">
        <v>42006</v>
      </c>
      <c r="B454" s="7">
        <v>27887.9</v>
      </c>
      <c r="C454" s="7">
        <v>128.6</v>
      </c>
      <c r="D454" s="7">
        <v>606.25</v>
      </c>
      <c r="E454" s="7">
        <v>3438.55</v>
      </c>
      <c r="F454" s="7"/>
      <c r="G454" s="6"/>
      <c r="H454" s="10">
        <f t="shared" si="321"/>
        <v>-7.7160493827160498E-3</v>
      </c>
      <c r="I454" s="10">
        <f t="shared" si="322"/>
        <v>3.3098882912701694E-3</v>
      </c>
      <c r="J454" s="10">
        <f t="shared" si="323"/>
        <v>-1.3229449155582313E-2</v>
      </c>
      <c r="K454" s="7"/>
      <c r="L454" s="10">
        <f t="shared" si="324"/>
        <v>1.0592473979183346</v>
      </c>
      <c r="M454" s="10">
        <f t="shared" si="325"/>
        <v>2.0580075662042874</v>
      </c>
      <c r="N454" s="10">
        <f t="shared" si="326"/>
        <v>1.3294830973511282</v>
      </c>
      <c r="O454" s="7"/>
      <c r="P454" s="10">
        <f t="shared" si="327"/>
        <v>-0.99876016828595282</v>
      </c>
      <c r="Q454" s="10">
        <f t="shared" si="328"/>
        <v>-0.27023569943279369</v>
      </c>
      <c r="R454" s="11">
        <f t="shared" si="329"/>
        <v>-0.72852446885315914</v>
      </c>
      <c r="S454" s="7"/>
      <c r="T454" s="7"/>
      <c r="U454" s="7">
        <v>12381.25</v>
      </c>
      <c r="V454" s="7">
        <v>1879.5</v>
      </c>
      <c r="W454" s="7">
        <v>42.95</v>
      </c>
      <c r="X454" s="7"/>
      <c r="Y454" s="10">
        <f t="shared" si="330"/>
        <v>6.6302430140571939E-3</v>
      </c>
      <c r="Z454" s="10">
        <f t="shared" si="331"/>
        <v>2.6656470202654697E-2</v>
      </c>
      <c r="AA454" s="10">
        <f t="shared" si="332"/>
        <v>-2.4971623155504979E-2</v>
      </c>
      <c r="AB454" s="5"/>
      <c r="AC454" s="10">
        <f t="shared" si="349"/>
        <v>5.4971412990686822E-2</v>
      </c>
      <c r="AD454" s="10">
        <f t="shared" si="350"/>
        <v>2.1356374307140501E-2</v>
      </c>
      <c r="AE454" s="10">
        <f t="shared" si="351"/>
        <v>-3.1567080045095793E-2</v>
      </c>
      <c r="AF454" s="10"/>
      <c r="AG454" s="10">
        <f t="shared" si="348"/>
        <v>-3.3615038683546317E-2</v>
      </c>
      <c r="AH454" s="10">
        <f t="shared" si="341"/>
        <v>5.292345435223629E-2</v>
      </c>
      <c r="AI454" s="10">
        <f t="shared" si="333"/>
        <v>-8.6538493035782607E-2</v>
      </c>
      <c r="AJ454" s="7"/>
      <c r="AK454" s="7"/>
      <c r="AL454" s="7">
        <v>566.45000000000005</v>
      </c>
      <c r="AM454" s="7">
        <v>24.2</v>
      </c>
      <c r="AN454" s="7">
        <v>432.2</v>
      </c>
      <c r="AO454" s="4"/>
      <c r="AP454" s="10">
        <f t="shared" si="334"/>
        <v>-5.8792558792557202E-3</v>
      </c>
      <c r="AQ454" s="10">
        <f t="shared" si="335"/>
        <v>2.9787234042553162E-2</v>
      </c>
      <c r="AR454" s="10">
        <f t="shared" si="336"/>
        <v>-2.8982251179510296E-2</v>
      </c>
      <c r="AS454" s="4"/>
      <c r="AT454" s="10">
        <f t="shared" si="342"/>
        <v>8.1733982621980464E-2</v>
      </c>
      <c r="AU454" s="10">
        <f t="shared" si="343"/>
        <v>9.75056689342403E-2</v>
      </c>
      <c r="AV454" s="10">
        <f t="shared" si="344"/>
        <v>2.0543093270365971E-2</v>
      </c>
      <c r="AW454" s="4"/>
      <c r="AX454" s="9">
        <f t="shared" si="315"/>
        <v>1.5771686312259836E-2</v>
      </c>
      <c r="AY454" s="9">
        <f t="shared" si="316"/>
        <v>7.6962575663874322E-2</v>
      </c>
      <c r="AZ454" s="8">
        <f t="shared" si="337"/>
        <v>-6.1190889351614486E-2</v>
      </c>
      <c r="BA454" s="4"/>
      <c r="BC454" s="4"/>
      <c r="BD454" s="4"/>
      <c r="BE454" s="4"/>
      <c r="BF454" s="4"/>
      <c r="BG454" s="4"/>
      <c r="BH454" s="4"/>
      <c r="BI454" s="4"/>
      <c r="BJ454" s="4"/>
      <c r="BK454" s="4"/>
      <c r="BN454" s="4"/>
    </row>
    <row r="455" spans="1:66" s="1" customFormat="1">
      <c r="A455" s="12">
        <v>42009</v>
      </c>
      <c r="B455" s="7">
        <v>27842.32</v>
      </c>
      <c r="C455" s="7">
        <v>127.85</v>
      </c>
      <c r="D455" s="7">
        <v>618.29999999999995</v>
      </c>
      <c r="E455" s="7">
        <v>3449.85</v>
      </c>
      <c r="F455" s="7"/>
      <c r="G455" s="6"/>
      <c r="H455" s="10">
        <f t="shared" si="321"/>
        <v>-5.8320373250388803E-3</v>
      </c>
      <c r="I455" s="10">
        <f t="shared" si="322"/>
        <v>1.9876288659793739E-2</v>
      </c>
      <c r="J455" s="10">
        <f t="shared" si="323"/>
        <v>3.2862689214929919E-3</v>
      </c>
      <c r="K455" s="7"/>
      <c r="L455" s="10">
        <f t="shared" si="324"/>
        <v>1.0472377902321857</v>
      </c>
      <c r="M455" s="10">
        <f t="shared" si="325"/>
        <v>2.1187894073139972</v>
      </c>
      <c r="N455" s="10">
        <f t="shared" si="326"/>
        <v>1.3371384052570965</v>
      </c>
      <c r="O455" s="7"/>
      <c r="P455" s="10">
        <f t="shared" si="327"/>
        <v>-1.0715516170818116</v>
      </c>
      <c r="Q455" s="10">
        <f t="shared" si="328"/>
        <v>-0.28990061502491082</v>
      </c>
      <c r="R455" s="11">
        <f t="shared" si="329"/>
        <v>-0.78165100205690075</v>
      </c>
      <c r="S455" s="7"/>
      <c r="T455" s="7"/>
      <c r="U455" s="7">
        <v>12072.9</v>
      </c>
      <c r="V455" s="7">
        <v>1882.8</v>
      </c>
      <c r="W455" s="7">
        <v>43.2</v>
      </c>
      <c r="X455" s="7"/>
      <c r="Y455" s="10">
        <f t="shared" si="330"/>
        <v>-2.4904593639576002E-2</v>
      </c>
      <c r="Z455" s="10">
        <f t="shared" si="331"/>
        <v>1.7557861133279886E-3</v>
      </c>
      <c r="AA455" s="10">
        <f t="shared" si="332"/>
        <v>5.8207217694994174E-3</v>
      </c>
      <c r="AB455" s="5"/>
      <c r="AC455" s="10">
        <f t="shared" si="349"/>
        <v>2.8697778648784457E-2</v>
      </c>
      <c r="AD455" s="10">
        <f t="shared" si="350"/>
        <v>2.3149657645908005E-2</v>
      </c>
      <c r="AE455" s="10">
        <f t="shared" si="351"/>
        <v>-2.5930101465614398E-2</v>
      </c>
      <c r="AF455" s="10"/>
      <c r="AG455" s="10">
        <f t="shared" si="348"/>
        <v>-5.5481210028764522E-3</v>
      </c>
      <c r="AH455" s="10">
        <f t="shared" si="341"/>
        <v>4.9079759111522403E-2</v>
      </c>
      <c r="AI455" s="10">
        <f t="shared" si="333"/>
        <v>-5.4627880114398855E-2</v>
      </c>
      <c r="AJ455" s="7"/>
      <c r="AK455" s="7"/>
      <c r="AL455" s="7">
        <v>566.45000000000005</v>
      </c>
      <c r="AM455" s="7">
        <v>24.35</v>
      </c>
      <c r="AN455" s="7">
        <v>434.95</v>
      </c>
      <c r="AO455" s="4"/>
      <c r="AP455" s="10">
        <f t="shared" si="334"/>
        <v>0</v>
      </c>
      <c r="AQ455" s="10">
        <f t="shared" si="335"/>
        <v>6.1983471074381052E-3</v>
      </c>
      <c r="AR455" s="10">
        <f t="shared" si="336"/>
        <v>6.3627950023137439E-3</v>
      </c>
      <c r="AS455" s="4"/>
      <c r="AT455" s="10">
        <f t="shared" si="342"/>
        <v>8.1733982621980464E-2</v>
      </c>
      <c r="AU455" s="10">
        <f t="shared" si="343"/>
        <v>0.10430839002267576</v>
      </c>
      <c r="AV455" s="10">
        <f t="shared" si="344"/>
        <v>2.7036599763872463E-2</v>
      </c>
      <c r="AW455" s="4"/>
      <c r="AX455" s="9">
        <f t="shared" ref="AX455:AX476" si="352">AU455-AT455</f>
        <v>2.2574407400695301E-2</v>
      </c>
      <c r="AY455" s="9">
        <f t="shared" ref="AY455:AY476" si="353">AU455-AV455</f>
        <v>7.7271790258803305E-2</v>
      </c>
      <c r="AZ455" s="8">
        <f t="shared" si="337"/>
        <v>-5.4697382858108004E-2</v>
      </c>
      <c r="BA455" s="4"/>
      <c r="BC455" s="4"/>
      <c r="BD455" s="4"/>
      <c r="BE455" s="4"/>
      <c r="BF455" s="4"/>
      <c r="BG455" s="4"/>
      <c r="BH455" s="4"/>
      <c r="BI455" s="4"/>
      <c r="BJ455" s="4">
        <v>74</v>
      </c>
      <c r="BK455" s="4"/>
      <c r="BN455" s="4"/>
    </row>
    <row r="456" spans="1:66" s="1" customFormat="1">
      <c r="A456" s="12">
        <v>42010</v>
      </c>
      <c r="B456" s="7">
        <v>26987.46</v>
      </c>
      <c r="C456" s="7">
        <v>121.85</v>
      </c>
      <c r="D456" s="7">
        <v>622.4</v>
      </c>
      <c r="E456" s="7">
        <v>3425.75</v>
      </c>
      <c r="F456" s="7"/>
      <c r="G456" s="6"/>
      <c r="H456" s="10">
        <f t="shared" si="321"/>
        <v>-4.6929996089166995E-2</v>
      </c>
      <c r="I456" s="10">
        <f t="shared" si="322"/>
        <v>6.6310852337053581E-3</v>
      </c>
      <c r="J456" s="10">
        <f t="shared" si="323"/>
        <v>-6.9858109772888413E-3</v>
      </c>
      <c r="K456" s="7" t="s">
        <v>74</v>
      </c>
      <c r="L456" s="10">
        <f t="shared" si="324"/>
        <v>0.95116092874299418</v>
      </c>
      <c r="M456" s="10">
        <f t="shared" si="325"/>
        <v>2.1394703656998737</v>
      </c>
      <c r="N456" s="10">
        <f t="shared" si="326"/>
        <v>1.3208115981302082</v>
      </c>
      <c r="O456" s="7"/>
      <c r="P456" s="10">
        <f t="shared" si="327"/>
        <v>-1.1883094369568794</v>
      </c>
      <c r="Q456" s="10">
        <f t="shared" si="328"/>
        <v>-0.36965066938721403</v>
      </c>
      <c r="R456" s="11">
        <f t="shared" si="329"/>
        <v>-0.81865876756966538</v>
      </c>
      <c r="S456" s="7" t="s">
        <v>14</v>
      </c>
      <c r="T456" s="7"/>
      <c r="U456" s="7">
        <v>11621.15</v>
      </c>
      <c r="V456" s="7">
        <v>1891.5</v>
      </c>
      <c r="W456" s="7">
        <v>42.5</v>
      </c>
      <c r="X456" s="7"/>
      <c r="Y456" s="10">
        <f t="shared" si="330"/>
        <v>-3.7418515849547335E-2</v>
      </c>
      <c r="Z456" s="10">
        <f t="shared" si="331"/>
        <v>4.6207775653282586E-3</v>
      </c>
      <c r="AA456" s="10">
        <f t="shared" si="332"/>
        <v>-1.6203703703703769E-2</v>
      </c>
      <c r="AB456" s="5"/>
      <c r="AC456" s="10">
        <f t="shared" si="349"/>
        <v>-9.7945654859792203E-3</v>
      </c>
      <c r="AD456" s="10">
        <f t="shared" si="350"/>
        <v>2.7877404629931504E-2</v>
      </c>
      <c r="AE456" s="10">
        <f t="shared" si="351"/>
        <v>-4.1713641488162374E-2</v>
      </c>
      <c r="AF456" s="10"/>
      <c r="AG456" s="10">
        <f t="shared" si="348"/>
        <v>3.7671970115910725E-2</v>
      </c>
      <c r="AH456" s="10">
        <f t="shared" si="341"/>
        <v>6.9591046118093886E-2</v>
      </c>
      <c r="AI456" s="10">
        <f t="shared" si="333"/>
        <v>-3.1919076002183161E-2</v>
      </c>
      <c r="AJ456" s="7"/>
      <c r="AK456" s="7"/>
      <c r="AL456" s="7">
        <v>542.5</v>
      </c>
      <c r="AM456" s="7">
        <v>23.8</v>
      </c>
      <c r="AN456" s="7">
        <v>416.85</v>
      </c>
      <c r="AO456" s="4"/>
      <c r="AP456" s="10">
        <f t="shared" si="334"/>
        <v>-4.2280872098155252E-2</v>
      </c>
      <c r="AQ456" s="10">
        <f t="shared" si="335"/>
        <v>-2.2587268993839865E-2</v>
      </c>
      <c r="AR456" s="10">
        <f t="shared" si="336"/>
        <v>-4.1613978618231906E-2</v>
      </c>
      <c r="AS456" s="4"/>
      <c r="AT456" s="10">
        <f t="shared" si="342"/>
        <v>3.5997326458512412E-2</v>
      </c>
      <c r="AU456" s="10">
        <f t="shared" si="343"/>
        <v>7.9365079365079361E-2</v>
      </c>
      <c r="AV456" s="10">
        <f t="shared" si="344"/>
        <v>-1.5702479338842921E-2</v>
      </c>
      <c r="AW456" s="10" t="s">
        <v>1</v>
      </c>
      <c r="AX456" s="9">
        <f t="shared" si="352"/>
        <v>4.3367752906566949E-2</v>
      </c>
      <c r="AY456" s="9">
        <f t="shared" si="353"/>
        <v>9.5067558703922278E-2</v>
      </c>
      <c r="AZ456" s="8">
        <f t="shared" si="337"/>
        <v>-5.1699805797355329E-2</v>
      </c>
      <c r="BA456" s="4"/>
      <c r="BC456" s="4"/>
      <c r="BD456" s="4"/>
      <c r="BE456" s="4"/>
      <c r="BF456" s="4"/>
      <c r="BG456" s="4"/>
      <c r="BH456" s="4"/>
      <c r="BI456" s="4"/>
      <c r="BJ456" s="4"/>
      <c r="BK456" s="4"/>
      <c r="BN456" s="4"/>
    </row>
    <row r="457" spans="1:66" s="1" customFormat="1">
      <c r="A457" s="12">
        <v>42011</v>
      </c>
      <c r="B457" s="7">
        <v>26908.82</v>
      </c>
      <c r="C457" s="7">
        <v>120.75</v>
      </c>
      <c r="D457" s="7">
        <v>650.45000000000005</v>
      </c>
      <c r="E457" s="7">
        <v>3488.95</v>
      </c>
      <c r="F457" s="7"/>
      <c r="G457" s="6"/>
      <c r="H457" s="10">
        <f t="shared" si="321"/>
        <v>-9.027492819039756E-3</v>
      </c>
      <c r="I457" s="10">
        <f t="shared" si="322"/>
        <v>4.5067480719794453E-2</v>
      </c>
      <c r="J457" s="10">
        <f t="shared" si="323"/>
        <v>1.8448514923739275E-2</v>
      </c>
      <c r="K457" s="7" t="s">
        <v>43</v>
      </c>
      <c r="L457" s="10">
        <f t="shared" si="324"/>
        <v>0.93354683746997591</v>
      </c>
      <c r="M457" s="10">
        <f t="shared" si="325"/>
        <v>2.2809583858764189</v>
      </c>
      <c r="N457" s="10">
        <f t="shared" si="326"/>
        <v>1.3636271255335004</v>
      </c>
      <c r="O457" s="10" t="s">
        <v>1</v>
      </c>
      <c r="P457" s="10">
        <f t="shared" si="327"/>
        <v>-1.3474115484064431</v>
      </c>
      <c r="Q457" s="10">
        <f t="shared" si="328"/>
        <v>-0.4300802880635245</v>
      </c>
      <c r="R457" s="11">
        <f t="shared" si="329"/>
        <v>-0.91733126034291856</v>
      </c>
      <c r="S457" s="7" t="s">
        <v>2</v>
      </c>
      <c r="T457" s="7"/>
      <c r="U457" s="7">
        <v>11410.5</v>
      </c>
      <c r="V457" s="7">
        <v>2000.75</v>
      </c>
      <c r="W457" s="7">
        <v>42.55</v>
      </c>
      <c r="X457" s="7"/>
      <c r="Y457" s="10">
        <f t="shared" si="330"/>
        <v>-1.8126433270373384E-2</v>
      </c>
      <c r="Z457" s="10">
        <f t="shared" si="331"/>
        <v>5.7758392809939205E-2</v>
      </c>
      <c r="AA457" s="10">
        <f t="shared" si="332"/>
        <v>1.1764705882352272E-3</v>
      </c>
      <c r="AB457" s="5"/>
      <c r="AC457" s="10">
        <f t="shared" si="349"/>
        <v>-2.7743458218658697E-2</v>
      </c>
      <c r="AD457" s="10">
        <f t="shared" si="350"/>
        <v>8.7245951527007912E-2</v>
      </c>
      <c r="AE457" s="10">
        <f t="shared" si="351"/>
        <v>-4.0586245772266161E-2</v>
      </c>
      <c r="AF457" s="10"/>
      <c r="AG457" s="10">
        <f t="shared" si="348"/>
        <v>0.11498940974566661</v>
      </c>
      <c r="AH457" s="10">
        <f t="shared" si="341"/>
        <v>0.12783219729927409</v>
      </c>
      <c r="AI457" s="10">
        <f t="shared" si="333"/>
        <v>-1.2842787553607474E-2</v>
      </c>
      <c r="AJ457" s="7"/>
      <c r="AK457" s="7"/>
      <c r="AL457" s="7">
        <v>538.29999999999995</v>
      </c>
      <c r="AM457" s="7">
        <v>23.85</v>
      </c>
      <c r="AN457" s="7">
        <v>412.75</v>
      </c>
      <c r="AO457" s="4"/>
      <c r="AP457" s="10">
        <f t="shared" si="334"/>
        <v>-7.7419354838710519E-3</v>
      </c>
      <c r="AQ457" s="10">
        <f t="shared" si="335"/>
        <v>2.1008403361344836E-3</v>
      </c>
      <c r="AR457" s="10">
        <f t="shared" si="336"/>
        <v>-9.8356723041862128E-3</v>
      </c>
      <c r="AS457" s="4"/>
      <c r="AT457" s="10">
        <f>(AL457-$AL$456)/$AL$456</f>
        <v>-7.7419354838710519E-3</v>
      </c>
      <c r="AU457" s="10">
        <f>(AM457-$AM$456)/$AM$456</f>
        <v>2.1008403361344836E-3</v>
      </c>
      <c r="AV457" s="10">
        <f>(AN457-$AN$456)/$AN$456</f>
        <v>-9.8356723041862128E-3</v>
      </c>
      <c r="AW457" s="4" t="s">
        <v>0</v>
      </c>
      <c r="AX457" s="9">
        <f t="shared" si="352"/>
        <v>9.8427758200055355E-3</v>
      </c>
      <c r="AY457" s="9">
        <f t="shared" si="353"/>
        <v>1.1936512640320696E-2</v>
      </c>
      <c r="AZ457" s="8">
        <f t="shared" si="337"/>
        <v>-2.0937368203151601E-3</v>
      </c>
      <c r="BA457" s="4"/>
      <c r="BC457" s="4"/>
      <c r="BD457" s="4"/>
      <c r="BE457" s="4"/>
      <c r="BF457" s="4"/>
      <c r="BG457" s="4"/>
      <c r="BH457" s="4"/>
      <c r="BI457" s="4"/>
      <c r="BJ457" s="4"/>
      <c r="BK457" s="4"/>
      <c r="BN457" s="4"/>
    </row>
    <row r="458" spans="1:66" s="1" customFormat="1">
      <c r="A458" s="12">
        <v>42012</v>
      </c>
      <c r="B458" s="7">
        <v>27274.71</v>
      </c>
      <c r="C458" s="7">
        <v>126.15</v>
      </c>
      <c r="D458" s="7">
        <v>647.5</v>
      </c>
      <c r="E458" s="7">
        <v>3494.05</v>
      </c>
      <c r="F458" s="7"/>
      <c r="G458" s="7"/>
      <c r="H458" s="10">
        <f t="shared" si="321"/>
        <v>4.4720496894409982E-2</v>
      </c>
      <c r="I458" s="10">
        <f t="shared" si="322"/>
        <v>-4.5353217003613576E-3</v>
      </c>
      <c r="J458" s="10">
        <f t="shared" si="323"/>
        <v>1.4617578354520311E-3</v>
      </c>
      <c r="K458" s="7"/>
      <c r="L458" s="10">
        <f t="shared" si="324"/>
        <v>1.0200160128102482</v>
      </c>
      <c r="M458" s="10">
        <f t="shared" si="325"/>
        <v>2.2660781841109712</v>
      </c>
      <c r="N458" s="10">
        <f t="shared" si="326"/>
        <v>1.3670821760043361</v>
      </c>
      <c r="O458" s="7" t="s">
        <v>0</v>
      </c>
      <c r="P458" s="10">
        <f t="shared" si="327"/>
        <v>-1.2460621713007229</v>
      </c>
      <c r="Q458" s="10">
        <f t="shared" si="328"/>
        <v>-0.3470661631940879</v>
      </c>
      <c r="R458" s="11">
        <f t="shared" si="329"/>
        <v>-0.89899600810663505</v>
      </c>
      <c r="S458" s="7"/>
      <c r="T458" s="7"/>
      <c r="U458" s="7">
        <v>11224.55</v>
      </c>
      <c r="V458" s="7">
        <v>1969.55</v>
      </c>
      <c r="W458" s="7">
        <v>42.7</v>
      </c>
      <c r="X458" s="7">
        <v>29</v>
      </c>
      <c r="Y458" s="10">
        <f t="shared" si="330"/>
        <v>-1.6296393672494695E-2</v>
      </c>
      <c r="Z458" s="10">
        <f t="shared" si="331"/>
        <v>-1.5594152192927676E-2</v>
      </c>
      <c r="AA458" s="10">
        <f t="shared" si="332"/>
        <v>3.5252643948297459E-3</v>
      </c>
      <c r="AB458" s="5"/>
      <c r="AC458" s="10">
        <f t="shared" si="349"/>
        <v>-4.3587733574185723E-2</v>
      </c>
      <c r="AD458" s="10">
        <f t="shared" si="350"/>
        <v>7.0291272687751274E-2</v>
      </c>
      <c r="AE458" s="10">
        <f t="shared" si="351"/>
        <v>-3.7204058624577194E-2</v>
      </c>
      <c r="AF458" s="10" t="s">
        <v>1</v>
      </c>
      <c r="AG458" s="10">
        <f t="shared" si="348"/>
        <v>0.113879006261937</v>
      </c>
      <c r="AH458" s="10">
        <f t="shared" si="341"/>
        <v>0.10749533131232847</v>
      </c>
      <c r="AI458" s="10">
        <f t="shared" si="333"/>
        <v>6.3836749496085365E-3</v>
      </c>
      <c r="AJ458" s="7" t="s">
        <v>14</v>
      </c>
      <c r="AK458" s="7"/>
      <c r="AL458" s="7">
        <v>570.5</v>
      </c>
      <c r="AM458" s="7">
        <v>23.7</v>
      </c>
      <c r="AN458" s="7">
        <v>414.45</v>
      </c>
      <c r="AO458" s="4"/>
      <c r="AP458" s="10">
        <f t="shared" si="334"/>
        <v>5.9817945383615172E-2</v>
      </c>
      <c r="AQ458" s="10">
        <f t="shared" si="335"/>
        <v>-6.2893081761007177E-3</v>
      </c>
      <c r="AR458" s="10">
        <f t="shared" si="336"/>
        <v>4.1187159297395243E-3</v>
      </c>
      <c r="AS458" s="4"/>
      <c r="AT458" s="10">
        <f>(AL458-$AL$456)/$AL$456</f>
        <v>5.1612903225806452E-2</v>
      </c>
      <c r="AU458" s="10">
        <f>(AM458-$AM$456)/$AM$456</f>
        <v>-4.2016806722689672E-3</v>
      </c>
      <c r="AV458" s="10">
        <f>(AN458-$AN$456)/$AN$456</f>
        <v>-5.7574667146456371E-3</v>
      </c>
      <c r="AW458" s="4"/>
      <c r="AX458" s="9">
        <f t="shared" si="352"/>
        <v>-5.5814583898075421E-2</v>
      </c>
      <c r="AY458" s="9">
        <f t="shared" si="353"/>
        <v>1.5557860423766699E-3</v>
      </c>
      <c r="AZ458" s="8">
        <f t="shared" si="337"/>
        <v>-5.7370369940452089E-2</v>
      </c>
      <c r="BA458" s="4"/>
      <c r="BC458" s="4"/>
      <c r="BD458" s="4"/>
      <c r="BE458" s="4"/>
      <c r="BF458" s="4"/>
      <c r="BG458" s="4"/>
      <c r="BH458" s="4"/>
      <c r="BI458" s="4"/>
      <c r="BJ458" s="4"/>
      <c r="BK458" s="4"/>
      <c r="BN458" s="4"/>
    </row>
    <row r="459" spans="1:66" s="1" customFormat="1">
      <c r="A459" s="12">
        <v>42013</v>
      </c>
      <c r="B459" s="7">
        <v>27458.38</v>
      </c>
      <c r="C459" s="7">
        <v>126.3</v>
      </c>
      <c r="D459" s="7">
        <v>672.55</v>
      </c>
      <c r="E459" s="7">
        <v>3440.85</v>
      </c>
      <c r="F459" s="7"/>
      <c r="G459" s="6"/>
      <c r="H459" s="10">
        <f t="shared" si="321"/>
        <v>1.1890606420926792E-3</v>
      </c>
      <c r="I459" s="10">
        <f t="shared" si="322"/>
        <v>3.868725868725862E-2</v>
      </c>
      <c r="J459" s="10">
        <f t="shared" si="323"/>
        <v>-1.5225884002804845E-2</v>
      </c>
      <c r="K459" s="7"/>
      <c r="L459" s="10">
        <f t="shared" si="324"/>
        <v>1.0224179343474777</v>
      </c>
      <c r="M459" s="10">
        <f t="shared" si="325"/>
        <v>2.3924337957124839</v>
      </c>
      <c r="N459" s="10">
        <f t="shared" si="326"/>
        <v>1.3310412573673871</v>
      </c>
      <c r="O459" s="7"/>
      <c r="P459" s="10">
        <f t="shared" si="327"/>
        <v>-1.3700158613650062</v>
      </c>
      <c r="Q459" s="10">
        <f t="shared" si="328"/>
        <v>-0.30862332301990936</v>
      </c>
      <c r="R459" s="11">
        <f t="shared" si="329"/>
        <v>-1.0613925383450968</v>
      </c>
      <c r="S459" s="7"/>
      <c r="T459" s="7"/>
      <c r="U459" s="7">
        <v>11043.1</v>
      </c>
      <c r="V459" s="7">
        <v>1948.75</v>
      </c>
      <c r="W459" s="7">
        <v>42</v>
      </c>
      <c r="X459" s="7"/>
      <c r="Y459" s="10">
        <f t="shared" si="330"/>
        <v>-1.6165458748902978E-2</v>
      </c>
      <c r="Z459" s="10">
        <f t="shared" si="331"/>
        <v>-1.0560787997258235E-2</v>
      </c>
      <c r="AA459" s="10">
        <f t="shared" si="332"/>
        <v>-1.6393442622950886E-2</v>
      </c>
      <c r="AB459" s="5"/>
      <c r="AC459" s="10">
        <f t="shared" ref="AC459:AC465" si="354">(U459-$U$458)/$U$458</f>
        <v>-1.6165458748902978E-2</v>
      </c>
      <c r="AD459" s="10">
        <f t="shared" ref="AD459:AD465" si="355">(V459-$V$458)/$V$458</f>
        <v>-1.0560787997258235E-2</v>
      </c>
      <c r="AE459" s="10">
        <f t="shared" ref="AE459:AE465" si="356">(W459-$W$458)/$W$458</f>
        <v>-1.6393442622950886E-2</v>
      </c>
      <c r="AF459" s="7" t="s">
        <v>0</v>
      </c>
      <c r="AG459" s="10">
        <f t="shared" ref="AG459:AG465" si="357">AC459-AD459</f>
        <v>-5.6046707516447438E-3</v>
      </c>
      <c r="AH459" s="10">
        <f t="shared" ref="AH459:AH465" si="358">AC459-AE459</f>
        <v>2.2798387404790801E-4</v>
      </c>
      <c r="AI459" s="10">
        <f t="shared" si="333"/>
        <v>-5.8326546256926518E-3</v>
      </c>
      <c r="AJ459" s="10" t="s">
        <v>6</v>
      </c>
      <c r="AK459" s="7"/>
      <c r="AL459" s="7">
        <v>570.85</v>
      </c>
      <c r="AM459" s="7">
        <v>23.55</v>
      </c>
      <c r="AN459" s="7">
        <v>412.3</v>
      </c>
      <c r="AO459" s="4"/>
      <c r="AP459" s="10">
        <f t="shared" si="334"/>
        <v>6.1349693251537725E-4</v>
      </c>
      <c r="AQ459" s="10">
        <f t="shared" si="335"/>
        <v>-6.329113924050573E-3</v>
      </c>
      <c r="AR459" s="10">
        <f t="shared" si="336"/>
        <v>-5.1875980214741886E-3</v>
      </c>
      <c r="AS459" s="4"/>
      <c r="AT459" s="10">
        <f>(AL459-$AL$456)/$AL$456</f>
        <v>5.2258064516129077E-2</v>
      </c>
      <c r="AU459" s="10">
        <f>(AM459-$AM$456)/$AM$456</f>
        <v>-1.0504201680672268E-2</v>
      </c>
      <c r="AV459" s="10">
        <f>(AN459-$AN$456)/$AN$456</f>
        <v>-1.0915197313182226E-2</v>
      </c>
      <c r="AW459" s="4"/>
      <c r="AX459" s="9">
        <f t="shared" si="352"/>
        <v>-6.276226619680135E-2</v>
      </c>
      <c r="AY459" s="9">
        <f t="shared" si="353"/>
        <v>4.1099563250995841E-4</v>
      </c>
      <c r="AZ459" s="8">
        <f t="shared" si="337"/>
        <v>-6.3173261829311309E-2</v>
      </c>
      <c r="BA459" s="4"/>
      <c r="BC459" s="4"/>
      <c r="BD459" s="4"/>
      <c r="BE459" s="4"/>
      <c r="BF459" s="4"/>
      <c r="BG459" s="4"/>
      <c r="BH459" s="4"/>
      <c r="BI459" s="4"/>
      <c r="BJ459" s="4"/>
      <c r="BK459" s="4"/>
      <c r="BN459" s="4"/>
    </row>
    <row r="460" spans="1:66" s="1" customFormat="1">
      <c r="A460" s="12">
        <v>42016</v>
      </c>
      <c r="B460" s="7">
        <v>27585.27</v>
      </c>
      <c r="C460" s="7">
        <v>125.6</v>
      </c>
      <c r="D460" s="7">
        <v>728.85</v>
      </c>
      <c r="E460" s="7">
        <v>3451.35</v>
      </c>
      <c r="F460" s="7"/>
      <c r="G460" s="6"/>
      <c r="H460" s="10">
        <f t="shared" si="321"/>
        <v>-5.5423594615993891E-3</v>
      </c>
      <c r="I460" s="10">
        <f t="shared" si="322"/>
        <v>8.3711248234332125E-2</v>
      </c>
      <c r="J460" s="10">
        <f t="shared" si="323"/>
        <v>3.0515715593530668E-3</v>
      </c>
      <c r="K460" s="7" t="s">
        <v>74</v>
      </c>
      <c r="L460" s="10">
        <f t="shared" si="324"/>
        <v>1.0112089671737388</v>
      </c>
      <c r="M460" s="10">
        <f t="shared" si="325"/>
        <v>2.6764186633039095</v>
      </c>
      <c r="N460" s="10">
        <f t="shared" si="326"/>
        <v>1.338154596572048</v>
      </c>
      <c r="O460" s="7" t="s">
        <v>3</v>
      </c>
      <c r="P460" s="10">
        <f t="shared" si="327"/>
        <v>-1.6652096961301708</v>
      </c>
      <c r="Q460" s="10">
        <f t="shared" si="328"/>
        <v>-0.32694562939830929</v>
      </c>
      <c r="R460" s="11">
        <f t="shared" si="329"/>
        <v>-1.3382640667318615</v>
      </c>
      <c r="S460" s="7"/>
      <c r="T460" s="7"/>
      <c r="U460" s="7">
        <v>10978.8</v>
      </c>
      <c r="V460" s="7">
        <v>1932.75</v>
      </c>
      <c r="W460" s="7">
        <v>41.95</v>
      </c>
      <c r="X460" s="7"/>
      <c r="Y460" s="10">
        <f t="shared" si="330"/>
        <v>-5.8226403817769551E-3</v>
      </c>
      <c r="Z460" s="10">
        <f t="shared" si="331"/>
        <v>-8.2103912764592696E-3</v>
      </c>
      <c r="AA460" s="10">
        <f t="shared" si="332"/>
        <v>-1.1904761904761227E-3</v>
      </c>
      <c r="AB460" s="5"/>
      <c r="AC460" s="10">
        <f t="shared" si="354"/>
        <v>-2.1893973477778619E-2</v>
      </c>
      <c r="AD460" s="10">
        <f t="shared" si="355"/>
        <v>-1.868447107207228E-2</v>
      </c>
      <c r="AE460" s="10">
        <f t="shared" si="356"/>
        <v>-1.7564402810304448E-2</v>
      </c>
      <c r="AF460" s="10"/>
      <c r="AG460" s="10">
        <f t="shared" si="357"/>
        <v>-3.2095024057063395E-3</v>
      </c>
      <c r="AH460" s="10">
        <f t="shared" si="358"/>
        <v>-4.329570667474171E-3</v>
      </c>
      <c r="AI460" s="10">
        <f t="shared" si="333"/>
        <v>1.1200682617678315E-3</v>
      </c>
      <c r="AJ460" s="7"/>
      <c r="AK460" s="7"/>
      <c r="AL460" s="7">
        <v>614.9</v>
      </c>
      <c r="AM460" s="7">
        <v>24.95</v>
      </c>
      <c r="AN460" s="7">
        <v>456.15</v>
      </c>
      <c r="AO460" s="4"/>
      <c r="AP460" s="10">
        <f t="shared" si="334"/>
        <v>7.7165630200577998E-2</v>
      </c>
      <c r="AQ460" s="10">
        <f t="shared" si="335"/>
        <v>5.9447983014861934E-2</v>
      </c>
      <c r="AR460" s="10">
        <f t="shared" si="336"/>
        <v>0.10635459616783886</v>
      </c>
      <c r="AS460" s="4" t="s">
        <v>3</v>
      </c>
      <c r="AT460" s="10">
        <f>(AL460-$AL$456)/$AL$456</f>
        <v>0.13345622119815664</v>
      </c>
      <c r="AU460" s="10">
        <f>(AM460-$AM$456)/$AM$456</f>
        <v>4.8319327731092376E-2</v>
      </c>
      <c r="AV460" s="10">
        <f>(AN460-$AN$456)/$AN$456</f>
        <v>9.4278517452320867E-2</v>
      </c>
      <c r="AW460" s="4" t="s">
        <v>3</v>
      </c>
      <c r="AX460" s="9">
        <f t="shared" si="352"/>
        <v>-8.5136893467064267E-2</v>
      </c>
      <c r="AY460" s="9">
        <f t="shared" si="353"/>
        <v>-4.5959189721228491E-2</v>
      </c>
      <c r="AZ460" s="8">
        <f t="shared" si="337"/>
        <v>-3.9177703745835776E-2</v>
      </c>
      <c r="BA460" s="4" t="s">
        <v>35</v>
      </c>
      <c r="BC460" s="4"/>
      <c r="BD460" s="4"/>
      <c r="BE460" s="4"/>
      <c r="BF460" s="4"/>
      <c r="BG460" s="4"/>
      <c r="BH460" s="4"/>
      <c r="BI460" s="4"/>
      <c r="BJ460" s="4"/>
      <c r="BK460" s="4"/>
      <c r="BN460" s="4"/>
    </row>
    <row r="461" spans="1:66" s="1" customFormat="1">
      <c r="A461" s="12">
        <v>42017</v>
      </c>
      <c r="B461" s="7">
        <v>27425.73</v>
      </c>
      <c r="C461" s="7">
        <v>126.4</v>
      </c>
      <c r="D461" s="7">
        <v>712.4</v>
      </c>
      <c r="E461" s="7">
        <v>3481</v>
      </c>
      <c r="F461" s="7"/>
      <c r="G461" s="7"/>
      <c r="H461" s="10">
        <f t="shared" si="321"/>
        <v>6.3694267515924472E-3</v>
      </c>
      <c r="I461" s="10">
        <f t="shared" si="322"/>
        <v>-2.2569801742471078E-2</v>
      </c>
      <c r="J461" s="10">
        <f t="shared" si="323"/>
        <v>8.5908412650122674E-3</v>
      </c>
      <c r="K461" s="7" t="s">
        <v>6</v>
      </c>
      <c r="L461" s="10">
        <f t="shared" si="324"/>
        <v>1.0240192153722978</v>
      </c>
      <c r="M461" s="10">
        <f t="shared" si="325"/>
        <v>2.5934426229508194</v>
      </c>
      <c r="N461" s="10">
        <f t="shared" si="326"/>
        <v>1.3582413115642573</v>
      </c>
      <c r="O461" s="7" t="s">
        <v>0</v>
      </c>
      <c r="P461" s="10">
        <f t="shared" si="327"/>
        <v>-1.5694234075785216</v>
      </c>
      <c r="Q461" s="10">
        <f t="shared" si="328"/>
        <v>-0.33422209619195953</v>
      </c>
      <c r="R461" s="11">
        <f t="shared" si="329"/>
        <v>-1.2352013113865621</v>
      </c>
      <c r="S461" s="7"/>
      <c r="T461" s="7"/>
      <c r="U461" s="7">
        <v>10889.15</v>
      </c>
      <c r="V461" s="7">
        <v>1942.2</v>
      </c>
      <c r="W461" s="7">
        <v>42.1</v>
      </c>
      <c r="X461" s="7"/>
      <c r="Y461" s="10">
        <f t="shared" si="330"/>
        <v>-8.1657376033810285E-3</v>
      </c>
      <c r="Z461" s="10">
        <f t="shared" si="331"/>
        <v>4.8894062863795345E-3</v>
      </c>
      <c r="AA461" s="10">
        <f t="shared" si="332"/>
        <v>3.5756853396900733E-3</v>
      </c>
      <c r="AB461" s="5"/>
      <c r="AC461" s="10">
        <f t="shared" si="354"/>
        <v>-2.9880930638644727E-2</v>
      </c>
      <c r="AD461" s="10">
        <f t="shared" si="355"/>
        <v>-1.3886420756010211E-2</v>
      </c>
      <c r="AE461" s="10">
        <f t="shared" si="356"/>
        <v>-1.4051522248243593E-2</v>
      </c>
      <c r="AF461" s="10"/>
      <c r="AG461" s="10">
        <f t="shared" si="357"/>
        <v>-1.5994509882634518E-2</v>
      </c>
      <c r="AH461" s="10">
        <f t="shared" si="358"/>
        <v>-1.5829408390401135E-2</v>
      </c>
      <c r="AI461" s="10">
        <f t="shared" si="333"/>
        <v>-1.6510149223338336E-4</v>
      </c>
      <c r="AJ461" s="4"/>
      <c r="AK461" s="7"/>
      <c r="AL461" s="7">
        <v>613.4</v>
      </c>
      <c r="AM461" s="7">
        <v>24.9</v>
      </c>
      <c r="AN461" s="7">
        <v>464.3</v>
      </c>
      <c r="AO461" s="4"/>
      <c r="AP461" s="10">
        <f t="shared" si="334"/>
        <v>-2.439421044072207E-3</v>
      </c>
      <c r="AQ461" s="10">
        <f t="shared" si="335"/>
        <v>-2.0040080160320926E-3</v>
      </c>
      <c r="AR461" s="10">
        <f t="shared" si="336"/>
        <v>1.786692973802485E-2</v>
      </c>
      <c r="AS461" s="4" t="s">
        <v>77</v>
      </c>
      <c r="AT461" s="10">
        <f t="shared" ref="AT461:AT467" si="359">(AL461-$AL$460)/$AL$460</f>
        <v>-2.439421044072207E-3</v>
      </c>
      <c r="AU461" s="10">
        <f t="shared" ref="AU461:AU467" si="360">(AM461-$AM$460)/$AM$460</f>
        <v>-2.0040080160320926E-3</v>
      </c>
      <c r="AV461" s="10">
        <f t="shared" ref="AV461:AV467" si="361">(AN461-$AN$460)/$AN$460</f>
        <v>1.786692973802485E-2</v>
      </c>
      <c r="AW461" s="7" t="s">
        <v>0</v>
      </c>
      <c r="AX461" s="9">
        <f t="shared" si="352"/>
        <v>4.3541302804011445E-4</v>
      </c>
      <c r="AY461" s="9">
        <f t="shared" si="353"/>
        <v>-1.9870937754056944E-2</v>
      </c>
      <c r="AZ461" s="8">
        <f t="shared" si="337"/>
        <v>2.0306350782097058E-2</v>
      </c>
      <c r="BA461" s="4" t="s">
        <v>76</v>
      </c>
      <c r="BC461" s="4"/>
      <c r="BD461" s="4"/>
      <c r="BE461" s="4"/>
      <c r="BF461" s="4"/>
      <c r="BG461" s="4"/>
      <c r="BH461" s="4"/>
      <c r="BI461" s="4"/>
      <c r="BJ461" s="4"/>
      <c r="BK461" s="4"/>
      <c r="BN461" s="4"/>
    </row>
    <row r="462" spans="1:66" s="1" customFormat="1">
      <c r="A462" s="12">
        <v>42018</v>
      </c>
      <c r="B462" s="7">
        <v>27346.82</v>
      </c>
      <c r="C462" s="7">
        <v>124.15</v>
      </c>
      <c r="D462" s="7">
        <v>736.15</v>
      </c>
      <c r="E462" s="7">
        <v>3765.75</v>
      </c>
      <c r="F462" s="7"/>
      <c r="G462" s="6"/>
      <c r="H462" s="10">
        <f t="shared" si="321"/>
        <v>-1.7800632911392403E-2</v>
      </c>
      <c r="I462" s="10">
        <f t="shared" si="322"/>
        <v>3.3338012352610892E-2</v>
      </c>
      <c r="J462" s="10">
        <f t="shared" si="323"/>
        <v>8.1801206549841993E-2</v>
      </c>
      <c r="L462" s="10">
        <f t="shared" si="324"/>
        <v>0.98799039231385111</v>
      </c>
      <c r="M462" s="10">
        <f t="shared" si="325"/>
        <v>2.7132408575031524</v>
      </c>
      <c r="N462" s="10">
        <f t="shared" si="326"/>
        <v>1.5511482961858953</v>
      </c>
      <c r="O462" s="7"/>
      <c r="P462" s="10">
        <f t="shared" si="327"/>
        <v>-1.7252504651893013</v>
      </c>
      <c r="Q462" s="10">
        <f t="shared" si="328"/>
        <v>-0.56315790387204423</v>
      </c>
      <c r="R462" s="11">
        <f t="shared" si="329"/>
        <v>-1.162092561317257</v>
      </c>
      <c r="S462" s="7"/>
      <c r="T462" s="7"/>
      <c r="U462" s="7">
        <v>10840.35</v>
      </c>
      <c r="V462" s="7">
        <v>1944.9</v>
      </c>
      <c r="W462" s="7">
        <v>41.3</v>
      </c>
      <c r="X462" s="7"/>
      <c r="Y462" s="10">
        <f t="shared" si="330"/>
        <v>-4.4815251879163458E-3</v>
      </c>
      <c r="Z462" s="10">
        <f t="shared" si="331"/>
        <v>1.3901760889712931E-3</v>
      </c>
      <c r="AA462" s="10">
        <f t="shared" si="332"/>
        <v>-1.9002375296912215E-2</v>
      </c>
      <c r="AB462" s="5"/>
      <c r="AC462" s="10">
        <f t="shared" si="354"/>
        <v>-3.4228543683265604E-2</v>
      </c>
      <c r="AD462" s="10">
        <f t="shared" si="355"/>
        <v>-1.2515549237135317E-2</v>
      </c>
      <c r="AE462" s="10">
        <f t="shared" si="356"/>
        <v>-3.2786885245901773E-2</v>
      </c>
      <c r="AF462" s="10"/>
      <c r="AG462" s="10">
        <f t="shared" si="357"/>
        <v>-2.1712994446130285E-2</v>
      </c>
      <c r="AH462" s="10">
        <f t="shared" si="358"/>
        <v>-1.4416584373638311E-3</v>
      </c>
      <c r="AI462" s="10">
        <f t="shared" si="333"/>
        <v>-2.0271336008766454E-2</v>
      </c>
      <c r="AJ462" s="7"/>
      <c r="AK462" s="7"/>
      <c r="AL462" s="7">
        <v>616.25</v>
      </c>
      <c r="AM462" s="7">
        <v>24.9</v>
      </c>
      <c r="AN462" s="7">
        <v>470.45</v>
      </c>
      <c r="AO462" s="4"/>
      <c r="AP462" s="10">
        <f t="shared" si="334"/>
        <v>4.6462341049886254E-3</v>
      </c>
      <c r="AQ462" s="10">
        <f t="shared" si="335"/>
        <v>0</v>
      </c>
      <c r="AR462" s="10">
        <f t="shared" si="336"/>
        <v>1.3245746284729651E-2</v>
      </c>
      <c r="AS462" s="4"/>
      <c r="AT462" s="10">
        <f t="shared" si="359"/>
        <v>2.1954789396650231E-3</v>
      </c>
      <c r="AU462" s="10">
        <f t="shared" si="360"/>
        <v>-2.0040080160320926E-3</v>
      </c>
      <c r="AV462" s="10">
        <f t="shared" si="361"/>
        <v>3.1349336840951467E-2</v>
      </c>
      <c r="AW462" s="4"/>
      <c r="AX462" s="9">
        <f t="shared" si="352"/>
        <v>-4.1994869556971157E-3</v>
      </c>
      <c r="AY462" s="9">
        <f t="shared" si="353"/>
        <v>-3.3353344856983561E-2</v>
      </c>
      <c r="AZ462" s="8">
        <f t="shared" si="337"/>
        <v>2.9153857901286447E-2</v>
      </c>
      <c r="BA462" s="4"/>
      <c r="BC462" s="4"/>
      <c r="BD462" s="4"/>
      <c r="BE462" s="4"/>
      <c r="BF462" s="4"/>
      <c r="BG462" s="4"/>
      <c r="BH462" s="4"/>
      <c r="BI462" s="4"/>
      <c r="BJ462" s="4"/>
      <c r="BK462" s="4"/>
      <c r="BN462" s="4"/>
    </row>
    <row r="463" spans="1:66" s="1" customFormat="1">
      <c r="A463" s="12">
        <v>42019</v>
      </c>
      <c r="B463" s="7">
        <v>28075.55</v>
      </c>
      <c r="C463" s="7">
        <v>125.8</v>
      </c>
      <c r="D463" s="7">
        <v>748.1</v>
      </c>
      <c r="E463" s="7">
        <v>3829.7</v>
      </c>
      <c r="F463" s="7"/>
      <c r="G463" s="6"/>
      <c r="H463" s="10">
        <f t="shared" si="321"/>
        <v>1.3290374546918979E-2</v>
      </c>
      <c r="I463" s="10">
        <f t="shared" si="322"/>
        <v>1.6233104666168643E-2</v>
      </c>
      <c r="J463" s="10">
        <f t="shared" si="323"/>
        <v>1.6982008895970211E-2</v>
      </c>
      <c r="K463" s="7"/>
      <c r="L463" s="10">
        <f t="shared" si="324"/>
        <v>1.0144115292233786</v>
      </c>
      <c r="M463" s="10">
        <f t="shared" si="325"/>
        <v>2.773518284993695</v>
      </c>
      <c r="N463" s="10">
        <f t="shared" si="326"/>
        <v>1.5944719192466636</v>
      </c>
      <c r="O463" s="10" t="s">
        <v>1</v>
      </c>
      <c r="P463" s="10">
        <f t="shared" si="327"/>
        <v>-1.7591067557703164</v>
      </c>
      <c r="Q463" s="10">
        <f t="shared" si="328"/>
        <v>-0.58006039002328502</v>
      </c>
      <c r="R463" s="11">
        <f t="shared" si="329"/>
        <v>-1.1790463657470314</v>
      </c>
      <c r="S463" s="7"/>
      <c r="T463" s="7"/>
      <c r="U463" s="7">
        <v>10899.25</v>
      </c>
      <c r="V463" s="7">
        <v>1934.6</v>
      </c>
      <c r="W463" s="7">
        <v>41</v>
      </c>
      <c r="X463" s="7"/>
      <c r="Y463" s="10">
        <f t="shared" si="330"/>
        <v>5.4334039030104779E-3</v>
      </c>
      <c r="Z463" s="10">
        <f t="shared" si="331"/>
        <v>-5.2959021029359765E-3</v>
      </c>
      <c r="AA463" s="10">
        <f t="shared" si="332"/>
        <v>-7.2639225181597381E-3</v>
      </c>
      <c r="AB463" s="5"/>
      <c r="AC463" s="10">
        <f t="shared" si="354"/>
        <v>-2.8981117283098146E-2</v>
      </c>
      <c r="AD463" s="10">
        <f t="shared" si="355"/>
        <v>-1.7745170216546952E-2</v>
      </c>
      <c r="AE463" s="10">
        <f t="shared" si="356"/>
        <v>-3.9812646370023484E-2</v>
      </c>
      <c r="AF463" s="10"/>
      <c r="AG463" s="10">
        <f t="shared" si="357"/>
        <v>-1.1235947066551195E-2</v>
      </c>
      <c r="AH463" s="10">
        <f t="shared" si="358"/>
        <v>1.0831529086925338E-2</v>
      </c>
      <c r="AI463" s="10">
        <f t="shared" si="333"/>
        <v>-2.2067476153476533E-2</v>
      </c>
      <c r="AJ463" s="7"/>
      <c r="AK463" s="7"/>
      <c r="AL463" s="7">
        <v>615.35</v>
      </c>
      <c r="AM463" s="7">
        <v>25.1</v>
      </c>
      <c r="AN463" s="7">
        <v>469.85</v>
      </c>
      <c r="AO463" s="4"/>
      <c r="AP463" s="10">
        <f t="shared" si="334"/>
        <v>-1.4604462474644662E-3</v>
      </c>
      <c r="AQ463" s="10">
        <f t="shared" si="335"/>
        <v>8.0321285140563387E-3</v>
      </c>
      <c r="AR463" s="10">
        <f t="shared" si="336"/>
        <v>-1.2753746413008097E-3</v>
      </c>
      <c r="AS463" s="4"/>
      <c r="AT463" s="10">
        <f t="shared" si="359"/>
        <v>7.3182631322173607E-4</v>
      </c>
      <c r="AU463" s="10">
        <f t="shared" si="360"/>
        <v>6.0120240480962782E-3</v>
      </c>
      <c r="AV463" s="10">
        <f t="shared" si="361"/>
        <v>3.0033980050422113E-2</v>
      </c>
      <c r="AW463" s="4"/>
      <c r="AX463" s="9">
        <f t="shared" si="352"/>
        <v>5.2801977348745418E-3</v>
      </c>
      <c r="AY463" s="9">
        <f t="shared" si="353"/>
        <v>-2.4021956002325835E-2</v>
      </c>
      <c r="AZ463" s="8">
        <f t="shared" si="337"/>
        <v>2.9302153737200375E-2</v>
      </c>
      <c r="BA463" s="4"/>
      <c r="BC463" s="4"/>
      <c r="BD463" s="4"/>
      <c r="BE463" s="4"/>
      <c r="BF463" s="4"/>
      <c r="BG463" s="4"/>
      <c r="BH463" s="4"/>
      <c r="BI463" s="4"/>
      <c r="BJ463" s="4"/>
      <c r="BK463" s="4"/>
      <c r="BN463" s="4"/>
    </row>
    <row r="464" spans="1:66" s="1" customFormat="1">
      <c r="A464" s="12">
        <v>42020</v>
      </c>
      <c r="B464" s="7">
        <v>28121.89</v>
      </c>
      <c r="C464" s="7">
        <v>130.25</v>
      </c>
      <c r="D464" s="7">
        <v>738.25</v>
      </c>
      <c r="E464" s="7">
        <v>3923.25</v>
      </c>
      <c r="F464" s="7"/>
      <c r="G464" s="7"/>
      <c r="H464" s="10">
        <f t="shared" si="321"/>
        <v>3.5373608903020694E-2</v>
      </c>
      <c r="I464" s="10">
        <f t="shared" si="322"/>
        <v>-1.3166688945328195E-2</v>
      </c>
      <c r="J464" s="10">
        <f t="shared" si="323"/>
        <v>2.442750084863049E-2</v>
      </c>
      <c r="K464" s="7"/>
      <c r="L464" s="10">
        <f t="shared" si="324"/>
        <v>1.0856685348278623</v>
      </c>
      <c r="M464" s="10">
        <f t="shared" si="325"/>
        <v>2.7238335435056746</v>
      </c>
      <c r="N464" s="10">
        <f t="shared" si="326"/>
        <v>1.6578483842558094</v>
      </c>
      <c r="O464" s="7" t="s">
        <v>0</v>
      </c>
      <c r="P464" s="10">
        <f t="shared" si="327"/>
        <v>-1.6381650086778123</v>
      </c>
      <c r="Q464" s="10">
        <f t="shared" si="328"/>
        <v>-0.57217984942794708</v>
      </c>
      <c r="R464" s="11">
        <f t="shared" si="329"/>
        <v>-1.0659851592498653</v>
      </c>
      <c r="S464" s="7"/>
      <c r="T464" s="7"/>
      <c r="U464" s="7">
        <v>11644</v>
      </c>
      <c r="V464" s="7">
        <v>1924.85</v>
      </c>
      <c r="W464" s="7">
        <v>39.799999999999997</v>
      </c>
      <c r="X464" s="7"/>
      <c r="Y464" s="10">
        <f t="shared" si="330"/>
        <v>6.8330389705713701E-2</v>
      </c>
      <c r="Z464" s="10">
        <f t="shared" si="331"/>
        <v>-5.0398015093559394E-3</v>
      </c>
      <c r="AA464" s="10">
        <f t="shared" si="332"/>
        <v>-2.9268292682926897E-2</v>
      </c>
      <c r="AB464" s="5"/>
      <c r="AC464" s="10">
        <f t="shared" si="354"/>
        <v>3.736898138455446E-2</v>
      </c>
      <c r="AD464" s="10">
        <f t="shared" si="355"/>
        <v>-2.2695539590261757E-2</v>
      </c>
      <c r="AE464" s="10">
        <f t="shared" si="356"/>
        <v>-6.791569086651067E-2</v>
      </c>
      <c r="AF464" s="10"/>
      <c r="AG464" s="10">
        <f t="shared" si="357"/>
        <v>6.0064520974816217E-2</v>
      </c>
      <c r="AH464" s="10">
        <f t="shared" si="358"/>
        <v>0.10528467225106514</v>
      </c>
      <c r="AI464" s="10">
        <f t="shared" si="333"/>
        <v>-4.522015127624892E-2</v>
      </c>
      <c r="AJ464" s="7"/>
      <c r="AK464" s="7"/>
      <c r="AL464" s="7">
        <v>613.95000000000005</v>
      </c>
      <c r="AM464" s="7">
        <v>25.65</v>
      </c>
      <c r="AN464" s="7">
        <v>470.4</v>
      </c>
      <c r="AO464" s="4"/>
      <c r="AP464" s="10">
        <f t="shared" si="334"/>
        <v>-2.2751279759486102E-3</v>
      </c>
      <c r="AQ464" s="10">
        <f t="shared" si="335"/>
        <v>2.1912350597609449E-2</v>
      </c>
      <c r="AR464" s="10">
        <f t="shared" si="336"/>
        <v>1.1705863573479929E-3</v>
      </c>
      <c r="AS464" s="4"/>
      <c r="AT464" s="10">
        <f t="shared" si="359"/>
        <v>-1.5449666612456202E-3</v>
      </c>
      <c r="AU464" s="10">
        <f t="shared" si="360"/>
        <v>2.805611222444887E-2</v>
      </c>
      <c r="AV464" s="10">
        <f t="shared" si="361"/>
        <v>3.1239723775073992E-2</v>
      </c>
      <c r="AW464" s="4"/>
      <c r="AX464" s="9">
        <f t="shared" si="352"/>
        <v>2.9601078885694489E-2</v>
      </c>
      <c r="AY464" s="9">
        <f t="shared" si="353"/>
        <v>-3.1836115506251213E-3</v>
      </c>
      <c r="AZ464" s="8">
        <f t="shared" si="337"/>
        <v>3.2784690436319611E-2</v>
      </c>
      <c r="BA464" s="4"/>
      <c r="BC464" s="4"/>
      <c r="BD464" s="4"/>
      <c r="BE464" s="4"/>
      <c r="BF464" s="4"/>
      <c r="BG464" s="4"/>
      <c r="BH464" s="4"/>
      <c r="BI464" s="4"/>
      <c r="BJ464" s="4"/>
      <c r="BK464" s="4"/>
      <c r="BN464" s="4"/>
    </row>
    <row r="465" spans="1:66" s="1" customFormat="1">
      <c r="A465" s="12">
        <v>42023</v>
      </c>
      <c r="B465" s="7">
        <v>28262.01</v>
      </c>
      <c r="C465" s="7">
        <v>132.35</v>
      </c>
      <c r="D465" s="7">
        <v>746.7</v>
      </c>
      <c r="E465" s="7">
        <v>3892.6</v>
      </c>
      <c r="F465" s="7"/>
      <c r="G465" s="6"/>
      <c r="H465" s="10">
        <f t="shared" si="321"/>
        <v>1.6122840690978843E-2</v>
      </c>
      <c r="I465" s="10">
        <f t="shared" si="322"/>
        <v>1.1445987131730504E-2</v>
      </c>
      <c r="J465" s="10">
        <f t="shared" si="323"/>
        <v>-7.8124004333142401E-3</v>
      </c>
      <c r="K465" s="7"/>
      <c r="L465" s="10">
        <f t="shared" si="324"/>
        <v>1.119295436349079</v>
      </c>
      <c r="M465" s="10">
        <f t="shared" si="325"/>
        <v>2.7664564943253471</v>
      </c>
      <c r="N465" s="10">
        <f t="shared" si="326"/>
        <v>1.6370842083869657</v>
      </c>
      <c r="O465" s="7"/>
      <c r="P465" s="10">
        <f t="shared" si="327"/>
        <v>-1.6471610579762681</v>
      </c>
      <c r="Q465" s="10">
        <f t="shared" si="328"/>
        <v>-0.51778877203788665</v>
      </c>
      <c r="R465" s="11">
        <f t="shared" si="329"/>
        <v>-1.1293722859383815</v>
      </c>
      <c r="S465" s="7"/>
      <c r="T465" s="7"/>
      <c r="U465" s="7">
        <v>11742</v>
      </c>
      <c r="V465" s="7">
        <v>1908.65</v>
      </c>
      <c r="W465" s="7">
        <v>39.15</v>
      </c>
      <c r="X465" s="7">
        <v>30</v>
      </c>
      <c r="Y465" s="10">
        <f t="shared" si="330"/>
        <v>8.416351769151495E-3</v>
      </c>
      <c r="Z465" s="10">
        <f t="shared" si="331"/>
        <v>-8.4162402265110618E-3</v>
      </c>
      <c r="AA465" s="10">
        <f t="shared" si="332"/>
        <v>-1.6331658291457253E-2</v>
      </c>
      <c r="AB465" s="5"/>
      <c r="AC465" s="10">
        <f t="shared" si="354"/>
        <v>4.6099843646293236E-2</v>
      </c>
      <c r="AD465" s="10">
        <f t="shared" si="355"/>
        <v>-3.0920768703510886E-2</v>
      </c>
      <c r="AE465" s="10">
        <f t="shared" si="356"/>
        <v>-8.3138173302107821E-2</v>
      </c>
      <c r="AF465" s="10" t="s">
        <v>1</v>
      </c>
      <c r="AG465" s="10">
        <f t="shared" si="357"/>
        <v>7.7020612349804118E-2</v>
      </c>
      <c r="AH465" s="10">
        <f t="shared" si="358"/>
        <v>0.12923801694840106</v>
      </c>
      <c r="AI465" s="10">
        <f t="shared" si="333"/>
        <v>-5.2217404598596945E-2</v>
      </c>
      <c r="AK465" s="7"/>
      <c r="AL465" s="7">
        <v>605.20000000000005</v>
      </c>
      <c r="AM465" s="7">
        <v>25.6</v>
      </c>
      <c r="AN465" s="7">
        <v>469.1</v>
      </c>
      <c r="AO465" s="4"/>
      <c r="AP465" s="10">
        <f t="shared" si="334"/>
        <v>-1.4251974916524145E-2</v>
      </c>
      <c r="AQ465" s="10">
        <f t="shared" si="335"/>
        <v>-1.9493177387913123E-3</v>
      </c>
      <c r="AR465" s="10">
        <f t="shared" si="336"/>
        <v>-2.7636054421767741E-3</v>
      </c>
      <c r="AS465" s="4"/>
      <c r="AT465" s="10">
        <f t="shared" si="359"/>
        <v>-1.5774922751666826E-2</v>
      </c>
      <c r="AU465" s="10">
        <f t="shared" si="360"/>
        <v>2.6052104208416919E-2</v>
      </c>
      <c r="AV465" s="10">
        <f t="shared" si="361"/>
        <v>2.8389784062260323E-2</v>
      </c>
      <c r="AW465" s="4"/>
      <c r="AX465" s="9">
        <f t="shared" si="352"/>
        <v>4.1827026960083745E-2</v>
      </c>
      <c r="AY465" s="9">
        <f t="shared" si="353"/>
        <v>-2.3376798538434045E-3</v>
      </c>
      <c r="AZ465" s="8">
        <f t="shared" si="337"/>
        <v>4.4164706813927146E-2</v>
      </c>
      <c r="BA465" s="4"/>
      <c r="BC465" s="4"/>
      <c r="BD465" s="4"/>
      <c r="BE465" s="4"/>
      <c r="BF465" s="4"/>
      <c r="BG465" s="4"/>
      <c r="BH465" s="4"/>
      <c r="BI465" s="4"/>
      <c r="BJ465" s="4"/>
      <c r="BK465" s="4"/>
      <c r="BN465" s="4"/>
    </row>
    <row r="466" spans="1:66" s="1" customFormat="1">
      <c r="A466" s="12">
        <v>42024</v>
      </c>
      <c r="B466" s="7">
        <v>28784.67</v>
      </c>
      <c r="C466" s="7">
        <v>133.1</v>
      </c>
      <c r="D466" s="7">
        <v>738.25</v>
      </c>
      <c r="E466" s="7">
        <v>3885.7</v>
      </c>
      <c r="F466" s="7"/>
      <c r="G466" s="6"/>
      <c r="H466" s="10">
        <f t="shared" si="321"/>
        <v>5.6667925953910086E-3</v>
      </c>
      <c r="I466" s="10">
        <f t="shared" si="322"/>
        <v>-1.1316459086647978E-2</v>
      </c>
      <c r="J466" s="10">
        <f t="shared" si="323"/>
        <v>-1.7725941530082954E-3</v>
      </c>
      <c r="K466" s="7"/>
      <c r="L466" s="10">
        <f t="shared" si="324"/>
        <v>1.1313050440352279</v>
      </c>
      <c r="M466" s="10">
        <f t="shared" si="325"/>
        <v>2.7238335435056746</v>
      </c>
      <c r="N466" s="10">
        <f t="shared" si="326"/>
        <v>1.6324097283381884</v>
      </c>
      <c r="O466" s="7"/>
      <c r="P466" s="10">
        <f t="shared" si="327"/>
        <v>-1.5925284994704467</v>
      </c>
      <c r="Q466" s="10">
        <f t="shared" si="328"/>
        <v>-0.50110468430296051</v>
      </c>
      <c r="R466" s="11">
        <f t="shared" si="329"/>
        <v>-1.0914238151674862</v>
      </c>
      <c r="S466" s="7"/>
      <c r="T466" s="7"/>
      <c r="U466" s="7">
        <v>11609.1</v>
      </c>
      <c r="V466" s="7">
        <v>1919.15</v>
      </c>
      <c r="W466" s="7">
        <v>38.549999999999997</v>
      </c>
      <c r="X466" s="7"/>
      <c r="Y466" s="10">
        <f t="shared" si="330"/>
        <v>-1.1318344404701043E-2</v>
      </c>
      <c r="Z466" s="10">
        <f t="shared" si="331"/>
        <v>5.501270531527519E-3</v>
      </c>
      <c r="AA466" s="10">
        <f t="shared" si="332"/>
        <v>-1.5325670498084329E-2</v>
      </c>
      <c r="AB466" s="5"/>
      <c r="AC466" s="10">
        <f t="shared" ref="AC466:AC483" si="362">(U466-$U$465)/$U$465</f>
        <v>-1.1318344404701043E-2</v>
      </c>
      <c r="AD466" s="10">
        <f t="shared" ref="AD466:AD483" si="363">(V466-$V$465)/$V$465</f>
        <v>5.501270531527519E-3</v>
      </c>
      <c r="AE466" s="10">
        <f t="shared" ref="AE466:AE483" si="364">(W466-$W$465)/$W$465</f>
        <v>-1.5325670498084329E-2</v>
      </c>
      <c r="AF466" s="7" t="s">
        <v>0</v>
      </c>
      <c r="AG466" s="10">
        <f t="shared" ref="AG466:AG494" si="365">AD466-AC466</f>
        <v>1.6819614936228564E-2</v>
      </c>
      <c r="AH466" s="10">
        <f t="shared" ref="AH466:AH494" si="366">AD466-AE466</f>
        <v>2.0826941029611849E-2</v>
      </c>
      <c r="AI466" s="10">
        <f t="shared" si="333"/>
        <v>-4.0073260933832858E-3</v>
      </c>
      <c r="AJ466" s="7"/>
      <c r="AK466" s="7"/>
      <c r="AL466" s="7">
        <v>617.54999999999995</v>
      </c>
      <c r="AM466" s="7">
        <v>26.1</v>
      </c>
      <c r="AN466" s="7">
        <v>473.95</v>
      </c>
      <c r="AO466" s="4"/>
      <c r="AP466" s="10">
        <f t="shared" si="334"/>
        <v>2.0406477197620468E-2</v>
      </c>
      <c r="AQ466" s="10">
        <f t="shared" si="335"/>
        <v>1.953125E-2</v>
      </c>
      <c r="AR466" s="10">
        <f t="shared" si="336"/>
        <v>1.0338946919633267E-2</v>
      </c>
      <c r="AS466" s="4"/>
      <c r="AT466" s="10">
        <f t="shared" si="359"/>
        <v>4.3096438445275288E-3</v>
      </c>
      <c r="AU466" s="10">
        <f t="shared" si="360"/>
        <v>4.6092184368737563E-2</v>
      </c>
      <c r="AV466" s="10">
        <f t="shared" si="361"/>
        <v>3.9022251452373147E-2</v>
      </c>
      <c r="AW466" s="4"/>
      <c r="AX466" s="9">
        <f t="shared" si="352"/>
        <v>4.1782540524210036E-2</v>
      </c>
      <c r="AY466" s="9">
        <f t="shared" si="353"/>
        <v>7.0699329163644159E-3</v>
      </c>
      <c r="AZ466" s="8">
        <f t="shared" si="337"/>
        <v>3.4712607607845621E-2</v>
      </c>
      <c r="BA466" s="4"/>
      <c r="BC466" s="4"/>
      <c r="BD466" s="4"/>
      <c r="BE466" s="4"/>
      <c r="BF466" s="4"/>
      <c r="BG466" s="4"/>
      <c r="BH466" s="4"/>
      <c r="BI466" s="4"/>
      <c r="BJ466" s="4"/>
      <c r="BK466" s="4"/>
      <c r="BN466" s="4"/>
    </row>
    <row r="467" spans="1:66" s="1" customFormat="1">
      <c r="A467" s="12">
        <v>42025</v>
      </c>
      <c r="B467" s="7">
        <v>28888.86</v>
      </c>
      <c r="C467" s="7">
        <v>132.6</v>
      </c>
      <c r="D467" s="7">
        <v>801.45</v>
      </c>
      <c r="E467" s="7">
        <v>3810.25</v>
      </c>
      <c r="F467" s="7"/>
      <c r="G467" s="6"/>
      <c r="H467" s="10">
        <f t="shared" si="321"/>
        <v>-3.7565740045078888E-3</v>
      </c>
      <c r="I467" s="10">
        <f t="shared" si="322"/>
        <v>8.5607856417202907E-2</v>
      </c>
      <c r="J467" s="10">
        <f t="shared" si="323"/>
        <v>-1.9417350799083775E-2</v>
      </c>
      <c r="K467" s="7"/>
      <c r="L467" s="10">
        <f t="shared" si="324"/>
        <v>1.1232986389111288</v>
      </c>
      <c r="M467" s="10">
        <f t="shared" si="325"/>
        <v>3.0426229508196725</v>
      </c>
      <c r="N467" s="10">
        <f t="shared" si="326"/>
        <v>1.5812953051961252</v>
      </c>
      <c r="O467" s="10" t="s">
        <v>1</v>
      </c>
      <c r="P467" s="10">
        <f t="shared" si="327"/>
        <v>-1.9193243119085437</v>
      </c>
      <c r="Q467" s="10">
        <f t="shared" si="328"/>
        <v>-0.45799666628499636</v>
      </c>
      <c r="R467" s="11">
        <f t="shared" si="329"/>
        <v>-1.4613276456235473</v>
      </c>
      <c r="S467" s="7"/>
      <c r="T467" s="7"/>
      <c r="U467" s="7">
        <v>11711.75</v>
      </c>
      <c r="V467" s="7">
        <v>1911.45</v>
      </c>
      <c r="W467" s="7">
        <v>39.049999999999997</v>
      </c>
      <c r="X467" s="7"/>
      <c r="Y467" s="10">
        <f t="shared" si="330"/>
        <v>8.8422013765063305E-3</v>
      </c>
      <c r="Z467" s="10">
        <f t="shared" si="331"/>
        <v>-4.0121928978975301E-3</v>
      </c>
      <c r="AA467" s="10">
        <f t="shared" si="332"/>
        <v>1.2970168612191959E-2</v>
      </c>
      <c r="AB467" s="5"/>
      <c r="AC467" s="10">
        <f t="shared" si="362"/>
        <v>-2.5762221086697325E-3</v>
      </c>
      <c r="AD467" s="10">
        <f t="shared" si="363"/>
        <v>1.4670054750739812E-3</v>
      </c>
      <c r="AE467" s="10">
        <f t="shared" si="364"/>
        <v>-2.5542784163474185E-3</v>
      </c>
      <c r="AF467" s="10"/>
      <c r="AG467" s="10">
        <f t="shared" si="365"/>
        <v>4.0432275837437139E-3</v>
      </c>
      <c r="AH467" s="10">
        <f t="shared" si="366"/>
        <v>4.0212838914213999E-3</v>
      </c>
      <c r="AI467" s="10">
        <f t="shared" si="333"/>
        <v>2.1943692322314023E-5</v>
      </c>
      <c r="AJ467" s="7"/>
      <c r="AK467" s="7"/>
      <c r="AL467" s="7">
        <v>599.5</v>
      </c>
      <c r="AM467" s="7">
        <v>28.05</v>
      </c>
      <c r="AN467" s="7">
        <v>465.35</v>
      </c>
      <c r="AO467" s="4"/>
      <c r="AP467" s="10">
        <f t="shared" si="334"/>
        <v>-2.9228402558497218E-2</v>
      </c>
      <c r="AQ467" s="10">
        <f t="shared" si="335"/>
        <v>7.4712643678160884E-2</v>
      </c>
      <c r="AR467" s="10">
        <f t="shared" si="336"/>
        <v>-1.8145373984597458E-2</v>
      </c>
      <c r="AS467" s="4"/>
      <c r="AT467" s="10">
        <f t="shared" si="359"/>
        <v>-2.5044722719141287E-2</v>
      </c>
      <c r="AU467" s="10">
        <f t="shared" si="360"/>
        <v>0.12424849699398803</v>
      </c>
      <c r="AV467" s="10">
        <f t="shared" si="361"/>
        <v>2.0168804121451379E-2</v>
      </c>
      <c r="AW467" s="10" t="s">
        <v>1</v>
      </c>
      <c r="AX467" s="9">
        <f t="shared" si="352"/>
        <v>0.14929321971312931</v>
      </c>
      <c r="AY467" s="9">
        <f t="shared" si="353"/>
        <v>0.10407969287253666</v>
      </c>
      <c r="AZ467" s="8">
        <f t="shared" si="337"/>
        <v>4.5213526840592655E-2</v>
      </c>
      <c r="BA467" s="4" t="s">
        <v>18</v>
      </c>
      <c r="BC467" s="4"/>
      <c r="BD467" s="4"/>
      <c r="BE467" s="4"/>
      <c r="BF467" s="4"/>
      <c r="BG467" s="4"/>
      <c r="BH467" s="4"/>
      <c r="BI467" s="4"/>
      <c r="BJ467" s="4">
        <v>75</v>
      </c>
      <c r="BK467" s="4"/>
      <c r="BN467" s="4"/>
    </row>
    <row r="468" spans="1:66" s="1" customFormat="1">
      <c r="A468" s="12">
        <v>42026</v>
      </c>
      <c r="B468" s="7">
        <v>29006.02</v>
      </c>
      <c r="C468" s="7">
        <v>129.94999999999999</v>
      </c>
      <c r="D468" s="7">
        <v>795.15</v>
      </c>
      <c r="E468" s="7">
        <v>3837.8</v>
      </c>
      <c r="F468" s="7"/>
      <c r="G468" s="7"/>
      <c r="H468" s="10">
        <f t="shared" si="321"/>
        <v>-1.9984917043740617E-2</v>
      </c>
      <c r="I468" s="10">
        <f t="shared" si="322"/>
        <v>-7.860752386299916E-3</v>
      </c>
      <c r="J468" s="10">
        <f t="shared" si="323"/>
        <v>7.2304966865691708E-3</v>
      </c>
      <c r="K468" s="7"/>
      <c r="L468" s="10">
        <f t="shared" si="324"/>
        <v>1.0808646917534024</v>
      </c>
      <c r="M468" s="10">
        <f t="shared" si="325"/>
        <v>3.0108448928121057</v>
      </c>
      <c r="N468" s="10">
        <f t="shared" si="326"/>
        <v>1.5999593523474023</v>
      </c>
      <c r="O468" s="7" t="s">
        <v>0</v>
      </c>
      <c r="P468" s="10">
        <f t="shared" si="327"/>
        <v>-1.9299802010587033</v>
      </c>
      <c r="Q468" s="10">
        <f t="shared" si="328"/>
        <v>-0.51909466059399989</v>
      </c>
      <c r="R468" s="11">
        <f t="shared" si="329"/>
        <v>-1.4108855404647034</v>
      </c>
      <c r="S468" s="7"/>
      <c r="T468" s="7"/>
      <c r="U468" s="7">
        <v>11783.8</v>
      </c>
      <c r="V468" s="7">
        <v>1897.85</v>
      </c>
      <c r="W468" s="7">
        <v>39.9</v>
      </c>
      <c r="X468" s="7"/>
      <c r="Y468" s="10">
        <f t="shared" si="330"/>
        <v>6.1519414263452752E-3</v>
      </c>
      <c r="Z468" s="10">
        <f t="shared" si="331"/>
        <v>-7.1150173951712763E-3</v>
      </c>
      <c r="AA468" s="10">
        <f t="shared" si="332"/>
        <v>2.1766965428937298E-2</v>
      </c>
      <c r="AB468" s="5"/>
      <c r="AC468" s="10">
        <f t="shared" si="362"/>
        <v>3.5598705501617505E-3</v>
      </c>
      <c r="AD468" s="10">
        <f t="shared" si="363"/>
        <v>-5.658449689571258E-3</v>
      </c>
      <c r="AE468" s="10">
        <f t="shared" si="364"/>
        <v>1.9157088122605366E-2</v>
      </c>
      <c r="AF468" s="10"/>
      <c r="AG468" s="10">
        <f t="shared" si="365"/>
        <v>-9.2183202397330081E-3</v>
      </c>
      <c r="AH468" s="10">
        <f t="shared" si="366"/>
        <v>-2.4815537812176623E-2</v>
      </c>
      <c r="AI468" s="10">
        <f t="shared" si="333"/>
        <v>1.5597217572443615E-2</v>
      </c>
      <c r="AJ468" s="7"/>
      <c r="AK468" s="7"/>
      <c r="AL468" s="7">
        <v>629</v>
      </c>
      <c r="AM468" s="7">
        <v>28.75</v>
      </c>
      <c r="AN468" s="7">
        <v>463.6</v>
      </c>
      <c r="AO468" s="4"/>
      <c r="AP468" s="10">
        <f t="shared" si="334"/>
        <v>4.9207673060884069E-2</v>
      </c>
      <c r="AQ468" s="10">
        <f t="shared" si="335"/>
        <v>2.4955436720142575E-2</v>
      </c>
      <c r="AR468" s="10">
        <f t="shared" si="336"/>
        <v>-3.7606102933276028E-3</v>
      </c>
      <c r="AS468" s="4"/>
      <c r="AT468" s="10">
        <f>(AL468-$AL$467)/$AL$467</f>
        <v>4.9207673060884069E-2</v>
      </c>
      <c r="AU468" s="10">
        <f>(AM468-$AM$467)/$AM$467</f>
        <v>2.4955436720142575E-2</v>
      </c>
      <c r="AV468" s="10">
        <f>(AN468-$AN$467)/$AN$467</f>
        <v>-3.7606102933276028E-3</v>
      </c>
      <c r="AW468" s="7" t="s">
        <v>2</v>
      </c>
      <c r="AX468" s="9">
        <f t="shared" si="352"/>
        <v>-2.4252236340741494E-2</v>
      </c>
      <c r="AY468" s="9">
        <f t="shared" si="353"/>
        <v>2.8716047013470178E-2</v>
      </c>
      <c r="AZ468" s="8">
        <f t="shared" si="337"/>
        <v>-5.2968283354211672E-2</v>
      </c>
      <c r="BA468" s="4" t="s">
        <v>2</v>
      </c>
      <c r="BC468" s="4"/>
      <c r="BD468" s="4"/>
      <c r="BE468" s="4"/>
      <c r="BF468" s="4"/>
      <c r="BG468" s="4"/>
      <c r="BH468" s="4"/>
      <c r="BI468" s="4"/>
      <c r="BJ468" s="4"/>
      <c r="BK468" s="4"/>
      <c r="BN468" s="4"/>
    </row>
    <row r="469" spans="1:66" s="1" customFormat="1">
      <c r="A469" s="12">
        <v>42027</v>
      </c>
      <c r="B469" s="7">
        <v>29278.84</v>
      </c>
      <c r="C469" s="7">
        <v>127.2</v>
      </c>
      <c r="D469" s="7">
        <v>778.6</v>
      </c>
      <c r="E469" s="7">
        <v>3858.1</v>
      </c>
      <c r="F469" s="7"/>
      <c r="G469" s="6"/>
      <c r="H469" s="10">
        <f t="shared" si="321"/>
        <v>-2.1161985378991811E-2</v>
      </c>
      <c r="I469" s="10">
        <f t="shared" si="322"/>
        <v>-2.081368295290191E-2</v>
      </c>
      <c r="J469" s="10">
        <f t="shared" si="323"/>
        <v>5.2894887696075159E-3</v>
      </c>
      <c r="K469" s="7"/>
      <c r="L469" s="10">
        <f t="shared" si="324"/>
        <v>1.0368294635708566</v>
      </c>
      <c r="M469" s="10">
        <f t="shared" si="325"/>
        <v>2.9273644388398488</v>
      </c>
      <c r="N469" s="10">
        <f t="shared" si="326"/>
        <v>1.6137118081430799</v>
      </c>
      <c r="O469" s="7"/>
      <c r="P469" s="10">
        <f t="shared" si="327"/>
        <v>-1.8905349752689922</v>
      </c>
      <c r="Q469" s="10">
        <f t="shared" si="328"/>
        <v>-0.57688234457222332</v>
      </c>
      <c r="R469" s="11">
        <f t="shared" si="329"/>
        <v>-1.3136526306967689</v>
      </c>
      <c r="S469" s="7"/>
      <c r="T469" s="7"/>
      <c r="U469" s="7">
        <v>11850.05</v>
      </c>
      <c r="V469" s="7">
        <v>1913.65</v>
      </c>
      <c r="W469" s="7">
        <v>38.200000000000003</v>
      </c>
      <c r="X469" s="7"/>
      <c r="Y469" s="10">
        <f t="shared" si="330"/>
        <v>5.6221252906532701E-3</v>
      </c>
      <c r="Z469" s="10">
        <f t="shared" si="331"/>
        <v>8.3252101061728704E-3</v>
      </c>
      <c r="AA469" s="10">
        <f t="shared" si="332"/>
        <v>-4.2606516290726711E-2</v>
      </c>
      <c r="AB469" s="5"/>
      <c r="AC469" s="10">
        <f t="shared" si="362"/>
        <v>9.2020098790665372E-3</v>
      </c>
      <c r="AD469" s="10">
        <f t="shared" si="363"/>
        <v>2.6196526340607233E-3</v>
      </c>
      <c r="AE469" s="10">
        <f t="shared" si="364"/>
        <v>-2.4265644955300019E-2</v>
      </c>
      <c r="AF469" s="10"/>
      <c r="AG469" s="10">
        <f t="shared" si="365"/>
        <v>-6.5823572450058139E-3</v>
      </c>
      <c r="AH469" s="10">
        <f t="shared" si="366"/>
        <v>2.6885297589360743E-2</v>
      </c>
      <c r="AI469" s="10">
        <f t="shared" si="333"/>
        <v>-3.3467654834366554E-2</v>
      </c>
      <c r="AJ469" s="7"/>
      <c r="AK469" s="7"/>
      <c r="AL469" s="7">
        <v>612.1</v>
      </c>
      <c r="AM469" s="7">
        <v>30.8</v>
      </c>
      <c r="AN469" s="7">
        <v>471.95</v>
      </c>
      <c r="AO469" s="4"/>
      <c r="AP469" s="10">
        <f t="shared" si="334"/>
        <v>-2.6868044515103301E-2</v>
      </c>
      <c r="AQ469" s="10">
        <f t="shared" si="335"/>
        <v>7.1304347826086981E-2</v>
      </c>
      <c r="AR469" s="10">
        <f t="shared" si="336"/>
        <v>1.8011216566005104E-2</v>
      </c>
      <c r="AS469" s="4"/>
      <c r="AT469" s="10">
        <f>(AL469-$AL$467)/$AL$467</f>
        <v>2.1017514595496285E-2</v>
      </c>
      <c r="AU469" s="10">
        <f>(AM469-$AM$467)/$AM$467</f>
        <v>9.8039215686274508E-2</v>
      </c>
      <c r="AV469" s="10">
        <f>(AN469-$AN$467)/$AN$467</f>
        <v>1.4182873106264027E-2</v>
      </c>
      <c r="AW469" s="4"/>
      <c r="AX469" s="9">
        <f t="shared" si="352"/>
        <v>7.7021701090778216E-2</v>
      </c>
      <c r="AY469" s="9">
        <f t="shared" si="353"/>
        <v>8.3856342580010484E-2</v>
      </c>
      <c r="AZ469" s="8">
        <f t="shared" si="337"/>
        <v>-6.8346414892322682E-3</v>
      </c>
      <c r="BA469" s="4"/>
      <c r="BC469" s="4"/>
      <c r="BD469" s="4"/>
      <c r="BE469" s="4"/>
      <c r="BF469" s="4"/>
      <c r="BG469" s="4"/>
      <c r="BH469" s="4"/>
      <c r="BI469" s="4"/>
      <c r="BJ469" s="4"/>
      <c r="BK469" s="4"/>
      <c r="BN469" s="4"/>
    </row>
    <row r="470" spans="1:66" s="1" customFormat="1">
      <c r="A470" s="12">
        <v>42031</v>
      </c>
      <c r="B470" s="7">
        <v>29571.040000000001</v>
      </c>
      <c r="C470" s="7">
        <v>137.80000000000001</v>
      </c>
      <c r="D470" s="7">
        <v>773.15</v>
      </c>
      <c r="E470" s="7">
        <v>4163.7</v>
      </c>
      <c r="F470" s="7"/>
      <c r="G470" s="6"/>
      <c r="H470" s="10">
        <f t="shared" si="321"/>
        <v>8.3333333333333398E-2</v>
      </c>
      <c r="I470" s="10">
        <f t="shared" si="322"/>
        <v>-6.9997431286925836E-3</v>
      </c>
      <c r="J470" s="10">
        <f t="shared" si="323"/>
        <v>7.9209973821310981E-2</v>
      </c>
      <c r="K470" s="1" t="s">
        <v>15</v>
      </c>
      <c r="L470" s="10">
        <f t="shared" si="324"/>
        <v>1.2065652522017616</v>
      </c>
      <c r="M470" s="10">
        <f t="shared" si="325"/>
        <v>2.8998738965952078</v>
      </c>
      <c r="N470" s="10">
        <f t="shared" si="326"/>
        <v>1.8207438520425445</v>
      </c>
      <c r="O470" s="7"/>
      <c r="P470" s="10">
        <f t="shared" si="327"/>
        <v>-1.6933086443934462</v>
      </c>
      <c r="Q470" s="10">
        <f t="shared" si="328"/>
        <v>-0.61417859984078294</v>
      </c>
      <c r="R470" s="11">
        <f t="shared" si="329"/>
        <v>-1.0791300445526633</v>
      </c>
      <c r="S470" s="7"/>
      <c r="T470" s="7"/>
      <c r="U470" s="7">
        <v>11842.95</v>
      </c>
      <c r="V470" s="7">
        <v>1913.45</v>
      </c>
      <c r="W470" s="7">
        <v>38.700000000000003</v>
      </c>
      <c r="X470" s="7"/>
      <c r="Y470" s="10">
        <f t="shared" si="330"/>
        <v>-5.9915359006911743E-4</v>
      </c>
      <c r="Z470" s="10">
        <f t="shared" si="331"/>
        <v>-1.0451231938967182E-4</v>
      </c>
      <c r="AA470" s="10">
        <f t="shared" si="332"/>
        <v>1.3089005235602092E-2</v>
      </c>
      <c r="AB470" s="5"/>
      <c r="AC470" s="10">
        <f t="shared" si="362"/>
        <v>8.5973428717425245E-3</v>
      </c>
      <c r="AD470" s="10">
        <f t="shared" si="363"/>
        <v>2.5148665286982706E-3</v>
      </c>
      <c r="AE470" s="10">
        <f t="shared" si="364"/>
        <v>-1.1494252873563111E-2</v>
      </c>
      <c r="AF470" s="10"/>
      <c r="AG470" s="10">
        <f t="shared" si="365"/>
        <v>-6.0824763430442543E-3</v>
      </c>
      <c r="AH470" s="10">
        <f t="shared" si="366"/>
        <v>1.4009119402261381E-2</v>
      </c>
      <c r="AI470" s="10">
        <f t="shared" si="333"/>
        <v>-2.0091595745305633E-2</v>
      </c>
      <c r="AJ470" s="7"/>
      <c r="AK470" s="7"/>
      <c r="AL470" s="7">
        <v>612.35</v>
      </c>
      <c r="AM470" s="7">
        <v>31.05</v>
      </c>
      <c r="AN470" s="7">
        <v>474.2</v>
      </c>
      <c r="AO470" s="4"/>
      <c r="AP470" s="10">
        <f t="shared" si="334"/>
        <v>4.0842999509884006E-4</v>
      </c>
      <c r="AQ470" s="10">
        <f t="shared" si="335"/>
        <v>8.1168831168831161E-3</v>
      </c>
      <c r="AR470" s="10">
        <f t="shared" si="336"/>
        <v>4.7674541794681643E-3</v>
      </c>
      <c r="AS470" s="4"/>
      <c r="AT470" s="10">
        <f>(AL470-$AL$467)/$AL$467</f>
        <v>2.1434528773978351E-2</v>
      </c>
      <c r="AU470" s="10">
        <f>(AM470-$AM$467)/$AM$467</f>
        <v>0.10695187165775401</v>
      </c>
      <c r="AV470" s="10">
        <f>(AN470-$AN$467)/$AN$467</f>
        <v>1.9017943483399517E-2</v>
      </c>
      <c r="AW470" s="10" t="s">
        <v>1</v>
      </c>
      <c r="AX470" s="9">
        <f t="shared" si="352"/>
        <v>8.551734288377566E-2</v>
      </c>
      <c r="AY470" s="9">
        <f t="shared" si="353"/>
        <v>8.7933928174354498E-2</v>
      </c>
      <c r="AZ470" s="8">
        <f t="shared" si="337"/>
        <v>-2.4165852905788376E-3</v>
      </c>
      <c r="BA470" s="4" t="s">
        <v>30</v>
      </c>
      <c r="BC470" s="4"/>
      <c r="BD470" s="4"/>
      <c r="BE470" s="4"/>
      <c r="BF470" s="4"/>
      <c r="BG470" s="4"/>
      <c r="BH470" s="4"/>
      <c r="BI470" s="4"/>
      <c r="BJ470" s="4">
        <v>76</v>
      </c>
      <c r="BK470" s="4"/>
      <c r="BN470" s="4"/>
    </row>
    <row r="471" spans="1:66" s="1" customFormat="1">
      <c r="A471" s="12">
        <v>42032</v>
      </c>
      <c r="B471" s="7">
        <v>29559.18</v>
      </c>
      <c r="C471" s="7">
        <v>133.94999999999999</v>
      </c>
      <c r="D471" s="7">
        <v>762.65</v>
      </c>
      <c r="E471" s="7">
        <v>4324.1499999999996</v>
      </c>
      <c r="F471" s="7"/>
      <c r="G471" s="6"/>
      <c r="H471" s="10">
        <f t="shared" si="321"/>
        <v>-2.7939042089985648E-2</v>
      </c>
      <c r="I471" s="10">
        <f t="shared" si="322"/>
        <v>-1.358080579447714E-2</v>
      </c>
      <c r="J471" s="10">
        <f t="shared" si="323"/>
        <v>3.8535437231308652E-2</v>
      </c>
      <c r="K471" s="7" t="s">
        <v>38</v>
      </c>
      <c r="L471" s="10">
        <f t="shared" si="324"/>
        <v>1.1449159327461966</v>
      </c>
      <c r="M471" s="10">
        <f t="shared" si="325"/>
        <v>2.8469104665825977</v>
      </c>
      <c r="N471" s="10">
        <f t="shared" si="326"/>
        <v>1.9294424496985298</v>
      </c>
      <c r="O471" s="10" t="s">
        <v>1</v>
      </c>
      <c r="P471" s="10">
        <f t="shared" si="327"/>
        <v>-1.7019945338364011</v>
      </c>
      <c r="Q471" s="10">
        <f t="shared" si="328"/>
        <v>-0.78452651695233322</v>
      </c>
      <c r="R471" s="11">
        <f t="shared" si="329"/>
        <v>-0.91746801688406787</v>
      </c>
      <c r="S471" s="7"/>
      <c r="T471" s="7"/>
      <c r="U471" s="7">
        <v>11882.9</v>
      </c>
      <c r="V471" s="7">
        <v>1914.8</v>
      </c>
      <c r="W471" s="7">
        <v>37.450000000000003</v>
      </c>
      <c r="X471" s="7"/>
      <c r="Y471" s="10">
        <f t="shared" si="330"/>
        <v>3.3733149257574257E-3</v>
      </c>
      <c r="Z471" s="10">
        <f t="shared" si="331"/>
        <v>7.0553189265458156E-4</v>
      </c>
      <c r="AA471" s="10">
        <f t="shared" si="332"/>
        <v>-3.2299741602067181E-2</v>
      </c>
      <c r="AB471" s="5"/>
      <c r="AC471" s="10">
        <f t="shared" si="362"/>
        <v>1.1999659342531053E-2</v>
      </c>
      <c r="AD471" s="10">
        <f t="shared" si="363"/>
        <v>3.2221727398946184E-3</v>
      </c>
      <c r="AE471" s="10">
        <f t="shared" si="364"/>
        <v>-4.3422733077905382E-2</v>
      </c>
      <c r="AF471" s="10"/>
      <c r="AG471" s="10">
        <f t="shared" si="365"/>
        <v>-8.7774866026364348E-3</v>
      </c>
      <c r="AH471" s="10">
        <f t="shared" si="366"/>
        <v>4.6644905817800002E-2</v>
      </c>
      <c r="AI471" s="10">
        <f t="shared" si="333"/>
        <v>-5.5422392420436437E-2</v>
      </c>
      <c r="AJ471" s="7"/>
      <c r="AK471" s="7"/>
      <c r="AL471" s="7">
        <v>603.6</v>
      </c>
      <c r="AM471" s="7">
        <v>31.5</v>
      </c>
      <c r="AN471" s="7">
        <v>482.75</v>
      </c>
      <c r="AO471" s="4"/>
      <c r="AP471" s="10">
        <f t="shared" si="334"/>
        <v>-1.4289213684984077E-2</v>
      </c>
      <c r="AQ471" s="10">
        <f t="shared" si="335"/>
        <v>1.4492753623188383E-2</v>
      </c>
      <c r="AR471" s="10">
        <f t="shared" si="336"/>
        <v>1.8030366933783237E-2</v>
      </c>
      <c r="AS471" s="4"/>
      <c r="AT471" s="10">
        <f t="shared" ref="AT471:AT476" si="367">(AL471-$AL$470)/$AL$470</f>
        <v>-1.4289213684984077E-2</v>
      </c>
      <c r="AU471" s="10">
        <f t="shared" ref="AU471:AU476" si="368">(AM471-$AM$470)/$AM$470</f>
        <v>1.4492753623188383E-2</v>
      </c>
      <c r="AV471" s="10">
        <f t="shared" ref="AV471:AV476" si="369">(AN471-$AN$470)/$AN$470</f>
        <v>1.8030366933783237E-2</v>
      </c>
      <c r="AW471" s="7" t="s">
        <v>2</v>
      </c>
      <c r="AX471" s="9">
        <f t="shared" si="352"/>
        <v>2.8781967308172458E-2</v>
      </c>
      <c r="AY471" s="9">
        <f t="shared" si="353"/>
        <v>-3.5376133105948539E-3</v>
      </c>
      <c r="AZ471" s="8">
        <f t="shared" si="337"/>
        <v>3.2319580618767316E-2</v>
      </c>
      <c r="BA471" s="4" t="s">
        <v>2</v>
      </c>
      <c r="BC471" s="4"/>
      <c r="BD471" s="4"/>
      <c r="BE471" s="4"/>
      <c r="BF471" s="4"/>
      <c r="BG471" s="4"/>
      <c r="BH471" s="4"/>
      <c r="BI471" s="4"/>
      <c r="BJ471" s="4"/>
      <c r="BK471" s="4"/>
      <c r="BN471" s="4"/>
    </row>
    <row r="472" spans="1:66" s="1" customFormat="1">
      <c r="A472" s="12">
        <v>42033</v>
      </c>
      <c r="B472" s="7">
        <v>29681.77</v>
      </c>
      <c r="C472" s="7">
        <v>133.05000000000001</v>
      </c>
      <c r="D472" s="7">
        <v>763.85</v>
      </c>
      <c r="E472" s="7">
        <v>4136.1499999999996</v>
      </c>
      <c r="F472" s="7"/>
      <c r="G472" s="7"/>
      <c r="H472" s="10">
        <f t="shared" si="321"/>
        <v>-6.7189249720043098E-3</v>
      </c>
      <c r="I472" s="10">
        <f t="shared" si="322"/>
        <v>1.5734609585000268E-3</v>
      </c>
      <c r="J472" s="10">
        <f t="shared" si="323"/>
        <v>-4.3476752656591469E-2</v>
      </c>
      <c r="K472" s="7"/>
      <c r="L472" s="10">
        <f t="shared" si="324"/>
        <v>1.1305044035228184</v>
      </c>
      <c r="M472" s="10">
        <f t="shared" si="325"/>
        <v>2.8529634300126103</v>
      </c>
      <c r="N472" s="10">
        <f t="shared" si="326"/>
        <v>1.8020798048912674</v>
      </c>
      <c r="O472" s="7" t="s">
        <v>0</v>
      </c>
      <c r="P472" s="10">
        <f t="shared" si="327"/>
        <v>-1.7224590264897919</v>
      </c>
      <c r="Q472" s="10">
        <f t="shared" si="328"/>
        <v>-0.67157540136844895</v>
      </c>
      <c r="R472" s="11">
        <f t="shared" si="329"/>
        <v>-1.0508836251213429</v>
      </c>
      <c r="S472" s="7"/>
      <c r="T472" s="7"/>
      <c r="U472" s="7">
        <v>11615.15</v>
      </c>
      <c r="V472" s="7">
        <v>1907.45</v>
      </c>
      <c r="W472" s="7">
        <v>36.299999999999997</v>
      </c>
      <c r="X472" s="7"/>
      <c r="Y472" s="10">
        <f t="shared" si="330"/>
        <v>-2.2532378459803583E-2</v>
      </c>
      <c r="Z472" s="10">
        <f t="shared" si="331"/>
        <v>-3.8385209943596768E-3</v>
      </c>
      <c r="AA472" s="10">
        <f t="shared" si="332"/>
        <v>-3.0707610146862633E-2</v>
      </c>
      <c r="AB472" s="5"/>
      <c r="AC472" s="10">
        <f t="shared" si="362"/>
        <v>-1.0803099982967157E-2</v>
      </c>
      <c r="AD472" s="10">
        <f t="shared" si="363"/>
        <v>-6.2871663217459748E-4</v>
      </c>
      <c r="AE472" s="10">
        <f t="shared" si="364"/>
        <v>-7.2796934865900428E-2</v>
      </c>
      <c r="AF472" s="10"/>
      <c r="AG472" s="10">
        <f t="shared" si="365"/>
        <v>1.017438335079256E-2</v>
      </c>
      <c r="AH472" s="10">
        <f t="shared" si="366"/>
        <v>7.2168218233725837E-2</v>
      </c>
      <c r="AI472" s="10">
        <f t="shared" si="333"/>
        <v>-6.199383488293328E-2</v>
      </c>
      <c r="AJ472" s="7"/>
      <c r="AK472" s="7"/>
      <c r="AL472" s="7">
        <v>608.65</v>
      </c>
      <c r="AM472" s="7">
        <v>30</v>
      </c>
      <c r="AN472" s="7">
        <v>499.65</v>
      </c>
      <c r="AO472" s="4"/>
      <c r="AP472" s="10">
        <f t="shared" si="334"/>
        <v>8.3664678595095337E-3</v>
      </c>
      <c r="AQ472" s="10">
        <f t="shared" si="335"/>
        <v>-4.7619047619047616E-2</v>
      </c>
      <c r="AR472" s="10">
        <f t="shared" si="336"/>
        <v>3.5007767995857024E-2</v>
      </c>
      <c r="AS472" s="4"/>
      <c r="AT472" s="10">
        <f t="shared" si="367"/>
        <v>-6.0422960725076266E-3</v>
      </c>
      <c r="AU472" s="10">
        <f t="shared" si="368"/>
        <v>-3.3816425120772972E-2</v>
      </c>
      <c r="AV472" s="10">
        <f t="shared" si="369"/>
        <v>5.3669337832138314E-2</v>
      </c>
      <c r="AW472" s="4"/>
      <c r="AX472" s="9">
        <f t="shared" si="352"/>
        <v>-2.7774129048265345E-2</v>
      </c>
      <c r="AY472" s="9">
        <f t="shared" si="353"/>
        <v>-8.7485762952911286E-2</v>
      </c>
      <c r="AZ472" s="8">
        <f t="shared" si="337"/>
        <v>5.9711633904645942E-2</v>
      </c>
      <c r="BA472" s="4"/>
      <c r="BC472" s="4"/>
      <c r="BD472" s="4"/>
      <c r="BE472" s="4"/>
      <c r="BF472" s="4"/>
      <c r="BG472" s="4"/>
      <c r="BH472" s="4"/>
      <c r="BI472" s="4"/>
      <c r="BJ472" s="4"/>
      <c r="BK472" s="4"/>
      <c r="BN472" s="4"/>
    </row>
    <row r="473" spans="1:66" s="1" customFormat="1">
      <c r="A473" s="12">
        <v>42034</v>
      </c>
      <c r="B473" s="7">
        <v>29182.95</v>
      </c>
      <c r="C473" s="7">
        <v>129.15</v>
      </c>
      <c r="D473" s="7">
        <v>763.7</v>
      </c>
      <c r="E473" s="7">
        <v>4044.05</v>
      </c>
      <c r="F473" s="7"/>
      <c r="G473" s="6"/>
      <c r="H473" s="10">
        <f t="shared" si="321"/>
        <v>-2.931228861330331E-2</v>
      </c>
      <c r="I473" s="10">
        <f t="shared" si="322"/>
        <v>-1.9637363356677E-4</v>
      </c>
      <c r="J473" s="10">
        <f t="shared" si="323"/>
        <v>-2.2267084124124963E-2</v>
      </c>
      <c r="K473" s="7"/>
      <c r="L473" s="10">
        <f t="shared" si="324"/>
        <v>1.0680544435548438</v>
      </c>
      <c r="M473" s="10">
        <f t="shared" si="325"/>
        <v>2.8522068095838589</v>
      </c>
      <c r="N473" s="10">
        <f t="shared" si="326"/>
        <v>1.7396856581532418</v>
      </c>
      <c r="O473" s="7"/>
      <c r="P473" s="10">
        <f t="shared" si="327"/>
        <v>-1.7841523660290151</v>
      </c>
      <c r="Q473" s="10">
        <f t="shared" si="328"/>
        <v>-0.67163121459839803</v>
      </c>
      <c r="R473" s="11">
        <f t="shared" si="329"/>
        <v>-1.112521151430617</v>
      </c>
      <c r="S473" s="7"/>
      <c r="T473" s="7"/>
      <c r="U473" s="7">
        <v>11785.75</v>
      </c>
      <c r="V473" s="7">
        <v>1888.6</v>
      </c>
      <c r="W473" s="7">
        <v>37.85</v>
      </c>
      <c r="X473" s="7"/>
      <c r="Y473" s="10">
        <f t="shared" si="330"/>
        <v>1.4687713890909749E-2</v>
      </c>
      <c r="Z473" s="10">
        <f t="shared" si="331"/>
        <v>-9.8823035990459173E-3</v>
      </c>
      <c r="AA473" s="10">
        <f t="shared" si="332"/>
        <v>4.2699724517906455E-2</v>
      </c>
      <c r="AB473" s="5"/>
      <c r="AC473" s="10">
        <f t="shared" si="362"/>
        <v>3.7259410662578776E-3</v>
      </c>
      <c r="AD473" s="10">
        <f t="shared" si="363"/>
        <v>-1.0504807062583596E-2</v>
      </c>
      <c r="AE473" s="10">
        <f t="shared" si="364"/>
        <v>-3.3205619412515895E-2</v>
      </c>
      <c r="AF473" s="10"/>
      <c r="AG473" s="10">
        <f t="shared" si="365"/>
        <v>-1.4230748128841474E-2</v>
      </c>
      <c r="AH473" s="10">
        <f t="shared" si="366"/>
        <v>2.2700812349932299E-2</v>
      </c>
      <c r="AI473" s="10">
        <f t="shared" si="333"/>
        <v>-3.6931560478773773E-2</v>
      </c>
      <c r="AJ473" s="7"/>
      <c r="AK473" s="7"/>
      <c r="AL473" s="7">
        <v>613.04999999999995</v>
      </c>
      <c r="AM473" s="7">
        <v>29.1</v>
      </c>
      <c r="AN473" s="7">
        <v>481.4</v>
      </c>
      <c r="AO473" s="4"/>
      <c r="AP473" s="10">
        <f t="shared" si="334"/>
        <v>7.2291136120922984E-3</v>
      </c>
      <c r="AQ473" s="10">
        <f t="shared" si="335"/>
        <v>-2.9999999999999954E-2</v>
      </c>
      <c r="AR473" s="10">
        <f t="shared" si="336"/>
        <v>-3.6525567897528269E-2</v>
      </c>
      <c r="AS473" s="4"/>
      <c r="AT473" s="10">
        <f t="shared" si="367"/>
        <v>1.1431370947986147E-3</v>
      </c>
      <c r="AU473" s="10">
        <f t="shared" si="368"/>
        <v>-6.2801932367149732E-2</v>
      </c>
      <c r="AV473" s="10">
        <f t="shared" si="369"/>
        <v>1.5183466891606894E-2</v>
      </c>
      <c r="AW473" s="4"/>
      <c r="AX473" s="9">
        <f t="shared" si="352"/>
        <v>-6.3945069461948348E-2</v>
      </c>
      <c r="AY473" s="9">
        <f t="shared" si="353"/>
        <v>-7.7985399258756624E-2</v>
      </c>
      <c r="AZ473" s="8">
        <f t="shared" si="337"/>
        <v>1.4040329796808276E-2</v>
      </c>
      <c r="BA473" s="4"/>
      <c r="BC473" s="4"/>
      <c r="BD473" s="4"/>
      <c r="BE473" s="4"/>
      <c r="BF473" s="4"/>
      <c r="BG473" s="4"/>
      <c r="BH473" s="4"/>
      <c r="BI473" s="4"/>
      <c r="BJ473" s="4"/>
      <c r="BK473" s="4"/>
      <c r="BN473" s="4"/>
    </row>
    <row r="474" spans="1:66" s="1" customFormat="1">
      <c r="A474" s="12">
        <v>42037</v>
      </c>
      <c r="B474" s="7">
        <v>29122.27</v>
      </c>
      <c r="C474" s="7">
        <v>127.75</v>
      </c>
      <c r="D474" s="7">
        <v>759.05</v>
      </c>
      <c r="E474" s="7">
        <v>4153.6499999999996</v>
      </c>
      <c r="F474" s="7"/>
      <c r="G474" s="6"/>
      <c r="H474" s="10">
        <f t="shared" si="321"/>
        <v>-1.0840108401084054E-2</v>
      </c>
      <c r="I474" s="10">
        <f t="shared" si="322"/>
        <v>-6.0887783160928251E-3</v>
      </c>
      <c r="J474" s="10">
        <f t="shared" si="323"/>
        <v>2.7101544244012673E-2</v>
      </c>
      <c r="K474" s="7"/>
      <c r="L474" s="10">
        <f t="shared" si="324"/>
        <v>1.0456365092073658</v>
      </c>
      <c r="M474" s="10">
        <f t="shared" si="325"/>
        <v>2.8287515762925595</v>
      </c>
      <c r="N474" s="10">
        <f t="shared" si="326"/>
        <v>1.8139353702323691</v>
      </c>
      <c r="O474" s="7"/>
      <c r="P474" s="10">
        <f t="shared" si="327"/>
        <v>-1.7831150670851936</v>
      </c>
      <c r="Q474" s="10">
        <f t="shared" si="328"/>
        <v>-0.76829886102500322</v>
      </c>
      <c r="R474" s="11">
        <f t="shared" si="329"/>
        <v>-1.0148162060601904</v>
      </c>
      <c r="S474" s="7"/>
      <c r="T474" s="7"/>
      <c r="U474" s="7">
        <v>11775.05</v>
      </c>
      <c r="V474" s="7">
        <v>1905.3</v>
      </c>
      <c r="W474" s="7">
        <v>37.75</v>
      </c>
      <c r="X474" s="7"/>
      <c r="Y474" s="10">
        <f t="shared" si="330"/>
        <v>-9.0787603673934437E-4</v>
      </c>
      <c r="Z474" s="10">
        <f t="shared" si="331"/>
        <v>8.8425288573546791E-3</v>
      </c>
      <c r="AA474" s="10">
        <f t="shared" si="332"/>
        <v>-2.6420079260238154E-3</v>
      </c>
      <c r="AB474" s="5"/>
      <c r="AC474" s="10">
        <f t="shared" si="362"/>
        <v>2.8146823369101749E-3</v>
      </c>
      <c r="AD474" s="10">
        <f t="shared" si="363"/>
        <v>-1.7551672648207562E-3</v>
      </c>
      <c r="AE474" s="10">
        <f t="shared" si="364"/>
        <v>-3.575989782886331E-2</v>
      </c>
      <c r="AF474" s="10"/>
      <c r="AG474" s="10">
        <f t="shared" si="365"/>
        <v>-4.5698496017309315E-3</v>
      </c>
      <c r="AH474" s="10">
        <f t="shared" si="366"/>
        <v>3.4004730564042553E-2</v>
      </c>
      <c r="AI474" s="10">
        <f t="shared" si="333"/>
        <v>-3.8574580165773482E-2</v>
      </c>
      <c r="AJ474" s="7"/>
      <c r="AK474" s="7"/>
      <c r="AL474" s="7">
        <v>609.9</v>
      </c>
      <c r="AM474" s="7">
        <v>29.6</v>
      </c>
      <c r="AN474" s="7">
        <v>481.05</v>
      </c>
      <c r="AO474" s="4"/>
      <c r="AP474" s="10">
        <f t="shared" si="334"/>
        <v>-5.1382432101785783E-3</v>
      </c>
      <c r="AQ474" s="10">
        <f t="shared" si="335"/>
        <v>1.7182130584192438E-2</v>
      </c>
      <c r="AR474" s="10">
        <f t="shared" si="336"/>
        <v>-7.2704611549639778E-4</v>
      </c>
      <c r="AS474" s="4"/>
      <c r="AT474" s="10">
        <f t="shared" si="367"/>
        <v>-4.0009798317956159E-3</v>
      </c>
      <c r="AU474" s="10">
        <f t="shared" si="368"/>
        <v>-4.6698872785829286E-2</v>
      </c>
      <c r="AV474" s="10">
        <f t="shared" si="369"/>
        <v>1.4445381695487184E-2</v>
      </c>
      <c r="AW474" s="4"/>
      <c r="AX474" s="9">
        <f t="shared" si="352"/>
        <v>-4.2697892954033673E-2</v>
      </c>
      <c r="AY474" s="9">
        <f t="shared" si="353"/>
        <v>-6.1144254481316468E-2</v>
      </c>
      <c r="AZ474" s="8">
        <f t="shared" si="337"/>
        <v>1.8446361527282795E-2</v>
      </c>
      <c r="BA474" s="4"/>
      <c r="BC474" s="4"/>
      <c r="BD474" s="4"/>
      <c r="BE474" s="4"/>
      <c r="BF474" s="4"/>
      <c r="BG474" s="4"/>
      <c r="BH474" s="4"/>
      <c r="BI474" s="4"/>
      <c r="BJ474" s="4"/>
      <c r="BK474" s="4"/>
      <c r="BN474" s="4"/>
    </row>
    <row r="475" spans="1:66" s="1" customFormat="1">
      <c r="A475" s="12">
        <v>42038</v>
      </c>
      <c r="B475" s="7">
        <v>29000.14</v>
      </c>
      <c r="C475" s="7">
        <v>126.15</v>
      </c>
      <c r="D475" s="7">
        <v>792.15</v>
      </c>
      <c r="E475" s="7">
        <v>4177.95</v>
      </c>
      <c r="F475" s="7"/>
      <c r="G475" s="6"/>
      <c r="H475" s="10">
        <f t="shared" si="321"/>
        <v>-1.2524461839530288E-2</v>
      </c>
      <c r="I475" s="10">
        <f t="shared" si="322"/>
        <v>4.3607140504578125E-2</v>
      </c>
      <c r="J475" s="10">
        <f t="shared" si="323"/>
        <v>5.8502762630457993E-3</v>
      </c>
      <c r="K475" s="7"/>
      <c r="L475" s="10">
        <f t="shared" si="324"/>
        <v>1.0200160128102482</v>
      </c>
      <c r="M475" s="10">
        <f t="shared" si="325"/>
        <v>2.9957124842370741</v>
      </c>
      <c r="N475" s="10">
        <f t="shared" si="326"/>
        <v>1.8303976695345845</v>
      </c>
      <c r="O475" s="7"/>
      <c r="P475" s="10">
        <f t="shared" si="327"/>
        <v>-1.9756964714268259</v>
      </c>
      <c r="Q475" s="10">
        <f t="shared" si="328"/>
        <v>-0.81038165672433626</v>
      </c>
      <c r="R475" s="11">
        <f t="shared" si="329"/>
        <v>-1.1653148147024897</v>
      </c>
      <c r="S475" s="7"/>
      <c r="T475" s="7"/>
      <c r="U475" s="7">
        <v>11985.95</v>
      </c>
      <c r="V475" s="7">
        <v>1923.15</v>
      </c>
      <c r="W475" s="7">
        <v>37.4</v>
      </c>
      <c r="X475" s="7"/>
      <c r="Y475" s="10">
        <f t="shared" si="330"/>
        <v>1.7910751971329332E-2</v>
      </c>
      <c r="Z475" s="10">
        <f t="shared" si="331"/>
        <v>9.3686033695481747E-3</v>
      </c>
      <c r="AA475" s="10">
        <f t="shared" si="332"/>
        <v>-9.2715231788079843E-3</v>
      </c>
      <c r="AB475" s="5"/>
      <c r="AC475" s="10">
        <f t="shared" si="362"/>
        <v>2.0775847385453988E-2</v>
      </c>
      <c r="AD475" s="10">
        <f t="shared" si="363"/>
        <v>7.5969926387760983E-3</v>
      </c>
      <c r="AE475" s="10">
        <f t="shared" si="364"/>
        <v>-4.4699872286079183E-2</v>
      </c>
      <c r="AF475" s="10"/>
      <c r="AG475" s="10">
        <f t="shared" si="365"/>
        <v>-1.317885474667789E-2</v>
      </c>
      <c r="AH475" s="10">
        <f t="shared" si="366"/>
        <v>5.2296864924855281E-2</v>
      </c>
      <c r="AI475" s="10">
        <f t="shared" si="333"/>
        <v>-6.5475719671533178E-2</v>
      </c>
      <c r="AJ475" s="7"/>
      <c r="AK475" s="7"/>
      <c r="AL475" s="7">
        <v>612.85</v>
      </c>
      <c r="AM475" s="7">
        <v>31.5</v>
      </c>
      <c r="AN475" s="7">
        <v>497.5</v>
      </c>
      <c r="AO475" s="4"/>
      <c r="AP475" s="10">
        <f t="shared" si="334"/>
        <v>4.8368585013937454E-3</v>
      </c>
      <c r="AQ475" s="10">
        <f t="shared" si="335"/>
        <v>6.4189189189189144E-2</v>
      </c>
      <c r="AR475" s="10">
        <f t="shared" si="336"/>
        <v>3.4196029518761016E-2</v>
      </c>
      <c r="AS475" s="4"/>
      <c r="AT475" s="10">
        <f t="shared" si="367"/>
        <v>8.1652649628480441E-4</v>
      </c>
      <c r="AU475" s="10">
        <f t="shared" si="368"/>
        <v>1.4492753623188383E-2</v>
      </c>
      <c r="AV475" s="10">
        <f t="shared" si="369"/>
        <v>4.9135385913116857E-2</v>
      </c>
      <c r="AW475" s="4"/>
      <c r="AX475" s="9">
        <f t="shared" si="352"/>
        <v>1.3676227126903579E-2</v>
      </c>
      <c r="AY475" s="9">
        <f t="shared" si="353"/>
        <v>-3.4642632289928477E-2</v>
      </c>
      <c r="AZ475" s="8">
        <f t="shared" si="337"/>
        <v>4.8318859416832054E-2</v>
      </c>
      <c r="BA475" s="4"/>
      <c r="BC475" s="4"/>
      <c r="BD475" s="4"/>
      <c r="BE475" s="4"/>
      <c r="BF475" s="4"/>
      <c r="BG475" s="4"/>
      <c r="BH475" s="4"/>
      <c r="BI475" s="4"/>
      <c r="BJ475" s="4"/>
      <c r="BK475" s="4"/>
      <c r="BN475" s="4"/>
    </row>
    <row r="476" spans="1:66" s="1" customFormat="1">
      <c r="A476" s="12">
        <v>42039</v>
      </c>
      <c r="B476" s="7">
        <v>28883.11</v>
      </c>
      <c r="C476" s="7">
        <v>126.85</v>
      </c>
      <c r="D476" s="7">
        <v>789.75</v>
      </c>
      <c r="E476" s="7">
        <v>4125.45</v>
      </c>
      <c r="F476" s="7"/>
      <c r="G476" s="6"/>
      <c r="H476" s="10">
        <f t="shared" si="321"/>
        <v>5.548949663099394E-3</v>
      </c>
      <c r="I476" s="10">
        <f t="shared" si="322"/>
        <v>-3.0297292179511169E-3</v>
      </c>
      <c r="J476" s="10">
        <f t="shared" si="323"/>
        <v>-1.2565971349585323E-2</v>
      </c>
      <c r="K476" s="7"/>
      <c r="L476" s="10">
        <f t="shared" si="324"/>
        <v>1.031224979983987</v>
      </c>
      <c r="M476" s="10">
        <f t="shared" si="325"/>
        <v>2.9836065573770494</v>
      </c>
      <c r="N476" s="10">
        <f t="shared" si="326"/>
        <v>1.7948309735112797</v>
      </c>
      <c r="O476" s="7"/>
      <c r="P476" s="10">
        <f t="shared" si="327"/>
        <v>-1.9523815773930624</v>
      </c>
      <c r="Q476" s="10">
        <f t="shared" si="328"/>
        <v>-0.76360599352729275</v>
      </c>
      <c r="R476" s="11">
        <f t="shared" si="329"/>
        <v>-1.1887755838657696</v>
      </c>
      <c r="S476" s="7"/>
      <c r="T476" s="7"/>
      <c r="U476" s="7">
        <v>11854.45</v>
      </c>
      <c r="V476" s="7">
        <v>1892.4</v>
      </c>
      <c r="W476" s="7">
        <v>37.799999999999997</v>
      </c>
      <c r="X476" s="7"/>
      <c r="Y476" s="10">
        <f t="shared" si="330"/>
        <v>-1.0971178755125792E-2</v>
      </c>
      <c r="Z476" s="10">
        <f t="shared" si="331"/>
        <v>-1.5989392403088682E-2</v>
      </c>
      <c r="AA476" s="10">
        <f t="shared" si="332"/>
        <v>1.0695187165775364E-2</v>
      </c>
      <c r="AB476" s="5"/>
      <c r="AC476" s="10">
        <f t="shared" si="362"/>
        <v>9.5767330948731671E-3</v>
      </c>
      <c r="AD476" s="10">
        <f t="shared" si="363"/>
        <v>-8.5138710606973509E-3</v>
      </c>
      <c r="AE476" s="10">
        <f t="shared" si="364"/>
        <v>-3.4482758620689689E-2</v>
      </c>
      <c r="AF476" s="10"/>
      <c r="AG476" s="10">
        <f t="shared" si="365"/>
        <v>-1.8090604155570518E-2</v>
      </c>
      <c r="AH476" s="10">
        <f t="shared" si="366"/>
        <v>2.596888755999234E-2</v>
      </c>
      <c r="AI476" s="10">
        <f t="shared" si="333"/>
        <v>-4.4059491715562858E-2</v>
      </c>
      <c r="AJ476" s="7"/>
      <c r="AK476" s="7"/>
      <c r="AL476" s="7">
        <v>606.25</v>
      </c>
      <c r="AM476" s="7">
        <v>33.15</v>
      </c>
      <c r="AN476" s="7">
        <v>489</v>
      </c>
      <c r="AO476" s="4"/>
      <c r="AP476" s="10">
        <f t="shared" si="334"/>
        <v>-1.0769356286203839E-2</v>
      </c>
      <c r="AQ476" s="10">
        <f t="shared" si="335"/>
        <v>5.2380952380952334E-2</v>
      </c>
      <c r="AR476" s="10">
        <f t="shared" si="336"/>
        <v>-1.7085427135678392E-2</v>
      </c>
      <c r="AS476" s="4"/>
      <c r="AT476" s="10">
        <f t="shared" si="367"/>
        <v>-9.9616232546746505E-3</v>
      </c>
      <c r="AU476" s="10">
        <f t="shared" si="368"/>
        <v>6.7632850241545819E-2</v>
      </c>
      <c r="AV476" s="10">
        <f t="shared" si="369"/>
        <v>3.1210459721636465E-2</v>
      </c>
      <c r="AW476" s="10" t="s">
        <v>1</v>
      </c>
      <c r="AX476" s="9">
        <f t="shared" si="352"/>
        <v>7.7594473496220465E-2</v>
      </c>
      <c r="AY476" s="9">
        <f t="shared" si="353"/>
        <v>3.6422390519909351E-2</v>
      </c>
      <c r="AZ476" s="8">
        <f t="shared" si="337"/>
        <v>4.1172082976311114E-2</v>
      </c>
      <c r="BA476" s="4"/>
      <c r="BC476" s="4"/>
      <c r="BD476" s="4"/>
      <c r="BE476" s="4"/>
      <c r="BF476" s="4"/>
      <c r="BG476" s="4"/>
      <c r="BH476" s="4"/>
      <c r="BI476" s="4"/>
      <c r="BJ476" s="4">
        <v>77</v>
      </c>
      <c r="BK476" s="4"/>
      <c r="BN476" s="4"/>
    </row>
    <row r="477" spans="1:66" s="1" customFormat="1">
      <c r="A477" s="12">
        <v>42040</v>
      </c>
      <c r="B477" s="7">
        <v>28850.97</v>
      </c>
      <c r="C477" s="7">
        <v>126.2</v>
      </c>
      <c r="D477" s="7">
        <v>779.25</v>
      </c>
      <c r="E477" s="7">
        <v>4133.1499999999996</v>
      </c>
      <c r="F477" s="7"/>
      <c r="G477" s="6"/>
      <c r="H477" s="10">
        <f t="shared" si="321"/>
        <v>-5.1241623965312694E-3</v>
      </c>
      <c r="I477" s="10">
        <f t="shared" si="322"/>
        <v>-1.3295346628679962E-2</v>
      </c>
      <c r="J477" s="10">
        <f t="shared" si="323"/>
        <v>1.8664630525154391E-3</v>
      </c>
      <c r="K477" s="7"/>
      <c r="L477" s="10">
        <f t="shared" si="324"/>
        <v>1.0208166533226581</v>
      </c>
      <c r="M477" s="10">
        <f t="shared" si="325"/>
        <v>2.9306431273644389</v>
      </c>
      <c r="N477" s="10">
        <f t="shared" si="326"/>
        <v>1.8000474222613643</v>
      </c>
      <c r="O477" s="7"/>
      <c r="P477" s="10">
        <f t="shared" si="327"/>
        <v>-1.9098264740417807</v>
      </c>
      <c r="Q477" s="10">
        <f t="shared" si="328"/>
        <v>-0.77923076893870613</v>
      </c>
      <c r="R477" s="11">
        <f t="shared" si="329"/>
        <v>-1.1305957051030746</v>
      </c>
      <c r="S477" s="7"/>
      <c r="T477" s="7"/>
      <c r="U477" s="7">
        <v>11771.15</v>
      </c>
      <c r="V477" s="7">
        <v>1860.65</v>
      </c>
      <c r="W477" s="7">
        <v>38</v>
      </c>
      <c r="X477" s="7"/>
      <c r="Y477" s="10">
        <f t="shared" si="330"/>
        <v>-7.0268970724075E-3</v>
      </c>
      <c r="Z477" s="10">
        <f t="shared" si="331"/>
        <v>-1.6777636863242441E-2</v>
      </c>
      <c r="AA477" s="10">
        <f t="shared" si="332"/>
        <v>5.2910052910053662E-3</v>
      </c>
      <c r="AB477" s="5"/>
      <c r="AC477" s="10">
        <f t="shared" si="362"/>
        <v>2.482541304718075E-3</v>
      </c>
      <c r="AD477" s="10">
        <f t="shared" si="363"/>
        <v>-2.5148665286982945E-2</v>
      </c>
      <c r="AE477" s="10">
        <f t="shared" si="364"/>
        <v>-2.9374201787994856E-2</v>
      </c>
      <c r="AF477" s="10"/>
      <c r="AG477" s="10">
        <f t="shared" si="365"/>
        <v>-2.763120659170102E-2</v>
      </c>
      <c r="AH477" s="10">
        <f t="shared" si="366"/>
        <v>4.225536501011911E-3</v>
      </c>
      <c r="AI477" s="10">
        <f t="shared" si="333"/>
        <v>-3.1856743092712927E-2</v>
      </c>
      <c r="AJ477" s="7"/>
      <c r="AK477" s="7"/>
      <c r="AL477" s="7">
        <v>590.4</v>
      </c>
      <c r="AM477" s="7">
        <v>32.799999999999997</v>
      </c>
      <c r="AN477" s="7">
        <v>475.25</v>
      </c>
      <c r="AO477" s="4"/>
      <c r="AP477" s="10">
        <f t="shared" si="334"/>
        <v>-2.6144329896907254E-2</v>
      </c>
      <c r="AQ477" s="10">
        <f t="shared" si="335"/>
        <v>-1.0558069381598837E-2</v>
      </c>
      <c r="AR477" s="10">
        <f t="shared" si="336"/>
        <v>-2.8118609406952964E-2</v>
      </c>
      <c r="AS477" s="4"/>
      <c r="AT477" s="10">
        <f>(AL477-$AL$476)/$AL$476</f>
        <v>-2.6144329896907254E-2</v>
      </c>
      <c r="AU477" s="10">
        <f>(AM477-$AM$476)/$AM$476</f>
        <v>-1.0558069381598837E-2</v>
      </c>
      <c r="AV477" s="10">
        <f>(AN477-$AN$476)/$AN$476</f>
        <v>-2.8118609406952964E-2</v>
      </c>
      <c r="AW477" s="7" t="s">
        <v>0</v>
      </c>
      <c r="AX477" s="9">
        <f>AT477-AU477</f>
        <v>-1.5586260515308417E-2</v>
      </c>
      <c r="AY477" s="9">
        <f>AT477-AV477</f>
        <v>1.9742795100457095E-3</v>
      </c>
      <c r="AZ477" s="8">
        <f t="shared" si="337"/>
        <v>-1.7560540025354128E-2</v>
      </c>
      <c r="BA477" s="4"/>
      <c r="BC477" s="4"/>
      <c r="BD477" s="4"/>
      <c r="BE477" s="4"/>
      <c r="BF477" s="4"/>
      <c r="BG477" s="4"/>
      <c r="BH477" s="4"/>
      <c r="BI477" s="4"/>
      <c r="BJ477" s="4"/>
      <c r="BK477" s="4"/>
      <c r="BN477" s="4"/>
    </row>
    <row r="478" spans="1:66" s="1" customFormat="1">
      <c r="A478" s="12">
        <v>42041</v>
      </c>
      <c r="B478" s="7">
        <v>28717.91</v>
      </c>
      <c r="C478" s="7">
        <v>122.4</v>
      </c>
      <c r="D478" s="7">
        <v>762.7</v>
      </c>
      <c r="E478" s="7">
        <v>4028.3</v>
      </c>
      <c r="F478" s="7"/>
      <c r="G478" s="6"/>
      <c r="H478" s="10">
        <f t="shared" si="321"/>
        <v>-3.0110935023771768E-2</v>
      </c>
      <c r="I478" s="10">
        <f t="shared" si="322"/>
        <v>-2.1238370227783066E-2</v>
      </c>
      <c r="J478" s="10">
        <f t="shared" si="323"/>
        <v>-2.5368060680110681E-2</v>
      </c>
      <c r="K478" s="7"/>
      <c r="L478" s="10">
        <f t="shared" si="324"/>
        <v>0.95996797437950365</v>
      </c>
      <c r="M478" s="10">
        <f t="shared" si="325"/>
        <v>2.847162673392182</v>
      </c>
      <c r="N478" s="10">
        <f t="shared" si="326"/>
        <v>1.7290156493462505</v>
      </c>
      <c r="O478" s="7"/>
      <c r="P478" s="10">
        <f t="shared" si="327"/>
        <v>-1.8871946990126784</v>
      </c>
      <c r="Q478" s="10">
        <f t="shared" si="328"/>
        <v>-0.76904767496674686</v>
      </c>
      <c r="R478" s="11">
        <f t="shared" si="329"/>
        <v>-1.1181470240459315</v>
      </c>
      <c r="S478" s="7"/>
      <c r="T478" s="7"/>
      <c r="U478" s="7">
        <v>11612.15</v>
      </c>
      <c r="V478" s="7">
        <v>1876.45</v>
      </c>
      <c r="W478" s="7">
        <v>38.049999999999997</v>
      </c>
      <c r="X478" s="7"/>
      <c r="Y478" s="10">
        <f t="shared" si="330"/>
        <v>-1.3507601211436435E-2</v>
      </c>
      <c r="Z478" s="10">
        <f t="shared" si="331"/>
        <v>8.4916561416708974E-3</v>
      </c>
      <c r="AA478" s="10">
        <f t="shared" si="332"/>
        <v>1.3157894736841357E-3</v>
      </c>
      <c r="AB478" s="5"/>
      <c r="AC478" s="10">
        <f t="shared" si="362"/>
        <v>-1.1058593084653411E-2</v>
      </c>
      <c r="AD478" s="10">
        <f t="shared" si="363"/>
        <v>-1.6870562963351082E-2</v>
      </c>
      <c r="AE478" s="10">
        <f t="shared" si="364"/>
        <v>-2.8097062579821239E-2</v>
      </c>
      <c r="AF478" s="10"/>
      <c r="AG478" s="10">
        <f t="shared" si="365"/>
        <v>-5.8119698786976703E-3</v>
      </c>
      <c r="AH478" s="10">
        <f t="shared" si="366"/>
        <v>1.1226499616470157E-2</v>
      </c>
      <c r="AI478" s="10">
        <f t="shared" si="333"/>
        <v>-1.7038469495167827E-2</v>
      </c>
      <c r="AJ478" s="7"/>
      <c r="AK478" s="7"/>
      <c r="AL478" s="7">
        <v>575.04999999999995</v>
      </c>
      <c r="AM478" s="7">
        <v>31.2</v>
      </c>
      <c r="AN478" s="7">
        <v>451.95</v>
      </c>
      <c r="AO478" s="4"/>
      <c r="AP478" s="10">
        <f t="shared" si="334"/>
        <v>-2.5999322493224973E-2</v>
      </c>
      <c r="AQ478" s="10">
        <f t="shared" si="335"/>
        <v>-4.8780487804877988E-2</v>
      </c>
      <c r="AR478" s="10">
        <f t="shared" si="336"/>
        <v>-4.9026827985270936E-2</v>
      </c>
      <c r="AS478" s="4"/>
      <c r="AT478" s="10">
        <f>(AL478-$AL$476)/$AL$476</f>
        <v>-5.146391752577327E-2</v>
      </c>
      <c r="AU478" s="10">
        <f>(AM478-$AM$476)/$AM$476</f>
        <v>-5.8823529411764684E-2</v>
      </c>
      <c r="AV478" s="10">
        <f>(AN478-$AN$476)/$AN$476</f>
        <v>-7.5766871165644192E-2</v>
      </c>
      <c r="AW478" s="4"/>
      <c r="AX478" s="9">
        <f>AT478-AU478</f>
        <v>7.3596118859914142E-3</v>
      </c>
      <c r="AY478" s="9">
        <f>AT478-AV478</f>
        <v>2.4302953639870922E-2</v>
      </c>
      <c r="AZ478" s="8">
        <f t="shared" si="337"/>
        <v>-1.6943341753879508E-2</v>
      </c>
      <c r="BA478" s="4"/>
      <c r="BC478" s="4"/>
      <c r="BD478" s="4"/>
      <c r="BE478" s="4"/>
      <c r="BF478" s="4"/>
      <c r="BG478" s="4"/>
      <c r="BH478" s="4"/>
      <c r="BI478" s="4"/>
      <c r="BJ478" s="4"/>
      <c r="BK478" s="4"/>
      <c r="BN478" s="4"/>
    </row>
    <row r="479" spans="1:66" s="1" customFormat="1">
      <c r="A479" s="12">
        <v>42044</v>
      </c>
      <c r="B479" s="7">
        <v>28227.39</v>
      </c>
      <c r="C479" s="7">
        <v>114.35</v>
      </c>
      <c r="D479" s="7">
        <v>771.6</v>
      </c>
      <c r="E479" s="7">
        <v>4005.95</v>
      </c>
      <c r="F479" s="7"/>
      <c r="G479" s="6"/>
      <c r="H479" s="10">
        <f t="shared" si="321"/>
        <v>-6.5767973856209236E-2</v>
      </c>
      <c r="I479" s="10">
        <f t="shared" si="322"/>
        <v>1.1669070407761868E-2</v>
      </c>
      <c r="J479" s="10">
        <f t="shared" si="323"/>
        <v>-5.5482461584292044E-3</v>
      </c>
      <c r="K479" s="1" t="s">
        <v>15</v>
      </c>
      <c r="L479" s="10">
        <f t="shared" si="324"/>
        <v>0.83106485188150503</v>
      </c>
      <c r="M479" s="10">
        <f t="shared" si="325"/>
        <v>2.8920554854981084</v>
      </c>
      <c r="N479" s="10">
        <f t="shared" si="326"/>
        <v>1.7138743987534721</v>
      </c>
      <c r="O479" s="7" t="s">
        <v>10</v>
      </c>
      <c r="P479" s="10">
        <f t="shared" si="327"/>
        <v>-2.0609906336166035</v>
      </c>
      <c r="Q479" s="10">
        <f t="shared" si="328"/>
        <v>-0.88280954687196711</v>
      </c>
      <c r="R479" s="11">
        <f t="shared" si="329"/>
        <v>-1.1781810867446363</v>
      </c>
      <c r="S479" s="7"/>
      <c r="T479" s="7"/>
      <c r="U479" s="7">
        <v>11291.9</v>
      </c>
      <c r="V479" s="7">
        <v>1898.65</v>
      </c>
      <c r="W479" s="7">
        <v>38.15</v>
      </c>
      <c r="X479" s="7"/>
      <c r="Y479" s="10">
        <f t="shared" si="330"/>
        <v>-2.7578872129622851E-2</v>
      </c>
      <c r="Z479" s="10">
        <f t="shared" si="331"/>
        <v>1.1830850808707957E-2</v>
      </c>
      <c r="AA479" s="10">
        <f t="shared" si="332"/>
        <v>2.6281208935611412E-3</v>
      </c>
      <c r="AB479" s="5"/>
      <c r="AC479" s="10">
        <f t="shared" si="362"/>
        <v>-3.833248168966108E-2</v>
      </c>
      <c r="AD479" s="10">
        <f t="shared" si="363"/>
        <v>-5.2393052681214466E-3</v>
      </c>
      <c r="AE479" s="10">
        <f t="shared" si="364"/>
        <v>-2.554278416347382E-2</v>
      </c>
      <c r="AF479" s="10"/>
      <c r="AG479" s="10">
        <f t="shared" si="365"/>
        <v>3.3093176421539632E-2</v>
      </c>
      <c r="AH479" s="10">
        <f t="shared" si="366"/>
        <v>2.0303478895352375E-2</v>
      </c>
      <c r="AI479" s="10">
        <f t="shared" si="333"/>
        <v>1.2789697526187256E-2</v>
      </c>
      <c r="AJ479" s="7"/>
      <c r="AK479" s="7"/>
      <c r="AL479" s="7">
        <v>550.6</v>
      </c>
      <c r="AM479" s="7">
        <v>30.5</v>
      </c>
      <c r="AN479" s="7">
        <v>428.2</v>
      </c>
      <c r="AO479" s="4"/>
      <c r="AP479" s="10">
        <f t="shared" si="334"/>
        <v>-4.2518041909399069E-2</v>
      </c>
      <c r="AQ479" s="10">
        <f t="shared" si="335"/>
        <v>-2.2435897435897415E-2</v>
      </c>
      <c r="AR479" s="10">
        <f t="shared" si="336"/>
        <v>-5.2550060847438879E-2</v>
      </c>
      <c r="AS479" s="4" t="s">
        <v>26</v>
      </c>
      <c r="AT479" s="10">
        <f>(AL479-$AL$476)/$AL$476</f>
        <v>-9.1793814432989659E-2</v>
      </c>
      <c r="AU479" s="10">
        <f>(AM479-$AM$476)/$AM$476</f>
        <v>-7.9939668174962258E-2</v>
      </c>
      <c r="AV479" s="10">
        <f>(AN479-$AN$476)/$AN$476</f>
        <v>-0.12433537832310841</v>
      </c>
      <c r="AW479" s="10" t="s">
        <v>1</v>
      </c>
      <c r="AX479" s="9">
        <f>AT479-AU479</f>
        <v>-1.1854146258027401E-2</v>
      </c>
      <c r="AY479" s="9">
        <f>AT479-AV479</f>
        <v>3.2541563890118752E-2</v>
      </c>
      <c r="AZ479" s="8">
        <f t="shared" si="337"/>
        <v>-4.4395710148146153E-2</v>
      </c>
      <c r="BA479" s="4" t="s">
        <v>50</v>
      </c>
      <c r="BC479" s="4"/>
      <c r="BD479" s="4"/>
      <c r="BE479" s="4"/>
      <c r="BF479" s="4"/>
      <c r="BG479" s="4"/>
      <c r="BH479" s="4"/>
      <c r="BI479" s="4"/>
      <c r="BJ479" s="4"/>
      <c r="BK479" s="4"/>
      <c r="BN479" s="4"/>
    </row>
    <row r="480" spans="1:66" s="1" customFormat="1">
      <c r="A480" s="12">
        <v>42045</v>
      </c>
      <c r="B480" s="7">
        <v>28355.62</v>
      </c>
      <c r="C480" s="7">
        <v>112</v>
      </c>
      <c r="D480" s="7">
        <v>778.45</v>
      </c>
      <c r="E480" s="7">
        <v>4001.25</v>
      </c>
      <c r="F480" s="7"/>
      <c r="G480" s="6"/>
      <c r="H480" s="10">
        <f t="shared" si="321"/>
        <v>-2.055094009619584E-2</v>
      </c>
      <c r="I480" s="10">
        <f t="shared" si="322"/>
        <v>8.8776568170036586E-3</v>
      </c>
      <c r="J480" s="10">
        <f t="shared" si="323"/>
        <v>-1.1732547835094842E-3</v>
      </c>
      <c r="K480" s="7" t="s">
        <v>43</v>
      </c>
      <c r="L480" s="10">
        <f t="shared" si="324"/>
        <v>0.79343474779823853</v>
      </c>
      <c r="M480" s="10">
        <f t="shared" si="325"/>
        <v>2.9266078184110973</v>
      </c>
      <c r="N480" s="10">
        <f t="shared" si="326"/>
        <v>1.7106903326332905</v>
      </c>
      <c r="O480" s="10"/>
      <c r="P480" s="10">
        <f t="shared" si="327"/>
        <v>-2.1331730706128589</v>
      </c>
      <c r="Q480" s="10">
        <f t="shared" si="328"/>
        <v>-0.91725558483505198</v>
      </c>
      <c r="R480" s="11">
        <f t="shared" si="329"/>
        <v>-1.215917485777807</v>
      </c>
      <c r="S480" s="7" t="s">
        <v>10</v>
      </c>
      <c r="T480" s="7"/>
      <c r="U480" s="7">
        <v>11435.75</v>
      </c>
      <c r="V480" s="7">
        <v>1933.15</v>
      </c>
      <c r="W480" s="7">
        <v>37.9</v>
      </c>
      <c r="X480" s="7"/>
      <c r="Y480" s="10">
        <f t="shared" si="330"/>
        <v>1.2739220148956364E-2</v>
      </c>
      <c r="Z480" s="10">
        <f t="shared" si="331"/>
        <v>1.8170805572380374E-2</v>
      </c>
      <c r="AA480" s="10">
        <f t="shared" si="332"/>
        <v>-6.5530799475753609E-3</v>
      </c>
      <c r="AB480" s="5"/>
      <c r="AC480" s="10">
        <f t="shared" si="362"/>
        <v>-2.6081587463805143E-2</v>
      </c>
      <c r="AD480" s="10">
        <f t="shared" si="363"/>
        <v>1.2836297906897545E-2</v>
      </c>
      <c r="AE480" s="10">
        <f t="shared" si="364"/>
        <v>-3.1928480204342274E-2</v>
      </c>
      <c r="AF480" s="10"/>
      <c r="AG480" s="10">
        <f t="shared" si="365"/>
        <v>3.891788537070269E-2</v>
      </c>
      <c r="AH480" s="10">
        <f t="shared" si="366"/>
        <v>4.4764778111239821E-2</v>
      </c>
      <c r="AI480" s="10">
        <f t="shared" si="333"/>
        <v>-5.846892740537131E-3</v>
      </c>
      <c r="AJ480" s="7"/>
      <c r="AK480" s="7"/>
      <c r="AL480" s="7">
        <v>541.20000000000005</v>
      </c>
      <c r="AM480" s="7">
        <v>31.95</v>
      </c>
      <c r="AN480" s="7">
        <v>441.85</v>
      </c>
      <c r="AO480" s="4"/>
      <c r="AP480" s="10">
        <f t="shared" si="334"/>
        <v>-1.7072284780239696E-2</v>
      </c>
      <c r="AQ480" s="10">
        <f t="shared" si="335"/>
        <v>4.7540983606557355E-2</v>
      </c>
      <c r="AR480" s="10">
        <f t="shared" si="336"/>
        <v>3.1877627276973457E-2</v>
      </c>
      <c r="AS480" s="4" t="s">
        <v>75</v>
      </c>
      <c r="AT480" s="10">
        <f>(AL480-$AL$479)/$AL$479</f>
        <v>-1.7072284780239696E-2</v>
      </c>
      <c r="AU480" s="10">
        <f>(AM480-$AM$479)/$AM$479</f>
        <v>4.7540983606557355E-2</v>
      </c>
      <c r="AV480" s="10">
        <f>(AN480-$AN$479)/$AN$479</f>
        <v>3.1877627276973457E-2</v>
      </c>
      <c r="AW480" s="7" t="s">
        <v>0</v>
      </c>
      <c r="AX480" s="9">
        <f>AV480-AT480</f>
        <v>4.8949912057213149E-2</v>
      </c>
      <c r="AY480" s="9">
        <f>AV480-AU480</f>
        <v>-1.5663356329583898E-2</v>
      </c>
      <c r="AZ480" s="8">
        <f t="shared" si="337"/>
        <v>6.461326838679704E-2</v>
      </c>
      <c r="BA480" s="4" t="s">
        <v>37</v>
      </c>
      <c r="BC480" s="4"/>
      <c r="BD480" s="4"/>
      <c r="BE480" s="4"/>
      <c r="BF480" s="4"/>
      <c r="BG480" s="4"/>
      <c r="BH480" s="4"/>
      <c r="BI480" s="4"/>
      <c r="BJ480" s="4"/>
      <c r="BK480" s="4"/>
      <c r="BN480" s="4"/>
    </row>
    <row r="481" spans="1:66" s="1" customFormat="1">
      <c r="A481" s="12">
        <v>42046</v>
      </c>
      <c r="B481" s="7">
        <v>28533.97</v>
      </c>
      <c r="C481" s="7">
        <v>116.7</v>
      </c>
      <c r="D481" s="7">
        <v>796.75</v>
      </c>
      <c r="E481" s="7">
        <v>4108</v>
      </c>
      <c r="F481" s="7"/>
      <c r="G481" s="7"/>
      <c r="H481" s="10">
        <f t="shared" si="321"/>
        <v>4.1964285714285739E-2</v>
      </c>
      <c r="I481" s="10">
        <f t="shared" si="322"/>
        <v>2.3508253580833648E-2</v>
      </c>
      <c r="J481" s="10">
        <f t="shared" si="323"/>
        <v>2.6679162761636989E-2</v>
      </c>
      <c r="L481" s="10">
        <f t="shared" si="324"/>
        <v>0.86869495596477175</v>
      </c>
      <c r="M481" s="10">
        <f t="shared" si="325"/>
        <v>3.0189155107187893</v>
      </c>
      <c r="N481" s="10">
        <f t="shared" si="326"/>
        <v>1.7830092812140101</v>
      </c>
      <c r="O481" s="7"/>
      <c r="P481" s="10">
        <f t="shared" si="327"/>
        <v>-2.1502205547540174</v>
      </c>
      <c r="Q481" s="10">
        <f t="shared" si="328"/>
        <v>-0.91431432524923839</v>
      </c>
      <c r="R481" s="11">
        <f t="shared" si="329"/>
        <v>-1.2359062295047791</v>
      </c>
      <c r="S481" s="7" t="s">
        <v>11</v>
      </c>
      <c r="T481" s="7"/>
      <c r="U481" s="7">
        <v>11674.9</v>
      </c>
      <c r="V481" s="7">
        <v>1933.9</v>
      </c>
      <c r="W481" s="7">
        <v>37.700000000000003</v>
      </c>
      <c r="X481" s="7"/>
      <c r="Y481" s="10">
        <f t="shared" si="330"/>
        <v>2.0912489342631627E-2</v>
      </c>
      <c r="Z481" s="10">
        <f t="shared" si="331"/>
        <v>3.879678245350852E-4</v>
      </c>
      <c r="AA481" s="10">
        <f t="shared" si="332"/>
        <v>-5.2770448548811544E-3</v>
      </c>
      <c r="AB481" s="5"/>
      <c r="AC481" s="10">
        <f t="shared" si="362"/>
        <v>-5.7145290410492563E-3</v>
      </c>
      <c r="AD481" s="10">
        <f t="shared" si="363"/>
        <v>1.3229245802006653E-2</v>
      </c>
      <c r="AE481" s="10">
        <f t="shared" si="364"/>
        <v>-3.7037037037036931E-2</v>
      </c>
      <c r="AF481" s="10"/>
      <c r="AG481" s="10">
        <f t="shared" si="365"/>
        <v>1.894377484305591E-2</v>
      </c>
      <c r="AH481" s="10">
        <f t="shared" si="366"/>
        <v>5.026628283904358E-2</v>
      </c>
      <c r="AI481" s="10">
        <f t="shared" si="333"/>
        <v>-3.1322507995987667E-2</v>
      </c>
      <c r="AJ481" s="7"/>
      <c r="AK481" s="7"/>
      <c r="AL481" s="7">
        <v>594.20000000000005</v>
      </c>
      <c r="AM481" s="7">
        <v>33.049999999999997</v>
      </c>
      <c r="AN481" s="7">
        <v>461.1</v>
      </c>
      <c r="AO481" s="4"/>
      <c r="AP481" s="10">
        <f t="shared" si="334"/>
        <v>9.7930524759793039E-2</v>
      </c>
      <c r="AQ481" s="10">
        <f t="shared" si="335"/>
        <v>3.4428794992175209E-2</v>
      </c>
      <c r="AR481" s="10">
        <f t="shared" si="336"/>
        <v>4.3566821319452304E-2</v>
      </c>
      <c r="AS481" s="4"/>
      <c r="AT481" s="10">
        <f>(AL481-$AL$479)/$AL$479</f>
        <v>7.918634217217585E-2</v>
      </c>
      <c r="AU481" s="10">
        <f>(AM481-$AM$479)/$AM$479</f>
        <v>8.3606557377049084E-2</v>
      </c>
      <c r="AV481" s="10">
        <f>(AN481-$AN$479)/$AN$479</f>
        <v>7.6833255488089766E-2</v>
      </c>
      <c r="AX481" s="9">
        <f>AV481-AT481</f>
        <v>-2.3530866840860837E-3</v>
      </c>
      <c r="AY481" s="9">
        <f>AV481-AU481</f>
        <v>-6.7733018889593183E-3</v>
      </c>
      <c r="AZ481" s="8">
        <f t="shared" si="337"/>
        <v>4.4202152048732346E-3</v>
      </c>
      <c r="BA481" s="4"/>
      <c r="BC481" s="4"/>
      <c r="BD481" s="4"/>
      <c r="BE481" s="4"/>
      <c r="BF481" s="4"/>
      <c r="BG481" s="4"/>
      <c r="BH481" s="4"/>
      <c r="BI481" s="4"/>
      <c r="BJ481" s="4"/>
      <c r="BK481" s="4"/>
      <c r="BN481" s="4"/>
    </row>
    <row r="482" spans="1:66" s="1" customFormat="1">
      <c r="A482" s="12">
        <v>42047</v>
      </c>
      <c r="B482" s="7">
        <v>28805.1</v>
      </c>
      <c r="C482" s="7">
        <v>127.25</v>
      </c>
      <c r="D482" s="7">
        <v>852.4</v>
      </c>
      <c r="E482" s="7">
        <v>4122.55</v>
      </c>
      <c r="F482" s="7"/>
      <c r="G482" s="6"/>
      <c r="H482" s="10">
        <f t="shared" si="321"/>
        <v>9.0402742073693199E-2</v>
      </c>
      <c r="I482" s="10">
        <f t="shared" si="322"/>
        <v>6.9846250392218354E-2</v>
      </c>
      <c r="J482" s="10">
        <f t="shared" si="323"/>
        <v>3.5418695228822254E-3</v>
      </c>
      <c r="K482" s="7" t="s">
        <v>74</v>
      </c>
      <c r="L482" s="10">
        <f t="shared" si="324"/>
        <v>1.0376301040832665</v>
      </c>
      <c r="M482" s="10">
        <f t="shared" si="325"/>
        <v>3.2996216897856243</v>
      </c>
      <c r="N482" s="10">
        <f t="shared" si="326"/>
        <v>1.7928663369690403</v>
      </c>
      <c r="O482" s="7" t="s">
        <v>3</v>
      </c>
      <c r="P482" s="10">
        <f t="shared" si="327"/>
        <v>-2.2619915857023578</v>
      </c>
      <c r="Q482" s="10">
        <f t="shared" si="328"/>
        <v>-0.75523623288577379</v>
      </c>
      <c r="R482" s="11">
        <f t="shared" si="329"/>
        <v>-1.506755352816584</v>
      </c>
      <c r="S482" s="7" t="s">
        <v>5</v>
      </c>
      <c r="T482" s="7"/>
      <c r="U482" s="7">
        <v>11767.2</v>
      </c>
      <c r="V482" s="7">
        <v>1969.75</v>
      </c>
      <c r="W482" s="7">
        <v>38.6</v>
      </c>
      <c r="X482" s="7"/>
      <c r="Y482" s="10">
        <f t="shared" si="330"/>
        <v>7.9058493006365013E-3</v>
      </c>
      <c r="Z482" s="10">
        <f t="shared" si="331"/>
        <v>1.8537669993277786E-2</v>
      </c>
      <c r="AA482" s="10">
        <f t="shared" si="332"/>
        <v>2.3872679045092798E-2</v>
      </c>
      <c r="AB482" s="5"/>
      <c r="AC482" s="10">
        <f t="shared" si="362"/>
        <v>2.1461420541645996E-3</v>
      </c>
      <c r="AD482" s="10">
        <f t="shared" si="363"/>
        <v>3.2012155188221994E-2</v>
      </c>
      <c r="AE482" s="10">
        <f t="shared" si="364"/>
        <v>-1.4048531289910527E-2</v>
      </c>
      <c r="AF482" s="10"/>
      <c r="AG482" s="10">
        <f t="shared" si="365"/>
        <v>2.9866013134057394E-2</v>
      </c>
      <c r="AH482" s="10">
        <f t="shared" si="366"/>
        <v>4.6060686478132523E-2</v>
      </c>
      <c r="AI482" s="10">
        <f t="shared" si="333"/>
        <v>-1.6194673344075129E-2</v>
      </c>
      <c r="AJ482" s="7"/>
      <c r="AK482" s="7"/>
      <c r="AL482" s="7">
        <v>605.5</v>
      </c>
      <c r="AM482" s="7">
        <v>33.1</v>
      </c>
      <c r="AN482" s="7">
        <v>455.65</v>
      </c>
      <c r="AO482" s="4"/>
      <c r="AP482" s="10">
        <f t="shared" si="334"/>
        <v>1.9017165937394737E-2</v>
      </c>
      <c r="AQ482" s="10">
        <f t="shared" si="335"/>
        <v>1.5128593040848492E-3</v>
      </c>
      <c r="AR482" s="10">
        <f t="shared" si="336"/>
        <v>-1.1819561917154728E-2</v>
      </c>
      <c r="AT482" s="10">
        <f>(AL482-$AL$479)/$AL$479</f>
        <v>9.9709407918634169E-2</v>
      </c>
      <c r="AU482" s="10">
        <f>(AM482-$AM$479)/$AM$479</f>
        <v>8.5245901639344313E-2</v>
      </c>
      <c r="AV482" s="10">
        <f>(AN482-$AN$479)/$AN$479</f>
        <v>6.410555815039698E-2</v>
      </c>
      <c r="AW482" s="4" t="s">
        <v>3</v>
      </c>
      <c r="AX482" s="9">
        <f>AV482-AT482</f>
        <v>-3.5603849768237189E-2</v>
      </c>
      <c r="AY482" s="9">
        <f>AV482-AU482</f>
        <v>-2.1140343488947333E-2</v>
      </c>
      <c r="AZ482" s="8">
        <f t="shared" si="337"/>
        <v>-1.4463506279289856E-2</v>
      </c>
      <c r="BA482" s="4" t="s">
        <v>5</v>
      </c>
      <c r="BC482" s="4"/>
      <c r="BD482" s="4"/>
      <c r="BE482" s="4"/>
      <c r="BF482" s="4"/>
      <c r="BG482" s="4"/>
      <c r="BH482" s="4"/>
      <c r="BI482" s="4"/>
      <c r="BJ482" s="4"/>
      <c r="BK482" s="4"/>
      <c r="BN482" s="4"/>
    </row>
    <row r="483" spans="1:66" s="1" customFormat="1">
      <c r="A483" s="12">
        <v>42048</v>
      </c>
      <c r="B483" s="7">
        <v>29094.93</v>
      </c>
      <c r="C483" s="7">
        <v>124.5</v>
      </c>
      <c r="D483" s="7">
        <v>870.2</v>
      </c>
      <c r="E483" s="7">
        <v>4184.8500000000004</v>
      </c>
      <c r="F483" s="7"/>
      <c r="G483" s="7"/>
      <c r="H483" s="10">
        <f t="shared" si="321"/>
        <v>-2.1611001964636542E-2</v>
      </c>
      <c r="I483" s="10">
        <f t="shared" si="322"/>
        <v>2.0882214922571644E-2</v>
      </c>
      <c r="J483" s="10">
        <f t="shared" si="323"/>
        <v>1.5112005918666889E-2</v>
      </c>
      <c r="K483" s="7" t="s">
        <v>6</v>
      </c>
      <c r="L483" s="10">
        <f t="shared" si="324"/>
        <v>0.99359487590072049</v>
      </c>
      <c r="M483" s="10">
        <f t="shared" si="325"/>
        <v>3.3894073139974781</v>
      </c>
      <c r="N483" s="10">
        <f t="shared" si="326"/>
        <v>1.835072149583362</v>
      </c>
      <c r="O483" s="7" t="s">
        <v>0</v>
      </c>
      <c r="P483" s="10">
        <f t="shared" si="327"/>
        <v>-2.3958124380967574</v>
      </c>
      <c r="Q483" s="10">
        <f t="shared" si="328"/>
        <v>-0.84147727368264147</v>
      </c>
      <c r="R483" s="11">
        <f t="shared" si="329"/>
        <v>-1.5543351644141159</v>
      </c>
      <c r="S483" s="7" t="s">
        <v>3</v>
      </c>
      <c r="T483" s="7"/>
      <c r="U483" s="7">
        <v>11721.5</v>
      </c>
      <c r="V483" s="7">
        <v>2026.3</v>
      </c>
      <c r="W483" s="7">
        <v>38.25</v>
      </c>
      <c r="X483" s="7">
        <v>31</v>
      </c>
      <c r="Y483" s="10">
        <f t="shared" si="330"/>
        <v>-3.8836766605480255E-3</v>
      </c>
      <c r="Z483" s="10">
        <f t="shared" si="331"/>
        <v>2.870922705927146E-2</v>
      </c>
      <c r="AA483" s="10">
        <f t="shared" si="332"/>
        <v>-9.0673575129534036E-3</v>
      </c>
      <c r="AB483" s="5"/>
      <c r="AC483" s="10">
        <f t="shared" si="362"/>
        <v>-1.7458695281894056E-3</v>
      </c>
      <c r="AD483" s="10">
        <f t="shared" si="363"/>
        <v>6.164042647944875E-2</v>
      </c>
      <c r="AE483" s="10">
        <f t="shared" si="364"/>
        <v>-2.2988505747126402E-2</v>
      </c>
      <c r="AF483" s="10" t="s">
        <v>1</v>
      </c>
      <c r="AG483" s="10">
        <f t="shared" si="365"/>
        <v>6.3386296007638149E-2</v>
      </c>
      <c r="AH483" s="10">
        <f t="shared" si="366"/>
        <v>8.4628932226575151E-2</v>
      </c>
      <c r="AI483" s="10">
        <f t="shared" si="333"/>
        <v>-2.1242636218937003E-2</v>
      </c>
      <c r="AJ483" s="7" t="s">
        <v>14</v>
      </c>
      <c r="AK483" s="7"/>
      <c r="AL483" s="7">
        <v>619.25</v>
      </c>
      <c r="AM483" s="7">
        <v>32.6</v>
      </c>
      <c r="AN483" s="7">
        <v>471.45</v>
      </c>
      <c r="AO483" s="4"/>
      <c r="AP483" s="10">
        <f t="shared" si="334"/>
        <v>2.2708505367464906E-2</v>
      </c>
      <c r="AQ483" s="10">
        <f t="shared" si="335"/>
        <v>-1.5105740181268881E-2</v>
      </c>
      <c r="AR483" s="10">
        <f t="shared" si="336"/>
        <v>3.4675737956765089E-2</v>
      </c>
      <c r="AS483" s="4"/>
      <c r="AT483" s="10">
        <f>(AL483-$AL$482)/$AL$482</f>
        <v>2.2708505367464906E-2</v>
      </c>
      <c r="AU483" s="10">
        <f>(AM483-$AM$482)/$AM$482</f>
        <v>-1.5105740181268881E-2</v>
      </c>
      <c r="AV483" s="10">
        <f>(AN483-$AN$482)/$AN$482</f>
        <v>3.4675737956765089E-2</v>
      </c>
      <c r="AW483" s="7" t="s">
        <v>0</v>
      </c>
      <c r="AX483" s="9">
        <f>AV483-AT483</f>
        <v>1.1967232589300183E-2</v>
      </c>
      <c r="AY483" s="9">
        <f>AV483-AU483</f>
        <v>4.978147813803397E-2</v>
      </c>
      <c r="AZ483" s="8">
        <f t="shared" si="337"/>
        <v>-3.7814245548733791E-2</v>
      </c>
      <c r="BA483" s="4" t="s">
        <v>3</v>
      </c>
      <c r="BC483" s="4"/>
      <c r="BD483" s="4"/>
      <c r="BE483" s="4"/>
      <c r="BF483" s="4"/>
      <c r="BG483" s="4"/>
      <c r="BH483" s="4"/>
      <c r="BI483" s="4"/>
      <c r="BJ483" s="4">
        <v>78</v>
      </c>
      <c r="BK483" s="4"/>
      <c r="BN483" s="4"/>
    </row>
    <row r="484" spans="1:66" s="1" customFormat="1">
      <c r="A484" s="12">
        <v>42051</v>
      </c>
      <c r="B484" s="7">
        <v>29135.88</v>
      </c>
      <c r="C484" s="7">
        <v>123.2</v>
      </c>
      <c r="D484" s="7">
        <v>1010.6</v>
      </c>
      <c r="E484" s="7">
        <v>4310.5</v>
      </c>
      <c r="F484" s="7"/>
      <c r="G484" s="6"/>
      <c r="H484" s="10">
        <f t="shared" si="321"/>
        <v>-1.0441767068273069E-2</v>
      </c>
      <c r="I484" s="10">
        <f t="shared" si="322"/>
        <v>0.16134222017926911</v>
      </c>
      <c r="J484" s="10">
        <f t="shared" si="323"/>
        <v>3.0024971026440524E-2</v>
      </c>
      <c r="L484" s="10">
        <f t="shared" si="324"/>
        <v>0.97277822257806246</v>
      </c>
      <c r="M484" s="10">
        <f t="shared" si="325"/>
        <v>4.0976040353089536</v>
      </c>
      <c r="N484" s="10">
        <f t="shared" si="326"/>
        <v>1.9201951087324709</v>
      </c>
      <c r="O484" s="7" t="s">
        <v>3</v>
      </c>
      <c r="P484" s="10">
        <f t="shared" si="327"/>
        <v>-3.124825812730891</v>
      </c>
      <c r="Q484" s="10">
        <f t="shared" si="328"/>
        <v>-0.94741688615440844</v>
      </c>
      <c r="R484" s="11">
        <f t="shared" si="329"/>
        <v>-2.1774089265764824</v>
      </c>
      <c r="S484" s="7" t="s">
        <v>18</v>
      </c>
      <c r="T484" s="7"/>
      <c r="U484" s="7">
        <v>11760.65</v>
      </c>
      <c r="V484" s="7">
        <v>2033.65</v>
      </c>
      <c r="W484" s="7">
        <v>37.85</v>
      </c>
      <c r="X484" s="7"/>
      <c r="Y484" s="10">
        <f t="shared" si="330"/>
        <v>3.3400162095294662E-3</v>
      </c>
      <c r="Z484" s="10">
        <f t="shared" si="331"/>
        <v>3.627300991955849E-3</v>
      </c>
      <c r="AA484" s="10">
        <f t="shared" si="332"/>
        <v>-1.0457516339869244E-2</v>
      </c>
      <c r="AB484" s="5"/>
      <c r="AC484" s="10">
        <f t="shared" ref="AC484:AC494" si="370">(U484-$U$483)/$U$483</f>
        <v>3.3400162095294662E-3</v>
      </c>
      <c r="AD484" s="10">
        <f t="shared" ref="AD484:AD494" si="371">(V484-$V$483)/$V$483</f>
        <v>3.627300991955849E-3</v>
      </c>
      <c r="AE484" s="10">
        <f t="shared" ref="AE484:AE494" si="372">(W484-$W$483)/$W$483</f>
        <v>-1.0457516339869244E-2</v>
      </c>
      <c r="AF484" s="10" t="s">
        <v>2</v>
      </c>
      <c r="AG484" s="10">
        <f t="shared" si="365"/>
        <v>2.8728478242638286E-4</v>
      </c>
      <c r="AH484" s="10">
        <f t="shared" si="366"/>
        <v>1.4084817331825093E-2</v>
      </c>
      <c r="AI484" s="10">
        <f t="shared" si="333"/>
        <v>-1.379753254939871E-2</v>
      </c>
      <c r="AJ484" s="10" t="s">
        <v>2</v>
      </c>
      <c r="AK484" s="7"/>
      <c r="AL484" s="7">
        <v>599.75</v>
      </c>
      <c r="AM484" s="7">
        <v>33.85</v>
      </c>
      <c r="AN484" s="7">
        <v>470.5</v>
      </c>
      <c r="AO484" s="4"/>
      <c r="AP484" s="10">
        <f t="shared" si="334"/>
        <v>-3.1489705288655634E-2</v>
      </c>
      <c r="AQ484" s="10">
        <f t="shared" si="335"/>
        <v>3.834355828220859E-2</v>
      </c>
      <c r="AR484" s="10">
        <f t="shared" si="336"/>
        <v>-2.0150599215186947E-3</v>
      </c>
      <c r="AS484" s="4"/>
      <c r="AT484" s="10">
        <f>(AL484-$AL$482)/$AL$482</f>
        <v>-9.4962840627580512E-3</v>
      </c>
      <c r="AU484" s="10">
        <f>(AM484-$AM$482)/$AM$482</f>
        <v>2.2658610271903322E-2</v>
      </c>
      <c r="AV484" s="10">
        <f>(AN484-$AN$482)/$AN$482</f>
        <v>3.2590804345440628E-2</v>
      </c>
      <c r="AW484" s="4"/>
      <c r="AX484" s="9">
        <f t="shared" ref="AX484:AX491" si="373">AU484-AT484</f>
        <v>3.2154894334661371E-2</v>
      </c>
      <c r="AY484" s="9">
        <f t="shared" ref="AY484:AY491" si="374">AU484-AV484</f>
        <v>-9.9321940735373065E-3</v>
      </c>
      <c r="AZ484" s="8">
        <f t="shared" si="337"/>
        <v>4.2087088408198678E-2</v>
      </c>
      <c r="BA484" s="4"/>
      <c r="BC484" s="4"/>
      <c r="BD484" s="4"/>
      <c r="BE484" s="4"/>
      <c r="BF484" s="4"/>
      <c r="BG484" s="4"/>
      <c r="BH484" s="4"/>
      <c r="BI484" s="4"/>
      <c r="BJ484" s="4"/>
      <c r="BK484" s="4"/>
      <c r="BN484" s="4"/>
    </row>
    <row r="485" spans="1:66" s="1" customFormat="1">
      <c r="A485" s="12">
        <v>42053</v>
      </c>
      <c r="B485" s="7">
        <v>29320.26</v>
      </c>
      <c r="C485" s="7">
        <v>122.85</v>
      </c>
      <c r="D485" s="7">
        <v>995.85</v>
      </c>
      <c r="E485" s="7">
        <v>4304.05</v>
      </c>
      <c r="F485" s="7"/>
      <c r="G485" s="7"/>
      <c r="H485" s="10">
        <f t="shared" si="321"/>
        <v>-2.8409090909091599E-3</v>
      </c>
      <c r="I485" s="10">
        <f t="shared" si="322"/>
        <v>-1.4595289926776172E-2</v>
      </c>
      <c r="J485" s="10">
        <f t="shared" si="323"/>
        <v>-1.4963461315392224E-3</v>
      </c>
      <c r="K485" s="7"/>
      <c r="L485" s="10">
        <f t="shared" si="324"/>
        <v>0.96717373899119274</v>
      </c>
      <c r="M485" s="10">
        <f t="shared" si="325"/>
        <v>4.0232030264817151</v>
      </c>
      <c r="N485" s="10">
        <f t="shared" si="326"/>
        <v>1.9158254860781794</v>
      </c>
      <c r="O485" s="7" t="s">
        <v>0</v>
      </c>
      <c r="P485" s="10">
        <f t="shared" si="327"/>
        <v>-3.0560292874905226</v>
      </c>
      <c r="Q485" s="10">
        <f t="shared" si="328"/>
        <v>-0.94865174708698663</v>
      </c>
      <c r="R485" s="11">
        <f t="shared" si="329"/>
        <v>-2.1073775404035358</v>
      </c>
      <c r="S485" s="7" t="s">
        <v>28</v>
      </c>
      <c r="T485" s="7"/>
      <c r="U485" s="7">
        <v>11697.9</v>
      </c>
      <c r="V485" s="7">
        <v>2060.0500000000002</v>
      </c>
      <c r="W485" s="7">
        <v>37.200000000000003</v>
      </c>
      <c r="X485" s="7"/>
      <c r="Y485" s="10">
        <f t="shared" si="330"/>
        <v>-5.3355894444609784E-3</v>
      </c>
      <c r="Z485" s="10">
        <f t="shared" si="331"/>
        <v>1.2981584835148668E-2</v>
      </c>
      <c r="AA485" s="10">
        <f t="shared" si="332"/>
        <v>-1.717305151915452E-2</v>
      </c>
      <c r="AB485" s="5"/>
      <c r="AC485" s="10">
        <f t="shared" si="370"/>
        <v>-2.0133941901634062E-3</v>
      </c>
      <c r="AD485" s="10">
        <f t="shared" si="371"/>
        <v>1.6655973942654213E-2</v>
      </c>
      <c r="AE485" s="10">
        <f t="shared" si="372"/>
        <v>-2.745098039215679E-2</v>
      </c>
      <c r="AF485" s="10"/>
      <c r="AG485" s="10">
        <f t="shared" si="365"/>
        <v>1.866936813281762E-2</v>
      </c>
      <c r="AH485" s="10">
        <f t="shared" si="366"/>
        <v>4.4106954334811002E-2</v>
      </c>
      <c r="AI485" s="10">
        <f t="shared" si="333"/>
        <v>-2.5437586201993382E-2</v>
      </c>
      <c r="AK485" s="7"/>
      <c r="AL485" s="7">
        <v>606.75</v>
      </c>
      <c r="AM485" s="7">
        <v>38.15</v>
      </c>
      <c r="AN485" s="7">
        <v>467.9</v>
      </c>
      <c r="AO485" s="4"/>
      <c r="AP485" s="10">
        <f t="shared" si="334"/>
        <v>1.1671529804085035E-2</v>
      </c>
      <c r="AQ485" s="10">
        <f t="shared" si="335"/>
        <v>0.12703101920236329</v>
      </c>
      <c r="AR485" s="10">
        <f t="shared" si="336"/>
        <v>-5.5260361317747558E-3</v>
      </c>
      <c r="AS485" s="4"/>
      <c r="AT485" s="10">
        <f>(AL485-$AL$482)/$AL$482</f>
        <v>2.0644095788604458E-3</v>
      </c>
      <c r="AU485" s="10">
        <f>(AM485-$AM$482)/$AM$482</f>
        <v>0.15256797583081561</v>
      </c>
      <c r="AV485" s="10">
        <f>(AN485-$AN$482)/$AN$482</f>
        <v>2.6884670251289367E-2</v>
      </c>
      <c r="AW485" s="10" t="s">
        <v>1</v>
      </c>
      <c r="AX485" s="9">
        <f t="shared" si="373"/>
        <v>0.15050356625195516</v>
      </c>
      <c r="AY485" s="9">
        <f t="shared" si="374"/>
        <v>0.12568330557952623</v>
      </c>
      <c r="AZ485" s="8">
        <f t="shared" si="337"/>
        <v>2.4820260672428929E-2</v>
      </c>
      <c r="BA485" s="4" t="s">
        <v>5</v>
      </c>
      <c r="BC485" s="4"/>
      <c r="BD485" s="4"/>
      <c r="BE485" s="4"/>
      <c r="BF485" s="4"/>
      <c r="BG485" s="4"/>
      <c r="BH485" s="4"/>
      <c r="BI485" s="4"/>
      <c r="BJ485" s="4">
        <v>79</v>
      </c>
      <c r="BK485" s="4"/>
      <c r="BN485" s="4"/>
    </row>
    <row r="486" spans="1:66" s="1" customFormat="1">
      <c r="A486" s="12">
        <v>42054</v>
      </c>
      <c r="B486" s="7">
        <v>29462.27</v>
      </c>
      <c r="C486" s="7">
        <v>125.8</v>
      </c>
      <c r="D486" s="7">
        <v>996.55</v>
      </c>
      <c r="E486" s="7">
        <v>4337.7</v>
      </c>
      <c r="F486" s="7"/>
      <c r="G486" s="6"/>
      <c r="H486" s="10">
        <f t="shared" si="321"/>
        <v>2.4013024013024038E-2</v>
      </c>
      <c r="I486" s="10">
        <f t="shared" si="322"/>
        <v>7.0291710598978938E-4</v>
      </c>
      <c r="J486" s="10">
        <f t="shared" si="323"/>
        <v>7.8182177251657475E-3</v>
      </c>
      <c r="K486" s="7"/>
      <c r="L486" s="10">
        <f t="shared" si="324"/>
        <v>1.0144115292233786</v>
      </c>
      <c r="M486" s="10">
        <f t="shared" si="325"/>
        <v>4.0267339218158886</v>
      </c>
      <c r="N486" s="10">
        <f t="shared" si="326"/>
        <v>1.9386220445769258</v>
      </c>
      <c r="O486" s="7"/>
      <c r="P486" s="10">
        <f t="shared" si="327"/>
        <v>-3.0123223925925098</v>
      </c>
      <c r="Q486" s="10">
        <f t="shared" si="328"/>
        <v>-0.92421051535354715</v>
      </c>
      <c r="R486" s="11">
        <f t="shared" si="329"/>
        <v>-2.0881118772389629</v>
      </c>
      <c r="S486" s="7"/>
      <c r="T486" s="7"/>
      <c r="U486" s="7">
        <v>11847.1</v>
      </c>
      <c r="V486" s="7">
        <v>2081.0500000000002</v>
      </c>
      <c r="W486" s="7">
        <v>37.85</v>
      </c>
      <c r="X486" s="7"/>
      <c r="Y486" s="10">
        <f t="shared" si="330"/>
        <v>1.2754426008086983E-2</v>
      </c>
      <c r="Z486" s="10">
        <f t="shared" si="331"/>
        <v>1.0193927331860876E-2</v>
      </c>
      <c r="AA486" s="10">
        <f t="shared" si="332"/>
        <v>1.7473118279569853E-2</v>
      </c>
      <c r="AB486" s="5"/>
      <c r="AC486" s="10">
        <f t="shared" si="370"/>
        <v>1.0715352130700026E-2</v>
      </c>
      <c r="AD486" s="10">
        <f t="shared" si="371"/>
        <v>2.7019691062527874E-2</v>
      </c>
      <c r="AE486" s="10">
        <f t="shared" si="372"/>
        <v>-1.0457516339869244E-2</v>
      </c>
      <c r="AF486" s="10"/>
      <c r="AG486" s="10">
        <f t="shared" si="365"/>
        <v>1.6304338931827846E-2</v>
      </c>
      <c r="AH486" s="10">
        <f t="shared" si="366"/>
        <v>3.7477207402397114E-2</v>
      </c>
      <c r="AI486" s="10">
        <f t="shared" si="333"/>
        <v>-2.1172868470569269E-2</v>
      </c>
      <c r="AJ486" s="7"/>
      <c r="AK486" s="7"/>
      <c r="AL486" s="7">
        <v>592.25</v>
      </c>
      <c r="AM486" s="7">
        <v>38.200000000000003</v>
      </c>
      <c r="AN486" s="7">
        <v>463.5</v>
      </c>
      <c r="AO486" s="4"/>
      <c r="AP486" s="10">
        <f t="shared" si="334"/>
        <v>-2.3897816234033788E-2</v>
      </c>
      <c r="AQ486" s="10">
        <f t="shared" si="335"/>
        <v>1.310615989515184E-3</v>
      </c>
      <c r="AR486" s="10">
        <f t="shared" si="336"/>
        <v>-9.4037187433211739E-3</v>
      </c>
      <c r="AS486" s="4"/>
      <c r="AT486" s="10">
        <f t="shared" ref="AT486:AT491" si="375">(AL486-$AL$485)/$AL$485</f>
        <v>-2.3897816234033788E-2</v>
      </c>
      <c r="AU486" s="10">
        <f t="shared" ref="AU486:AU491" si="376">(AM486-$AM$485)/$AM$485</f>
        <v>1.310615989515184E-3</v>
      </c>
      <c r="AV486" s="10">
        <f t="shared" ref="AV486:AV491" si="377">(AN486-$AN$485)/$AN$485</f>
        <v>-9.4037187433211739E-3</v>
      </c>
      <c r="AW486" s="7" t="s">
        <v>2</v>
      </c>
      <c r="AX486" s="9">
        <f t="shared" si="373"/>
        <v>2.520843222354897E-2</v>
      </c>
      <c r="AY486" s="9">
        <f t="shared" si="374"/>
        <v>1.0714334732836358E-2</v>
      </c>
      <c r="AZ486" s="8">
        <f t="shared" si="337"/>
        <v>1.4494097490712612E-2</v>
      </c>
      <c r="BA486" s="4" t="s">
        <v>2</v>
      </c>
      <c r="BC486" s="4"/>
      <c r="BD486" s="4"/>
      <c r="BE486" s="4"/>
      <c r="BF486" s="4"/>
      <c r="BG486" s="4"/>
      <c r="BH486" s="4"/>
      <c r="BI486" s="4"/>
      <c r="BJ486" s="4"/>
      <c r="BK486" s="4"/>
      <c r="BN486" s="4"/>
    </row>
    <row r="487" spans="1:66" s="1" customFormat="1">
      <c r="A487" s="12">
        <v>42055</v>
      </c>
      <c r="B487" s="7">
        <v>29231.41</v>
      </c>
      <c r="C487" s="7">
        <v>132.55000000000001</v>
      </c>
      <c r="D487" s="7">
        <v>981.9</v>
      </c>
      <c r="E487" s="7">
        <v>4176.3</v>
      </c>
      <c r="F487" s="7"/>
      <c r="G487" s="6"/>
      <c r="H487" s="10">
        <f t="shared" si="321"/>
        <v>5.3656597774244946E-2</v>
      </c>
      <c r="I487" s="10">
        <f t="shared" si="322"/>
        <v>-1.4700717475289728E-2</v>
      </c>
      <c r="J487" s="10">
        <f t="shared" si="323"/>
        <v>-3.7208658966733442E-2</v>
      </c>
      <c r="K487" s="7"/>
      <c r="L487" s="10">
        <f t="shared" si="324"/>
        <v>1.1224979983987191</v>
      </c>
      <c r="M487" s="10">
        <f t="shared" si="325"/>
        <v>3.9528373266078183</v>
      </c>
      <c r="N487" s="10">
        <f t="shared" si="326"/>
        <v>1.8292798590881381</v>
      </c>
      <c r="O487" s="10" t="s">
        <v>1</v>
      </c>
      <c r="P487" s="10">
        <f t="shared" si="327"/>
        <v>-2.8303393282090994</v>
      </c>
      <c r="Q487" s="10">
        <f t="shared" si="328"/>
        <v>-0.70678186068941895</v>
      </c>
      <c r="R487" s="11">
        <f t="shared" si="329"/>
        <v>-2.1235574675196807</v>
      </c>
      <c r="S487" s="4"/>
      <c r="T487" s="7"/>
      <c r="U487" s="7">
        <v>11753.35</v>
      </c>
      <c r="V487" s="7">
        <v>2096.25</v>
      </c>
      <c r="W487" s="7">
        <v>37.35</v>
      </c>
      <c r="X487" s="7"/>
      <c r="Y487" s="10">
        <f t="shared" si="330"/>
        <v>-7.9133290003460758E-3</v>
      </c>
      <c r="Z487" s="10">
        <f t="shared" si="331"/>
        <v>7.3040051896878103E-3</v>
      </c>
      <c r="AA487" s="10">
        <f t="shared" si="332"/>
        <v>-1.3210039630118889E-2</v>
      </c>
      <c r="AB487" s="5"/>
      <c r="AC487" s="10">
        <f t="shared" si="370"/>
        <v>2.7172290235891621E-3</v>
      </c>
      <c r="AD487" s="10">
        <f t="shared" si="371"/>
        <v>3.4521048215960144E-2</v>
      </c>
      <c r="AE487" s="10">
        <f t="shared" si="372"/>
        <v>-2.3529411764705844E-2</v>
      </c>
      <c r="AF487" s="10"/>
      <c r="AG487" s="10">
        <f t="shared" si="365"/>
        <v>3.1803819192370984E-2</v>
      </c>
      <c r="AH487" s="10">
        <f t="shared" si="366"/>
        <v>5.8050459980665992E-2</v>
      </c>
      <c r="AI487" s="10">
        <f t="shared" si="333"/>
        <v>-2.6246640788295007E-2</v>
      </c>
      <c r="AJ487" s="7"/>
      <c r="AK487" s="7"/>
      <c r="AL487" s="7">
        <v>598.75</v>
      </c>
      <c r="AM487" s="7">
        <v>39.6</v>
      </c>
      <c r="AN487" s="7">
        <v>465.75</v>
      </c>
      <c r="AO487" s="4"/>
      <c r="AP487" s="10">
        <f t="shared" si="334"/>
        <v>1.0975094976783452E-2</v>
      </c>
      <c r="AQ487" s="10">
        <f t="shared" si="335"/>
        <v>3.6649214659685826E-2</v>
      </c>
      <c r="AR487" s="10">
        <f t="shared" si="336"/>
        <v>4.8543689320388345E-3</v>
      </c>
      <c r="AS487" s="4"/>
      <c r="AT487" s="10">
        <f t="shared" si="375"/>
        <v>-1.3185002060156572E-2</v>
      </c>
      <c r="AU487" s="10">
        <f t="shared" si="376"/>
        <v>3.8007863695937165E-2</v>
      </c>
      <c r="AV487" s="10">
        <f t="shared" si="377"/>
        <v>-4.5949989313955487E-3</v>
      </c>
      <c r="AW487" s="4"/>
      <c r="AX487" s="9">
        <f t="shared" si="373"/>
        <v>5.1192865756093733E-2</v>
      </c>
      <c r="AY487" s="9">
        <f t="shared" si="374"/>
        <v>4.2602862627332712E-2</v>
      </c>
      <c r="AZ487" s="8">
        <f t="shared" si="337"/>
        <v>8.5900031287610215E-3</v>
      </c>
      <c r="BA487" s="4"/>
      <c r="BC487" s="4"/>
      <c r="BD487" s="4"/>
      <c r="BE487" s="4"/>
      <c r="BF487" s="4"/>
      <c r="BG487" s="4"/>
      <c r="BH487" s="4"/>
      <c r="BI487" s="4"/>
      <c r="BJ487" s="4"/>
      <c r="BK487" s="4"/>
      <c r="BN487" s="4"/>
    </row>
    <row r="488" spans="1:66" s="1" customFormat="1">
      <c r="A488" s="12">
        <v>42058</v>
      </c>
      <c r="B488" s="7">
        <v>28975.11</v>
      </c>
      <c r="C488" s="7">
        <v>130.6</v>
      </c>
      <c r="D488" s="7">
        <v>1045.75</v>
      </c>
      <c r="E488" s="7">
        <v>4161.3999999999996</v>
      </c>
      <c r="F488" s="7"/>
      <c r="G488" s="7"/>
      <c r="H488" s="10">
        <f t="shared" si="321"/>
        <v>-1.4711429649189112E-2</v>
      </c>
      <c r="I488" s="10">
        <f t="shared" si="322"/>
        <v>6.5026988491699786E-2</v>
      </c>
      <c r="J488" s="10">
        <f t="shared" si="323"/>
        <v>-3.56775135885845E-3</v>
      </c>
      <c r="K488" s="7"/>
      <c r="L488" s="10">
        <f t="shared" si="324"/>
        <v>1.0912730184147317</v>
      </c>
      <c r="M488" s="10">
        <f t="shared" si="325"/>
        <v>4.2749054224464063</v>
      </c>
      <c r="N488" s="10">
        <f t="shared" si="326"/>
        <v>1.8191856920262854</v>
      </c>
      <c r="O488" s="7" t="s">
        <v>0</v>
      </c>
      <c r="P488" s="10">
        <f t="shared" si="327"/>
        <v>-3.1836324040316746</v>
      </c>
      <c r="Q488" s="10">
        <f t="shared" si="328"/>
        <v>-0.72791267361155376</v>
      </c>
      <c r="R488" s="11">
        <f t="shared" si="329"/>
        <v>-2.455719730420121</v>
      </c>
      <c r="S488" s="7"/>
      <c r="T488" s="7"/>
      <c r="U488" s="7">
        <v>11626.5</v>
      </c>
      <c r="V488" s="7">
        <v>2050.75</v>
      </c>
      <c r="W488" s="7">
        <v>37</v>
      </c>
      <c r="X488" s="7"/>
      <c r="Y488" s="10">
        <f t="shared" si="330"/>
        <v>-1.0792667622422574E-2</v>
      </c>
      <c r="Z488" s="10">
        <f t="shared" si="331"/>
        <v>-2.1705426356589147E-2</v>
      </c>
      <c r="AA488" s="10">
        <f t="shared" si="332"/>
        <v>-9.3708165997323008E-3</v>
      </c>
      <c r="AB488" s="5"/>
      <c r="AC488" s="10">
        <f t="shared" si="370"/>
        <v>-8.104764748539009E-3</v>
      </c>
      <c r="AD488" s="10">
        <f t="shared" si="371"/>
        <v>1.2066327789567214E-2</v>
      </c>
      <c r="AE488" s="10">
        <f t="shared" si="372"/>
        <v>-3.2679738562091505E-2</v>
      </c>
      <c r="AF488" s="10"/>
      <c r="AG488" s="10">
        <f t="shared" si="365"/>
        <v>2.0171092538106221E-2</v>
      </c>
      <c r="AH488" s="10">
        <f t="shared" si="366"/>
        <v>4.4746066351658717E-2</v>
      </c>
      <c r="AI488" s="10">
        <f t="shared" si="333"/>
        <v>-2.4574973813552496E-2</v>
      </c>
      <c r="AJ488" s="7"/>
      <c r="AK488" s="7"/>
      <c r="AL488" s="7">
        <v>591.5</v>
      </c>
      <c r="AM488" s="7">
        <v>39.049999999999997</v>
      </c>
      <c r="AN488" s="7">
        <v>457.55</v>
      </c>
      <c r="AO488" s="4"/>
      <c r="AP488" s="10">
        <f t="shared" si="334"/>
        <v>-1.2108559498956159E-2</v>
      </c>
      <c r="AQ488" s="10">
        <f t="shared" si="335"/>
        <v>-1.3888888888888996E-2</v>
      </c>
      <c r="AR488" s="10">
        <f t="shared" si="336"/>
        <v>-1.7606011808910336E-2</v>
      </c>
      <c r="AS488" s="4"/>
      <c r="AT488" s="10">
        <f t="shared" si="375"/>
        <v>-2.5133910177173466E-2</v>
      </c>
      <c r="AU488" s="10">
        <f t="shared" si="376"/>
        <v>2.3591087811271262E-2</v>
      </c>
      <c r="AV488" s="10">
        <f t="shared" si="377"/>
        <v>-2.2120111134857803E-2</v>
      </c>
      <c r="AW488" s="4"/>
      <c r="AX488" s="9">
        <f t="shared" si="373"/>
        <v>4.8724997988444728E-2</v>
      </c>
      <c r="AY488" s="9">
        <f t="shared" si="374"/>
        <v>4.5711198946129065E-2</v>
      </c>
      <c r="AZ488" s="8">
        <f t="shared" si="337"/>
        <v>3.0137990423156624E-3</v>
      </c>
      <c r="BA488" s="4"/>
      <c r="BC488" s="4"/>
      <c r="BD488" s="4"/>
      <c r="BE488" s="4"/>
      <c r="BF488" s="4"/>
      <c r="BG488" s="4"/>
      <c r="BH488" s="4"/>
      <c r="BI488" s="4"/>
      <c r="BJ488" s="4"/>
      <c r="BK488" s="4"/>
      <c r="BN488" s="4"/>
    </row>
    <row r="489" spans="1:66" s="1" customFormat="1">
      <c r="A489" s="12">
        <v>42059</v>
      </c>
      <c r="B489" s="7">
        <v>29004.66</v>
      </c>
      <c r="C489" s="7">
        <v>132.69999999999999</v>
      </c>
      <c r="D489" s="7">
        <v>1035.3</v>
      </c>
      <c r="E489" s="7">
        <v>4105.2</v>
      </c>
      <c r="F489" s="7"/>
      <c r="G489" s="6"/>
      <c r="H489" s="10">
        <f t="shared" si="321"/>
        <v>1.6079632465543604E-2</v>
      </c>
      <c r="I489" s="10">
        <f t="shared" si="322"/>
        <v>-9.9928281137939712E-3</v>
      </c>
      <c r="J489" s="10">
        <f t="shared" si="323"/>
        <v>-1.3505070408996929E-2</v>
      </c>
      <c r="K489" s="7"/>
      <c r="L489" s="10">
        <f t="shared" si="324"/>
        <v>1.1248999199359484</v>
      </c>
      <c r="M489" s="10">
        <f t="shared" si="325"/>
        <v>4.2221941992433791</v>
      </c>
      <c r="N489" s="10">
        <f t="shared" si="326"/>
        <v>1.7811123907594337</v>
      </c>
      <c r="O489" s="7"/>
      <c r="P489" s="10">
        <f t="shared" si="327"/>
        <v>-3.0972942793074307</v>
      </c>
      <c r="Q489" s="10">
        <f t="shared" si="328"/>
        <v>-0.65621247082348533</v>
      </c>
      <c r="R489" s="11">
        <f t="shared" si="329"/>
        <v>-2.4410818084839452</v>
      </c>
      <c r="S489" s="7"/>
      <c r="T489" s="7"/>
      <c r="U489" s="7">
        <v>11680.3</v>
      </c>
      <c r="V489" s="7">
        <v>2072.3000000000002</v>
      </c>
      <c r="W489" s="7">
        <v>37.35</v>
      </c>
      <c r="X489" s="7"/>
      <c r="Y489" s="10">
        <f t="shared" si="330"/>
        <v>4.6273599105491137E-3</v>
      </c>
      <c r="Z489" s="10">
        <f t="shared" si="331"/>
        <v>1.0508350603437855E-2</v>
      </c>
      <c r="AA489" s="10">
        <f t="shared" si="332"/>
        <v>9.4594594594594981E-3</v>
      </c>
      <c r="AB489" s="5"/>
      <c r="AC489" s="10">
        <f t="shared" si="370"/>
        <v>-3.5149085014717168E-3</v>
      </c>
      <c r="AD489" s="10">
        <f t="shared" si="371"/>
        <v>2.2701475595913848E-2</v>
      </c>
      <c r="AE489" s="10">
        <f t="shared" si="372"/>
        <v>-2.3529411764705844E-2</v>
      </c>
      <c r="AF489" s="10"/>
      <c r="AG489" s="10">
        <f t="shared" si="365"/>
        <v>2.6216384097385564E-2</v>
      </c>
      <c r="AH489" s="10">
        <f t="shared" si="366"/>
        <v>4.6230887360619692E-2</v>
      </c>
      <c r="AI489" s="10">
        <f t="shared" si="333"/>
        <v>-2.0014503263234128E-2</v>
      </c>
      <c r="AJ489" s="7"/>
      <c r="AK489" s="7"/>
      <c r="AL489" s="7">
        <v>616</v>
      </c>
      <c r="AM489" s="7">
        <v>36.700000000000003</v>
      </c>
      <c r="AN489" s="7">
        <v>462.85</v>
      </c>
      <c r="AO489" s="4"/>
      <c r="AP489" s="10">
        <f t="shared" si="334"/>
        <v>4.142011834319527E-2</v>
      </c>
      <c r="AQ489" s="10">
        <f t="shared" si="335"/>
        <v>-6.0179257362355812E-2</v>
      </c>
      <c r="AR489" s="10">
        <f t="shared" si="336"/>
        <v>1.1583433504535048E-2</v>
      </c>
      <c r="AS489" s="4"/>
      <c r="AT489" s="10">
        <f t="shared" si="375"/>
        <v>1.5245158632056036E-2</v>
      </c>
      <c r="AU489" s="10">
        <f t="shared" si="376"/>
        <v>-3.8007863695936978E-2</v>
      </c>
      <c r="AV489" s="10">
        <f t="shared" si="377"/>
        <v>-1.0792904466766307E-2</v>
      </c>
      <c r="AW489" s="4"/>
      <c r="AX489" s="9">
        <f t="shared" si="373"/>
        <v>-5.3253022327993012E-2</v>
      </c>
      <c r="AY489" s="9">
        <f t="shared" si="374"/>
        <v>-2.7214959229170672E-2</v>
      </c>
      <c r="AZ489" s="8">
        <f t="shared" si="337"/>
        <v>-2.6038063098822339E-2</v>
      </c>
      <c r="BA489" s="4"/>
      <c r="BC489" s="4"/>
      <c r="BD489" s="4"/>
      <c r="BE489" s="4"/>
      <c r="BF489" s="4"/>
      <c r="BG489" s="4"/>
      <c r="BH489" s="4"/>
      <c r="BI489" s="4"/>
      <c r="BJ489" s="4"/>
      <c r="BK489" s="4"/>
      <c r="BN489" s="4"/>
    </row>
    <row r="490" spans="1:66" s="1" customFormat="1">
      <c r="A490" s="12">
        <v>42060</v>
      </c>
      <c r="B490" s="7">
        <v>29007.99</v>
      </c>
      <c r="C490" s="7">
        <v>135.65</v>
      </c>
      <c r="D490" s="7">
        <v>1021.2</v>
      </c>
      <c r="E490" s="7">
        <v>4068.7</v>
      </c>
      <c r="F490" s="7"/>
      <c r="G490" s="6"/>
      <c r="H490" s="10">
        <f t="shared" si="321"/>
        <v>2.2230595327807214E-2</v>
      </c>
      <c r="I490" s="10">
        <f t="shared" si="322"/>
        <v>-1.3619240799768097E-2</v>
      </c>
      <c r="J490" s="10">
        <f t="shared" si="323"/>
        <v>-8.8911624281399204E-3</v>
      </c>
      <c r="K490" s="7"/>
      <c r="L490" s="10">
        <f t="shared" si="324"/>
        <v>1.1721377101681345</v>
      </c>
      <c r="M490" s="10">
        <f t="shared" si="325"/>
        <v>4.1510718789407317</v>
      </c>
      <c r="N490" s="10">
        <f t="shared" si="326"/>
        <v>1.7563850687622791</v>
      </c>
      <c r="O490" s="7"/>
      <c r="P490" s="10">
        <f t="shared" si="327"/>
        <v>-2.9789341687725974</v>
      </c>
      <c r="Q490" s="10">
        <f t="shared" si="328"/>
        <v>-0.58424735859414456</v>
      </c>
      <c r="R490" s="11">
        <f t="shared" si="329"/>
        <v>-2.3946868101784529</v>
      </c>
      <c r="S490" s="7"/>
      <c r="T490" s="7"/>
      <c r="U490" s="7">
        <v>11573</v>
      </c>
      <c r="V490" s="7">
        <v>2065.4499999999998</v>
      </c>
      <c r="W490" s="7">
        <v>36.549999999999997</v>
      </c>
      <c r="X490" s="7"/>
      <c r="Y490" s="10">
        <f t="shared" si="330"/>
        <v>-9.1864078833590983E-3</v>
      </c>
      <c r="Z490" s="10">
        <f t="shared" si="331"/>
        <v>-3.3055059595620147E-3</v>
      </c>
      <c r="AA490" s="10">
        <f t="shared" si="332"/>
        <v>-2.1419009370816713E-2</v>
      </c>
      <c r="AB490" s="5"/>
      <c r="AC490" s="10">
        <f t="shared" si="370"/>
        <v>-1.266902700166361E-2</v>
      </c>
      <c r="AD490" s="10">
        <f t="shared" si="371"/>
        <v>1.9320929773478688E-2</v>
      </c>
      <c r="AE490" s="10">
        <f t="shared" si="372"/>
        <v>-4.4444444444444516E-2</v>
      </c>
      <c r="AF490" s="10"/>
      <c r="AG490" s="10">
        <f t="shared" si="365"/>
        <v>3.1989956775142298E-2</v>
      </c>
      <c r="AH490" s="10">
        <f t="shared" si="366"/>
        <v>6.3765374217923207E-2</v>
      </c>
      <c r="AI490" s="10">
        <f t="shared" si="333"/>
        <v>-3.1775417442780909E-2</v>
      </c>
      <c r="AJ490" s="7"/>
      <c r="AK490" s="7"/>
      <c r="AL490" s="7">
        <v>605.25</v>
      </c>
      <c r="AM490" s="7">
        <v>39.75</v>
      </c>
      <c r="AN490" s="7">
        <v>477.35</v>
      </c>
      <c r="AO490" s="4"/>
      <c r="AP490" s="10">
        <f t="shared" si="334"/>
        <v>-1.74512987012987E-2</v>
      </c>
      <c r="AQ490" s="10">
        <f t="shared" si="335"/>
        <v>8.3106267029972675E-2</v>
      </c>
      <c r="AR490" s="10">
        <f t="shared" si="336"/>
        <v>3.1327643945122607E-2</v>
      </c>
      <c r="AS490" s="4"/>
      <c r="AT490" s="10">
        <f t="shared" si="375"/>
        <v>-2.472187886279357E-3</v>
      </c>
      <c r="AU490" s="10">
        <f t="shared" si="376"/>
        <v>4.1939711664482349E-2</v>
      </c>
      <c r="AV490" s="10">
        <f t="shared" si="377"/>
        <v>2.0196623210087725E-2</v>
      </c>
      <c r="AW490" s="4"/>
      <c r="AX490" s="9">
        <f t="shared" si="373"/>
        <v>4.4411899550761705E-2</v>
      </c>
      <c r="AY490" s="9">
        <f t="shared" si="374"/>
        <v>2.1743088454394623E-2</v>
      </c>
      <c r="AZ490" s="8">
        <f t="shared" si="337"/>
        <v>2.2668811096367081E-2</v>
      </c>
      <c r="BA490" s="4"/>
      <c r="BC490" s="4"/>
      <c r="BD490" s="4"/>
      <c r="BE490" s="4"/>
      <c r="BF490" s="4"/>
      <c r="BG490" s="4"/>
      <c r="BH490" s="4"/>
      <c r="BI490" s="4"/>
      <c r="BJ490" s="4"/>
      <c r="BK490" s="4"/>
      <c r="BN490" s="4"/>
    </row>
    <row r="491" spans="1:66" s="1" customFormat="1">
      <c r="A491" s="12">
        <v>42061</v>
      </c>
      <c r="B491" s="7">
        <v>28746.65</v>
      </c>
      <c r="C491" s="7">
        <v>131.15</v>
      </c>
      <c r="D491" s="7">
        <v>1055.55</v>
      </c>
      <c r="E491" s="7">
        <v>4091.55</v>
      </c>
      <c r="F491" s="7"/>
      <c r="G491" s="6"/>
      <c r="H491" s="10">
        <f t="shared" si="321"/>
        <v>-3.3173608551419091E-2</v>
      </c>
      <c r="I491" s="10">
        <f t="shared" si="322"/>
        <v>3.363689776733246E-2</v>
      </c>
      <c r="J491" s="10">
        <f t="shared" si="323"/>
        <v>5.6160444367980844E-3</v>
      </c>
      <c r="K491" s="7"/>
      <c r="L491" s="10">
        <f t="shared" si="324"/>
        <v>1.1000800640512409</v>
      </c>
      <c r="M491" s="10">
        <f t="shared" si="325"/>
        <v>4.3243379571248424</v>
      </c>
      <c r="N491" s="10">
        <f t="shared" si="326"/>
        <v>1.7718650497933748</v>
      </c>
      <c r="O491" s="7"/>
      <c r="P491" s="10">
        <f t="shared" si="327"/>
        <v>-3.2242578930736014</v>
      </c>
      <c r="Q491" s="10">
        <f t="shared" si="328"/>
        <v>-0.67178498574213386</v>
      </c>
      <c r="R491" s="11">
        <f t="shared" si="329"/>
        <v>-2.5524729073314676</v>
      </c>
      <c r="S491" s="7"/>
      <c r="T491" s="7"/>
      <c r="U491" s="7">
        <v>11458.6</v>
      </c>
      <c r="V491" s="7">
        <v>2049.35</v>
      </c>
      <c r="W491" s="7">
        <v>36.450000000000003</v>
      </c>
      <c r="X491" s="7"/>
      <c r="Y491" s="10">
        <f t="shared" si="330"/>
        <v>-9.8850773351766737E-3</v>
      </c>
      <c r="Z491" s="10">
        <f t="shared" si="331"/>
        <v>-7.7949115204918595E-3</v>
      </c>
      <c r="AA491" s="10">
        <f t="shared" si="332"/>
        <v>-2.7359781121749473E-3</v>
      </c>
      <c r="AB491" s="5"/>
      <c r="AC491" s="10">
        <f t="shared" si="370"/>
        <v>-2.2428870025167396E-2</v>
      </c>
      <c r="AD491" s="10">
        <f t="shared" si="371"/>
        <v>1.1375413314908924E-2</v>
      </c>
      <c r="AE491" s="10">
        <f t="shared" si="372"/>
        <v>-4.7058823529411688E-2</v>
      </c>
      <c r="AF491" s="10"/>
      <c r="AG491" s="10">
        <f t="shared" si="365"/>
        <v>3.3804283340076319E-2</v>
      </c>
      <c r="AH491" s="10">
        <f t="shared" si="366"/>
        <v>5.8434236844320614E-2</v>
      </c>
      <c r="AI491" s="10">
        <f t="shared" si="333"/>
        <v>-2.4629953504244295E-2</v>
      </c>
      <c r="AJ491" s="7"/>
      <c r="AK491" s="7"/>
      <c r="AL491" s="7">
        <v>592</v>
      </c>
      <c r="AM491" s="7">
        <v>39.950000000000003</v>
      </c>
      <c r="AN491" s="7">
        <v>472.9</v>
      </c>
      <c r="AO491" s="4"/>
      <c r="AP491" s="10">
        <f t="shared" si="334"/>
        <v>-2.1891780256092525E-2</v>
      </c>
      <c r="AQ491" s="10">
        <f t="shared" si="335"/>
        <v>5.0314465408805749E-3</v>
      </c>
      <c r="AR491" s="10">
        <f t="shared" si="336"/>
        <v>-9.322300199015492E-3</v>
      </c>
      <c r="AS491" s="4"/>
      <c r="AT491" s="10">
        <f t="shared" si="375"/>
        <v>-2.4309847548413678E-2</v>
      </c>
      <c r="AU491" s="10">
        <f t="shared" si="376"/>
        <v>4.7182175622542712E-2</v>
      </c>
      <c r="AV491" s="10">
        <f t="shared" si="377"/>
        <v>1.068604402650139E-2</v>
      </c>
      <c r="AW491" s="10" t="s">
        <v>1</v>
      </c>
      <c r="AX491" s="9">
        <f t="shared" si="373"/>
        <v>7.149202317095639E-2</v>
      </c>
      <c r="AY491" s="9">
        <f t="shared" si="374"/>
        <v>3.6496131596041322E-2</v>
      </c>
      <c r="AZ491" s="8">
        <f t="shared" si="337"/>
        <v>3.4995891574915068E-2</v>
      </c>
      <c r="BA491" s="4" t="s">
        <v>14</v>
      </c>
      <c r="BC491" s="4"/>
      <c r="BD491" s="4"/>
      <c r="BE491" s="4"/>
      <c r="BF491" s="4"/>
      <c r="BG491" s="4"/>
      <c r="BH491" s="4"/>
      <c r="BI491" s="4"/>
      <c r="BJ491" s="4">
        <v>80</v>
      </c>
      <c r="BK491" s="4"/>
      <c r="BN491" s="4"/>
    </row>
    <row r="492" spans="1:66" s="1" customFormat="1">
      <c r="A492" s="12">
        <v>42062</v>
      </c>
      <c r="B492" s="7">
        <v>29220.12</v>
      </c>
      <c r="C492" s="7">
        <v>133.35</v>
      </c>
      <c r="D492" s="7">
        <v>1060.3</v>
      </c>
      <c r="E492" s="7">
        <v>4112.75</v>
      </c>
      <c r="F492" s="7"/>
      <c r="G492" s="6"/>
      <c r="H492" s="10">
        <f t="shared" si="321"/>
        <v>1.6774685474647263E-2</v>
      </c>
      <c r="I492" s="10">
        <f t="shared" si="322"/>
        <v>4.5000236843351811E-3</v>
      </c>
      <c r="J492" s="10">
        <f t="shared" si="323"/>
        <v>5.1814104679155371E-3</v>
      </c>
      <c r="K492" s="7"/>
      <c r="L492" s="10">
        <f t="shared" si="324"/>
        <v>1.1353082465972777</v>
      </c>
      <c r="M492" s="10">
        <f t="shared" si="325"/>
        <v>4.3482976040353085</v>
      </c>
      <c r="N492" s="10">
        <f t="shared" si="326"/>
        <v>1.7862272203780234</v>
      </c>
      <c r="O492" s="7"/>
      <c r="P492" s="10">
        <f t="shared" si="327"/>
        <v>-3.2129893574380306</v>
      </c>
      <c r="Q492" s="10">
        <f t="shared" si="328"/>
        <v>-0.6509189737807457</v>
      </c>
      <c r="R492" s="11">
        <f t="shared" si="329"/>
        <v>-2.5620703836572849</v>
      </c>
      <c r="S492" s="7"/>
      <c r="T492" s="7"/>
      <c r="U492" s="7">
        <v>11538.3</v>
      </c>
      <c r="V492" s="7">
        <v>2083.5500000000002</v>
      </c>
      <c r="W492" s="7">
        <v>37</v>
      </c>
      <c r="X492" s="7"/>
      <c r="Y492" s="10">
        <f t="shared" si="330"/>
        <v>6.9554744907753922E-3</v>
      </c>
      <c r="Z492" s="10">
        <f t="shared" si="331"/>
        <v>1.6688218215531889E-2</v>
      </c>
      <c r="AA492" s="10">
        <f t="shared" si="332"/>
        <v>1.5089163237311307E-2</v>
      </c>
      <c r="AB492" s="5"/>
      <c r="AC492" s="10">
        <f t="shared" si="370"/>
        <v>-1.5629398967708975E-2</v>
      </c>
      <c r="AD492" s="10">
        <f t="shared" si="371"/>
        <v>2.8253466910131881E-2</v>
      </c>
      <c r="AE492" s="10">
        <f t="shared" si="372"/>
        <v>-3.2679738562091505E-2</v>
      </c>
      <c r="AF492" s="10"/>
      <c r="AG492" s="10">
        <f t="shared" si="365"/>
        <v>4.3882865877840856E-2</v>
      </c>
      <c r="AH492" s="10">
        <f t="shared" si="366"/>
        <v>6.093320547222339E-2</v>
      </c>
      <c r="AI492" s="10">
        <f t="shared" si="333"/>
        <v>-1.7050339594382534E-2</v>
      </c>
      <c r="AJ492" s="7"/>
      <c r="AK492" s="7"/>
      <c r="AL492" s="7">
        <v>612.5</v>
      </c>
      <c r="AM492" s="7">
        <v>39.950000000000003</v>
      </c>
      <c r="AN492" s="7">
        <v>477.4</v>
      </c>
      <c r="AO492" s="4"/>
      <c r="AP492" s="10">
        <f t="shared" si="334"/>
        <v>3.4628378378378379E-2</v>
      </c>
      <c r="AQ492" s="10">
        <f t="shared" si="335"/>
        <v>0</v>
      </c>
      <c r="AR492" s="10">
        <f t="shared" si="336"/>
        <v>9.5157538591668436E-3</v>
      </c>
      <c r="AS492" s="4"/>
      <c r="AT492" s="10">
        <f t="shared" ref="AT492:AT500" si="378">(AL492-$AL$491)/$AL$491</f>
        <v>3.4628378378378379E-2</v>
      </c>
      <c r="AU492" s="10">
        <f t="shared" ref="AU492:AU500" si="379">(AM492-$AM$491)/$AM$491</f>
        <v>0</v>
      </c>
      <c r="AV492" s="10">
        <f t="shared" ref="AV492:AV500" si="380">(AN492-$AN$491)/$AN$491</f>
        <v>9.5157538591668436E-3</v>
      </c>
      <c r="AW492" s="7" t="s">
        <v>0</v>
      </c>
      <c r="AX492" s="9">
        <f t="shared" ref="AX492:AX500" si="381">AT492-AU492</f>
        <v>3.4628378378378379E-2</v>
      </c>
      <c r="AY492" s="9">
        <f t="shared" ref="AY492:AY500" si="382">AT492-AV492</f>
        <v>2.5112624519211535E-2</v>
      </c>
      <c r="AZ492" s="8">
        <f t="shared" si="337"/>
        <v>9.5157538591668436E-3</v>
      </c>
      <c r="BA492" s="4" t="s">
        <v>2</v>
      </c>
      <c r="BC492" s="4"/>
      <c r="BD492" s="4"/>
      <c r="BE492" s="4"/>
      <c r="BF492" s="4"/>
      <c r="BG492" s="4"/>
      <c r="BH492" s="4"/>
      <c r="BI492" s="4"/>
      <c r="BJ492" s="4"/>
      <c r="BK492" s="4"/>
      <c r="BN492" s="4"/>
    </row>
    <row r="493" spans="1:66" s="1" customFormat="1">
      <c r="A493" s="12">
        <v>42063</v>
      </c>
      <c r="B493" s="7">
        <v>29361.5</v>
      </c>
      <c r="C493" s="7">
        <v>134.1</v>
      </c>
      <c r="D493" s="7">
        <v>1115.8499999999999</v>
      </c>
      <c r="E493" s="7">
        <v>4362.8</v>
      </c>
      <c r="F493" s="7"/>
      <c r="G493" s="6"/>
      <c r="H493" s="10">
        <f t="shared" si="321"/>
        <v>5.6242969628796406E-3</v>
      </c>
      <c r="I493" s="10">
        <f t="shared" si="322"/>
        <v>5.239083278317453E-2</v>
      </c>
      <c r="J493" s="10">
        <f t="shared" si="323"/>
        <v>6.0798735639170917E-2</v>
      </c>
      <c r="K493" s="1" t="s">
        <v>15</v>
      </c>
      <c r="L493" s="10">
        <f t="shared" si="324"/>
        <v>1.1473178542834266</v>
      </c>
      <c r="M493" s="10">
        <f t="shared" si="325"/>
        <v>4.6284993694829755</v>
      </c>
      <c r="N493" s="10">
        <f t="shared" si="326"/>
        <v>1.9556263125804487</v>
      </c>
      <c r="O493" s="10" t="s">
        <v>1</v>
      </c>
      <c r="P493" s="10">
        <f t="shared" si="327"/>
        <v>-3.4811815151995491</v>
      </c>
      <c r="Q493" s="10">
        <f t="shared" si="328"/>
        <v>-0.80830845829702214</v>
      </c>
      <c r="R493" s="11">
        <f t="shared" si="329"/>
        <v>-2.6728730569025272</v>
      </c>
      <c r="S493" s="7" t="s">
        <v>5</v>
      </c>
      <c r="T493" s="7"/>
      <c r="U493" s="7">
        <v>11806.1</v>
      </c>
      <c r="V493" s="7">
        <v>2093.8000000000002</v>
      </c>
      <c r="W493" s="7">
        <v>35.6</v>
      </c>
      <c r="X493" s="7">
        <v>1</v>
      </c>
      <c r="Y493" s="10">
        <f t="shared" si="330"/>
        <v>2.3209658268549187E-2</v>
      </c>
      <c r="Z493" s="10">
        <f t="shared" si="331"/>
        <v>4.9194883732091854E-3</v>
      </c>
      <c r="AA493" s="10">
        <f t="shared" si="332"/>
        <v>-3.7837837837837798E-2</v>
      </c>
      <c r="AB493" s="5"/>
      <c r="AC493" s="10">
        <f t="shared" si="370"/>
        <v>7.2175062918568749E-3</v>
      </c>
      <c r="AD493" s="10">
        <f t="shared" si="371"/>
        <v>3.3311947885308307E-2</v>
      </c>
      <c r="AE493" s="10">
        <f t="shared" si="372"/>
        <v>-6.9281045751633949E-2</v>
      </c>
      <c r="AF493" s="10"/>
      <c r="AG493" s="10">
        <f t="shared" si="365"/>
        <v>2.6094441593451433E-2</v>
      </c>
      <c r="AH493" s="10">
        <f t="shared" si="366"/>
        <v>0.10259299363694226</v>
      </c>
      <c r="AI493" s="10">
        <f t="shared" si="333"/>
        <v>-7.6498552043490819E-2</v>
      </c>
      <c r="AJ493" s="7"/>
      <c r="AK493" s="7"/>
      <c r="AL493" s="7">
        <v>599</v>
      </c>
      <c r="AM493" s="7">
        <v>39.450000000000003</v>
      </c>
      <c r="AN493" s="7">
        <v>478.6</v>
      </c>
      <c r="AO493" s="4"/>
      <c r="AP493" s="10">
        <f t="shared" si="334"/>
        <v>-2.2040816326530613E-2</v>
      </c>
      <c r="AQ493" s="10">
        <f t="shared" si="335"/>
        <v>-1.2515644555694618E-2</v>
      </c>
      <c r="AR493" s="10">
        <f t="shared" si="336"/>
        <v>2.5136154168413187E-3</v>
      </c>
      <c r="AS493" s="4"/>
      <c r="AT493" s="10">
        <f t="shared" si="378"/>
        <v>1.1824324324324325E-2</v>
      </c>
      <c r="AU493" s="10">
        <f t="shared" si="379"/>
        <v>-1.2515644555694618E-2</v>
      </c>
      <c r="AV493" s="10">
        <f t="shared" si="380"/>
        <v>1.2053288221611431E-2</v>
      </c>
      <c r="AW493" s="4"/>
      <c r="AX493" s="9">
        <f t="shared" si="381"/>
        <v>2.4339968880018943E-2</v>
      </c>
      <c r="AY493" s="9">
        <f t="shared" si="382"/>
        <v>-2.2896389728710616E-4</v>
      </c>
      <c r="AZ493" s="8">
        <f t="shared" si="337"/>
        <v>2.4568932777306048E-2</v>
      </c>
      <c r="BA493" s="4"/>
      <c r="BC493" s="4"/>
      <c r="BD493" s="4"/>
      <c r="BE493" s="4"/>
      <c r="BF493" s="4"/>
      <c r="BG493" s="4"/>
      <c r="BH493" s="4"/>
      <c r="BI493" s="4"/>
      <c r="BJ493" s="4"/>
      <c r="BK493" s="4"/>
      <c r="BN493" s="4"/>
    </row>
    <row r="494" spans="1:66" s="1" customFormat="1">
      <c r="A494" s="12">
        <v>42065</v>
      </c>
      <c r="B494" s="7">
        <v>29459.14</v>
      </c>
      <c r="C494" s="7">
        <v>135.85</v>
      </c>
      <c r="D494" s="7">
        <v>1158.05</v>
      </c>
      <c r="E494" s="7">
        <v>4370.05</v>
      </c>
      <c r="F494" s="7"/>
      <c r="G494" s="6"/>
      <c r="H494" s="10">
        <f t="shared" si="321"/>
        <v>1.3049962714392245E-2</v>
      </c>
      <c r="I494" s="10">
        <f t="shared" si="322"/>
        <v>3.7818703230721021E-2</v>
      </c>
      <c r="J494" s="10">
        <f t="shared" si="323"/>
        <v>1.6617768405611075E-3</v>
      </c>
      <c r="K494" s="7" t="s">
        <v>38</v>
      </c>
      <c r="L494" s="10">
        <f t="shared" si="324"/>
        <v>1.1753402722177739</v>
      </c>
      <c r="M494" s="10">
        <f t="shared" si="325"/>
        <v>4.8413619167717528</v>
      </c>
      <c r="N494" s="10">
        <f t="shared" si="326"/>
        <v>1.960537903936048</v>
      </c>
      <c r="O494" s="7" t="s">
        <v>2</v>
      </c>
      <c r="P494" s="10">
        <f t="shared" si="327"/>
        <v>-3.6660216445539788</v>
      </c>
      <c r="Q494" s="10">
        <f t="shared" si="328"/>
        <v>-0.78519763171827406</v>
      </c>
      <c r="R494" s="11">
        <f t="shared" si="329"/>
        <v>-2.8808240128357046</v>
      </c>
      <c r="S494" s="7" t="s">
        <v>2</v>
      </c>
      <c r="T494" s="7"/>
      <c r="U494" s="7">
        <v>11930.35</v>
      </c>
      <c r="V494" s="7">
        <v>2127</v>
      </c>
      <c r="W494" s="7">
        <v>34.700000000000003</v>
      </c>
      <c r="X494" s="7">
        <v>32</v>
      </c>
      <c r="Y494" s="10">
        <f t="shared" si="330"/>
        <v>1.0524220530064967E-2</v>
      </c>
      <c r="Z494" s="10">
        <f t="shared" si="331"/>
        <v>1.5856337759098203E-2</v>
      </c>
      <c r="AA494" s="10">
        <f t="shared" si="332"/>
        <v>-2.5280898876404452E-2</v>
      </c>
      <c r="AB494" s="5"/>
      <c r="AC494" s="10">
        <f t="shared" si="370"/>
        <v>1.7817685449814474E-2</v>
      </c>
      <c r="AD494" s="10">
        <f t="shared" si="371"/>
        <v>4.9696491141489441E-2</v>
      </c>
      <c r="AE494" s="10">
        <f t="shared" si="372"/>
        <v>-9.2810457516339789E-2</v>
      </c>
      <c r="AF494" s="10" t="s">
        <v>1</v>
      </c>
      <c r="AG494" s="10">
        <f t="shared" si="365"/>
        <v>3.1878805691674963E-2</v>
      </c>
      <c r="AH494" s="10">
        <f t="shared" si="366"/>
        <v>0.14250694865782923</v>
      </c>
      <c r="AI494" s="10">
        <f t="shared" si="333"/>
        <v>-0.11062814296615427</v>
      </c>
      <c r="AK494" s="7"/>
      <c r="AL494" s="7">
        <v>609</v>
      </c>
      <c r="AM494" s="7">
        <v>38.15</v>
      </c>
      <c r="AN494" s="7">
        <v>480.1</v>
      </c>
      <c r="AO494" s="4"/>
      <c r="AP494" s="10">
        <f t="shared" si="334"/>
        <v>1.6694490818030049E-2</v>
      </c>
      <c r="AQ494" s="10">
        <f t="shared" si="335"/>
        <v>-3.295310519645131E-2</v>
      </c>
      <c r="AR494" s="10">
        <f t="shared" si="336"/>
        <v>3.1341412452987878E-3</v>
      </c>
      <c r="AS494" s="4"/>
      <c r="AT494" s="10">
        <f t="shared" si="378"/>
        <v>2.8716216216216218E-2</v>
      </c>
      <c r="AU494" s="10">
        <f t="shared" si="379"/>
        <v>-4.5056320400500727E-2</v>
      </c>
      <c r="AV494" s="10">
        <f t="shared" si="380"/>
        <v>1.5225206174667046E-2</v>
      </c>
      <c r="AW494" s="4"/>
      <c r="AX494" s="9">
        <f t="shared" si="381"/>
        <v>7.3772536616716941E-2</v>
      </c>
      <c r="AY494" s="9">
        <f t="shared" si="382"/>
        <v>1.3491010041549172E-2</v>
      </c>
      <c r="AZ494" s="8">
        <f t="shared" si="337"/>
        <v>6.028152657516777E-2</v>
      </c>
      <c r="BA494" s="4"/>
      <c r="BC494" s="4"/>
      <c r="BD494" s="4"/>
      <c r="BE494" s="4"/>
      <c r="BF494" s="4"/>
      <c r="BG494" s="4"/>
      <c r="BH494" s="4"/>
      <c r="BI494" s="4"/>
      <c r="BJ494" s="4"/>
      <c r="BK494" s="4"/>
      <c r="BN494" s="4"/>
    </row>
    <row r="495" spans="1:66" s="1" customFormat="1">
      <c r="A495" s="12">
        <v>42066</v>
      </c>
      <c r="B495" s="7">
        <v>29593.73</v>
      </c>
      <c r="C495" s="7">
        <v>139.25</v>
      </c>
      <c r="D495" s="7">
        <v>1389.65</v>
      </c>
      <c r="E495" s="7">
        <v>4318.25</v>
      </c>
      <c r="F495" s="7"/>
      <c r="G495" s="7"/>
      <c r="H495" s="10">
        <f t="shared" si="321"/>
        <v>2.5027603974972439E-2</v>
      </c>
      <c r="I495" s="10">
        <f t="shared" si="322"/>
        <v>0.19999136479426635</v>
      </c>
      <c r="J495" s="10">
        <f t="shared" si="323"/>
        <v>-1.1853411288200406E-2</v>
      </c>
      <c r="K495" s="4" t="s">
        <v>15</v>
      </c>
      <c r="L495" s="10">
        <f t="shared" si="324"/>
        <v>1.2297838270616492</v>
      </c>
      <c r="M495" s="10">
        <f t="shared" si="325"/>
        <v>6.009583858764187</v>
      </c>
      <c r="N495" s="10">
        <f t="shared" si="326"/>
        <v>1.9254454305263873</v>
      </c>
      <c r="O495" s="7"/>
      <c r="P495" s="10">
        <f t="shared" si="327"/>
        <v>-4.7798000317025373</v>
      </c>
      <c r="Q495" s="10">
        <f t="shared" si="328"/>
        <v>-0.69566160346473804</v>
      </c>
      <c r="R495" s="11">
        <f t="shared" si="329"/>
        <v>-4.0841384282377993</v>
      </c>
      <c r="S495" s="4"/>
      <c r="T495" s="7"/>
      <c r="U495" s="7">
        <v>12171</v>
      </c>
      <c r="V495" s="7">
        <v>2168.3000000000002</v>
      </c>
      <c r="W495" s="7">
        <v>33.950000000000003</v>
      </c>
      <c r="X495" s="7"/>
      <c r="Y495" s="10">
        <f t="shared" si="330"/>
        <v>2.017124392830048E-2</v>
      </c>
      <c r="Z495" s="10">
        <f t="shared" si="331"/>
        <v>1.9417019275975639E-2</v>
      </c>
      <c r="AA495" s="10">
        <f t="shared" si="332"/>
        <v>-2.1613832853025934E-2</v>
      </c>
      <c r="AB495" s="5"/>
      <c r="AC495" s="10">
        <f>(U495-$U$494)/$U$494</f>
        <v>2.017124392830048E-2</v>
      </c>
      <c r="AD495" s="10">
        <f>(V495-$V$494)/$V$494</f>
        <v>1.9417019275975639E-2</v>
      </c>
      <c r="AE495" s="10">
        <f>(W495-$W$494)/$W$494</f>
        <v>-2.1613832853025934E-2</v>
      </c>
      <c r="AF495" s="7" t="s">
        <v>0</v>
      </c>
      <c r="AG495" s="10">
        <f t="shared" ref="AG495:AG515" si="383">AC495-AD495</f>
        <v>7.5422465232484123E-4</v>
      </c>
      <c r="AH495" s="10">
        <f t="shared" ref="AH495:AH515" si="384">AC495-AE495</f>
        <v>4.1785076781326411E-2</v>
      </c>
      <c r="AI495" s="10">
        <f t="shared" si="333"/>
        <v>-4.1030852129001566E-2</v>
      </c>
      <c r="AJ495" s="7"/>
      <c r="AK495" s="7"/>
      <c r="AL495" s="7">
        <v>608</v>
      </c>
      <c r="AM495" s="7">
        <v>37.700000000000003</v>
      </c>
      <c r="AN495" s="7">
        <v>482.9</v>
      </c>
      <c r="AO495" s="4"/>
      <c r="AP495" s="10">
        <f t="shared" si="334"/>
        <v>-1.6420361247947454E-3</v>
      </c>
      <c r="AQ495" s="10">
        <f t="shared" si="335"/>
        <v>-1.1795543905635537E-2</v>
      </c>
      <c r="AR495" s="10">
        <f t="shared" si="336"/>
        <v>5.8321183086855952E-3</v>
      </c>
      <c r="AS495" s="4"/>
      <c r="AT495" s="10">
        <f t="shared" si="378"/>
        <v>2.7027027027027029E-2</v>
      </c>
      <c r="AU495" s="10">
        <f t="shared" si="379"/>
        <v>-5.6320400500625777E-2</v>
      </c>
      <c r="AV495" s="10">
        <f t="shared" si="380"/>
        <v>2.1146119687037428E-2</v>
      </c>
      <c r="AW495" s="4"/>
      <c r="AX495" s="9">
        <f t="shared" si="381"/>
        <v>8.3347427527652812E-2</v>
      </c>
      <c r="AY495" s="9">
        <f t="shared" si="382"/>
        <v>5.8809073399896002E-3</v>
      </c>
      <c r="AZ495" s="8">
        <f t="shared" si="337"/>
        <v>7.7466520187663215E-2</v>
      </c>
      <c r="BA495" s="4"/>
      <c r="BC495" s="4"/>
      <c r="BD495" s="4"/>
      <c r="BE495" s="4"/>
      <c r="BF495" s="4"/>
      <c r="BG495" s="4"/>
      <c r="BH495" s="4"/>
      <c r="BI495" s="4"/>
      <c r="BJ495" s="4"/>
      <c r="BK495" s="4"/>
      <c r="BN495" s="4"/>
    </row>
    <row r="496" spans="1:66" s="1" customFormat="1">
      <c r="A496" s="12">
        <v>42067</v>
      </c>
      <c r="B496" s="7">
        <v>29380.73</v>
      </c>
      <c r="C496" s="7">
        <v>134.30000000000001</v>
      </c>
      <c r="D496" s="7">
        <v>1369</v>
      </c>
      <c r="E496" s="7">
        <v>4307.05</v>
      </c>
      <c r="F496" s="7"/>
      <c r="G496" s="6"/>
      <c r="H496" s="10">
        <f t="shared" si="321"/>
        <v>-3.5547576301615716E-2</v>
      </c>
      <c r="I496" s="10">
        <f t="shared" si="322"/>
        <v>-1.4859856798474501E-2</v>
      </c>
      <c r="J496" s="10">
        <f t="shared" si="323"/>
        <v>-2.5936432582643011E-3</v>
      </c>
      <c r="K496" s="4" t="s">
        <v>6</v>
      </c>
      <c r="L496" s="10">
        <f t="shared" si="324"/>
        <v>1.1505204163330665</v>
      </c>
      <c r="M496" s="10">
        <f t="shared" si="325"/>
        <v>5.9054224464060532</v>
      </c>
      <c r="N496" s="10">
        <f t="shared" si="326"/>
        <v>1.9178578687080825</v>
      </c>
      <c r="O496" s="7" t="s">
        <v>3</v>
      </c>
      <c r="P496" s="10">
        <f t="shared" si="327"/>
        <v>-4.7549020300729872</v>
      </c>
      <c r="Q496" s="10">
        <f t="shared" si="328"/>
        <v>-0.76733745237501605</v>
      </c>
      <c r="R496" s="11">
        <f t="shared" si="329"/>
        <v>-3.9875645776979711</v>
      </c>
      <c r="S496" s="7" t="s">
        <v>5</v>
      </c>
      <c r="T496" s="7"/>
      <c r="U496" s="7">
        <v>12331.65</v>
      </c>
      <c r="V496" s="7">
        <v>2150.35</v>
      </c>
      <c r="W496" s="7">
        <v>32.65</v>
      </c>
      <c r="X496" s="7"/>
      <c r="Y496" s="10">
        <f t="shared" si="330"/>
        <v>1.3199408429874262E-2</v>
      </c>
      <c r="Z496" s="10">
        <f t="shared" si="331"/>
        <v>-8.2783747636398421E-3</v>
      </c>
      <c r="AA496" s="10">
        <f t="shared" si="332"/>
        <v>-3.8291605301914701E-2</v>
      </c>
      <c r="AB496" s="5"/>
      <c r="AC496" s="10">
        <f>(U496-$U$494)/$U$494</f>
        <v>3.3636900845323003E-2</v>
      </c>
      <c r="AD496" s="10">
        <f>(V496-$V$494)/$V$494</f>
        <v>1.097790314997645E-2</v>
      </c>
      <c r="AE496" s="10">
        <f>(W496-$W$494)/$W$494</f>
        <v>-5.9077809798271014E-2</v>
      </c>
      <c r="AF496" s="10"/>
      <c r="AG496" s="10">
        <f t="shared" si="383"/>
        <v>2.2658997695346551E-2</v>
      </c>
      <c r="AH496" s="10">
        <f t="shared" si="384"/>
        <v>9.2714710643594017E-2</v>
      </c>
      <c r="AI496" s="10">
        <f t="shared" si="333"/>
        <v>-7.0055712948247473E-2</v>
      </c>
      <c r="AJ496" s="7"/>
      <c r="AK496" s="7"/>
      <c r="AL496" s="7">
        <v>599</v>
      </c>
      <c r="AM496" s="7">
        <v>38.85</v>
      </c>
      <c r="AN496" s="7">
        <v>471.8</v>
      </c>
      <c r="AO496" s="4"/>
      <c r="AP496" s="10">
        <f t="shared" si="334"/>
        <v>-1.4802631578947368E-2</v>
      </c>
      <c r="AQ496" s="10">
        <f t="shared" si="335"/>
        <v>3.0503978779840808E-2</v>
      </c>
      <c r="AR496" s="10">
        <f t="shared" si="336"/>
        <v>-2.2986125491820181E-2</v>
      </c>
      <c r="AS496" s="4"/>
      <c r="AT496" s="10">
        <f t="shared" si="378"/>
        <v>1.1824324324324325E-2</v>
      </c>
      <c r="AU496" s="10">
        <f t="shared" si="379"/>
        <v>-2.7534418022528193E-2</v>
      </c>
      <c r="AV496" s="10">
        <f t="shared" si="380"/>
        <v>-2.326073165574045E-3</v>
      </c>
      <c r="AW496" s="4"/>
      <c r="AX496" s="9">
        <f t="shared" si="381"/>
        <v>3.9358742346852521E-2</v>
      </c>
      <c r="AY496" s="9">
        <f t="shared" si="382"/>
        <v>1.415039748989837E-2</v>
      </c>
      <c r="AZ496" s="8">
        <f t="shared" si="337"/>
        <v>2.5208344856954151E-2</v>
      </c>
      <c r="BA496" s="4"/>
      <c r="BC496" s="4"/>
      <c r="BD496" s="4"/>
      <c r="BE496" s="4"/>
      <c r="BF496" s="4"/>
      <c r="BG496" s="4"/>
      <c r="BH496" s="4"/>
      <c r="BI496" s="4"/>
      <c r="BJ496" s="4"/>
      <c r="BK496" s="4"/>
      <c r="BN496" s="4"/>
    </row>
    <row r="497" spans="1:66" s="1" customFormat="1">
      <c r="A497" s="12">
        <v>42068</v>
      </c>
      <c r="B497" s="7">
        <v>29448.95</v>
      </c>
      <c r="C497" s="7">
        <v>135.6</v>
      </c>
      <c r="D497" s="7">
        <v>1439.15</v>
      </c>
      <c r="E497" s="7">
        <v>4338.3</v>
      </c>
      <c r="F497" s="7"/>
      <c r="G497" s="7"/>
      <c r="H497" s="10">
        <f t="shared" si="321"/>
        <v>9.679821295606723E-3</v>
      </c>
      <c r="I497" s="10">
        <f t="shared" si="322"/>
        <v>5.1241782322863472E-2</v>
      </c>
      <c r="J497" s="10">
        <f t="shared" si="323"/>
        <v>7.25554613946901E-3</v>
      </c>
      <c r="L497" s="10">
        <f t="shared" si="324"/>
        <v>1.1713370696557244</v>
      </c>
      <c r="M497" s="10">
        <f t="shared" si="325"/>
        <v>6.2592686002522075</v>
      </c>
      <c r="N497" s="10">
        <f t="shared" si="326"/>
        <v>1.9390285211029066</v>
      </c>
      <c r="O497" s="7" t="s">
        <v>0</v>
      </c>
      <c r="P497" s="10">
        <f t="shared" si="327"/>
        <v>-5.0879315305964834</v>
      </c>
      <c r="Q497" s="10">
        <f t="shared" si="328"/>
        <v>-0.7676914514471822</v>
      </c>
      <c r="R497" s="11">
        <f t="shared" si="329"/>
        <v>-4.3202400791493014</v>
      </c>
      <c r="S497" s="7" t="s">
        <v>28</v>
      </c>
      <c r="T497" s="7"/>
      <c r="U497" s="7">
        <v>13079.15</v>
      </c>
      <c r="V497" s="7">
        <v>2214.1999999999998</v>
      </c>
      <c r="W497" s="7">
        <v>32.85</v>
      </c>
      <c r="X497" s="7"/>
      <c r="Y497" s="10">
        <f t="shared" si="330"/>
        <v>6.061638142503234E-2</v>
      </c>
      <c r="Z497" s="10">
        <f t="shared" si="331"/>
        <v>2.9692840700351063E-2</v>
      </c>
      <c r="AA497" s="10">
        <f t="shared" si="332"/>
        <v>6.1255742725881421E-3</v>
      </c>
      <c r="AB497" s="5"/>
      <c r="AC497" s="10">
        <f>(U497-$U$494)/$U$494</f>
        <v>9.629222948195143E-2</v>
      </c>
      <c r="AD497" s="10">
        <f>(V497-$V$494)/$V$494</f>
        <v>4.099670897978365E-2</v>
      </c>
      <c r="AE497" s="10">
        <f>(W497-$W$494)/$W$494</f>
        <v>-5.331412103746401E-2</v>
      </c>
      <c r="AF497" s="10"/>
      <c r="AG497" s="10">
        <f t="shared" si="383"/>
        <v>5.529552050216778E-2</v>
      </c>
      <c r="AH497" s="10">
        <f t="shared" si="384"/>
        <v>0.14960635051941545</v>
      </c>
      <c r="AI497" s="10">
        <f t="shared" si="333"/>
        <v>-9.4310830017247674E-2</v>
      </c>
      <c r="AJ497" s="7"/>
      <c r="AK497" s="7"/>
      <c r="AL497" s="7">
        <v>600.5</v>
      </c>
      <c r="AM497" s="7">
        <v>38.25</v>
      </c>
      <c r="AN497" s="7">
        <v>471.1</v>
      </c>
      <c r="AO497" s="4"/>
      <c r="AP497" s="10">
        <f t="shared" si="334"/>
        <v>2.5041736227045075E-3</v>
      </c>
      <c r="AQ497" s="10">
        <f t="shared" si="335"/>
        <v>-1.5444015444015481E-2</v>
      </c>
      <c r="AR497" s="10">
        <f t="shared" si="336"/>
        <v>-1.4836795252225277E-3</v>
      </c>
      <c r="AS497" s="4"/>
      <c r="AT497" s="10">
        <f t="shared" si="378"/>
        <v>1.4358108108108109E-2</v>
      </c>
      <c r="AU497" s="10">
        <f t="shared" si="379"/>
        <v>-4.255319148936177E-2</v>
      </c>
      <c r="AV497" s="10">
        <f t="shared" si="380"/>
        <v>-3.806301543666641E-3</v>
      </c>
      <c r="AW497" s="4"/>
      <c r="AX497" s="9">
        <f t="shared" si="381"/>
        <v>5.6911299597469878E-2</v>
      </c>
      <c r="AY497" s="9">
        <f t="shared" si="382"/>
        <v>1.8164409651774752E-2</v>
      </c>
      <c r="AZ497" s="8">
        <f t="shared" si="337"/>
        <v>3.8746889945695126E-2</v>
      </c>
      <c r="BA497" s="4"/>
      <c r="BC497" s="4"/>
      <c r="BD497" s="4"/>
      <c r="BE497" s="4"/>
      <c r="BF497" s="4"/>
      <c r="BG497" s="4"/>
      <c r="BH497" s="4"/>
      <c r="BI497" s="4"/>
      <c r="BJ497" s="4"/>
      <c r="BK497" s="4"/>
      <c r="BN497" s="4"/>
    </row>
    <row r="498" spans="1:66" s="1" customFormat="1">
      <c r="A498" s="12">
        <v>42072</v>
      </c>
      <c r="B498" s="7">
        <v>28844.78</v>
      </c>
      <c r="C498" s="7">
        <v>136.05000000000001</v>
      </c>
      <c r="D498" s="7">
        <v>1385.45</v>
      </c>
      <c r="E498" s="7">
        <v>4210.6000000000004</v>
      </c>
      <c r="F498" s="7"/>
      <c r="G498" s="6"/>
      <c r="H498" s="10">
        <f t="shared" si="321"/>
        <v>3.3185840707965859E-3</v>
      </c>
      <c r="I498" s="10">
        <f t="shared" si="322"/>
        <v>-3.7313692109926029E-2</v>
      </c>
      <c r="J498" s="10">
        <f t="shared" si="323"/>
        <v>-2.9435493165525625E-2</v>
      </c>
      <c r="K498" s="7"/>
      <c r="L498" s="10">
        <f t="shared" si="324"/>
        <v>1.178542834267414</v>
      </c>
      <c r="M498" s="10">
        <f t="shared" si="325"/>
        <v>5.9883984867591424</v>
      </c>
      <c r="N498" s="10">
        <f t="shared" si="326"/>
        <v>1.8525167671566971</v>
      </c>
      <c r="O498" s="7"/>
      <c r="P498" s="10">
        <f t="shared" si="327"/>
        <v>-4.8098556524917289</v>
      </c>
      <c r="Q498" s="10">
        <f t="shared" si="328"/>
        <v>-0.67397393288928309</v>
      </c>
      <c r="R498" s="11">
        <f t="shared" si="329"/>
        <v>-4.1358817196024455</v>
      </c>
      <c r="S498" s="7"/>
      <c r="T498" s="7"/>
      <c r="U498" s="7">
        <v>13156.6</v>
      </c>
      <c r="V498" s="7">
        <v>2197.3000000000002</v>
      </c>
      <c r="W498" s="7">
        <v>33.1</v>
      </c>
      <c r="X498" s="7">
        <v>1</v>
      </c>
      <c r="Y498" s="10">
        <f t="shared" si="330"/>
        <v>5.9216386385966008E-3</v>
      </c>
      <c r="Z498" s="10">
        <f t="shared" si="331"/>
        <v>-7.6325535182005409E-3</v>
      </c>
      <c r="AA498" s="10">
        <f t="shared" si="332"/>
        <v>7.6103500761035003E-3</v>
      </c>
      <c r="AB498" s="5"/>
      <c r="AC498" s="10">
        <f>(U498-$U$494)/$U$494</f>
        <v>0.10278407590724496</v>
      </c>
      <c r="AD498" s="10">
        <f>(V498-$V$494)/$V$494</f>
        <v>3.3051245886224816E-2</v>
      </c>
      <c r="AE498" s="10">
        <f>(W498-$W$494)/$W$494</f>
        <v>-4.610951008645537E-2</v>
      </c>
      <c r="AF498" s="10" t="s">
        <v>1</v>
      </c>
      <c r="AG498" s="10">
        <f t="shared" si="383"/>
        <v>6.9732830021020153E-2</v>
      </c>
      <c r="AH498" s="10">
        <f t="shared" si="384"/>
        <v>0.14889358599370034</v>
      </c>
      <c r="AI498" s="10">
        <f t="shared" si="333"/>
        <v>-7.9160755972680186E-2</v>
      </c>
      <c r="AK498" s="7"/>
      <c r="AL498" s="7">
        <v>586.5</v>
      </c>
      <c r="AM498" s="7">
        <v>37.4</v>
      </c>
      <c r="AN498" s="7">
        <v>458.65</v>
      </c>
      <c r="AO498" s="4"/>
      <c r="AP498" s="10">
        <f t="shared" si="334"/>
        <v>-2.331390507910075E-2</v>
      </c>
      <c r="AQ498" s="10">
        <f t="shared" si="335"/>
        <v>-2.2222222222222258E-2</v>
      </c>
      <c r="AR498" s="10">
        <f t="shared" si="336"/>
        <v>-2.6427510082785068E-2</v>
      </c>
      <c r="AS498" s="4"/>
      <c r="AT498" s="10">
        <f t="shared" si="378"/>
        <v>-9.2905405405405411E-3</v>
      </c>
      <c r="AU498" s="10">
        <f t="shared" si="379"/>
        <v>-6.3829787234042659E-2</v>
      </c>
      <c r="AV498" s="10">
        <f t="shared" si="380"/>
        <v>-3.0133220554028336E-2</v>
      </c>
      <c r="AW498" s="4"/>
      <c r="AX498" s="9">
        <f t="shared" si="381"/>
        <v>5.4539246693502116E-2</v>
      </c>
      <c r="AY498" s="9">
        <f t="shared" si="382"/>
        <v>2.0842680013487797E-2</v>
      </c>
      <c r="AZ498" s="8">
        <f t="shared" si="337"/>
        <v>3.369656668001432E-2</v>
      </c>
      <c r="BA498" s="4"/>
      <c r="BC498" s="4"/>
      <c r="BD498" s="4"/>
      <c r="BE498" s="4"/>
      <c r="BF498" s="4"/>
      <c r="BG498" s="4"/>
      <c r="BH498" s="4"/>
      <c r="BI498" s="4"/>
      <c r="BJ498" s="4"/>
      <c r="BK498" s="4"/>
      <c r="BN498" s="4"/>
    </row>
    <row r="499" spans="1:66" s="1" customFormat="1">
      <c r="A499" s="12">
        <v>42073</v>
      </c>
      <c r="B499" s="7">
        <v>28709.87</v>
      </c>
      <c r="C499" s="7">
        <v>134.55000000000001</v>
      </c>
      <c r="D499" s="7">
        <v>1281.5</v>
      </c>
      <c r="E499" s="7">
        <v>4186.45</v>
      </c>
      <c r="F499" s="7"/>
      <c r="G499" s="7"/>
      <c r="H499" s="10">
        <f t="shared" si="321"/>
        <v>-1.1025358324145534E-2</v>
      </c>
      <c r="I499" s="10">
        <f t="shared" si="322"/>
        <v>-7.5029773719730075E-2</v>
      </c>
      <c r="J499" s="10">
        <f t="shared" si="323"/>
        <v>-5.7355246283191334E-3</v>
      </c>
      <c r="K499" s="1" t="s">
        <v>15</v>
      </c>
      <c r="L499" s="10">
        <f t="shared" si="324"/>
        <v>1.1545236188951162</v>
      </c>
      <c r="M499" s="10">
        <f t="shared" si="325"/>
        <v>5.4640605296342999</v>
      </c>
      <c r="N499" s="10">
        <f t="shared" si="326"/>
        <v>1.8361560869859765</v>
      </c>
      <c r="O499" s="10" t="s">
        <v>1</v>
      </c>
      <c r="P499" s="10">
        <f t="shared" si="327"/>
        <v>-4.3095369107391832</v>
      </c>
      <c r="Q499" s="10">
        <f t="shared" si="328"/>
        <v>-0.68163246809086031</v>
      </c>
      <c r="R499" s="11">
        <f t="shared" si="329"/>
        <v>-3.6279044426483229</v>
      </c>
      <c r="S499" s="7" t="s">
        <v>14</v>
      </c>
      <c r="T499" s="7"/>
      <c r="U499" s="7">
        <v>13035.5</v>
      </c>
      <c r="V499" s="7">
        <v>2148.1</v>
      </c>
      <c r="W499" s="7">
        <v>33.5</v>
      </c>
      <c r="X499" s="7">
        <f>X498+X498*0.103</f>
        <v>1.103</v>
      </c>
      <c r="Y499" s="10">
        <f t="shared" si="330"/>
        <v>-9.2045057233632061E-3</v>
      </c>
      <c r="Z499" s="10">
        <f t="shared" si="331"/>
        <v>-2.2391116370090686E-2</v>
      </c>
      <c r="AA499" s="10">
        <f t="shared" si="332"/>
        <v>1.2084592145015062E-2</v>
      </c>
      <c r="AB499" s="5"/>
      <c r="AC499" s="10">
        <f>(U499-$U$498)/$U$498</f>
        <v>-9.2045057233632061E-3</v>
      </c>
      <c r="AD499" s="10">
        <f>(V499-$V$498)/$V$498</f>
        <v>-2.2391116370090686E-2</v>
      </c>
      <c r="AE499" s="10">
        <f>(W499-$W$498)/$W$498</f>
        <v>1.2084592145015062E-2</v>
      </c>
      <c r="AF499" s="7" t="s">
        <v>0</v>
      </c>
      <c r="AG499" s="10">
        <f t="shared" si="383"/>
        <v>1.318661064672748E-2</v>
      </c>
      <c r="AH499" s="10">
        <f t="shared" si="384"/>
        <v>-2.1289097868378268E-2</v>
      </c>
      <c r="AI499" s="10">
        <f t="shared" si="333"/>
        <v>3.447570851510575E-2</v>
      </c>
      <c r="AJ499" s="7"/>
      <c r="AK499" s="7"/>
      <c r="AL499" s="7">
        <v>591.25</v>
      </c>
      <c r="AM499" s="7">
        <v>37.049999999999997</v>
      </c>
      <c r="AN499" s="7">
        <v>459.4</v>
      </c>
      <c r="AO499" s="4"/>
      <c r="AP499" s="10">
        <f t="shared" si="334"/>
        <v>8.098891730605285E-3</v>
      </c>
      <c r="AQ499" s="10">
        <f t="shared" si="335"/>
        <v>-9.3582887700535151E-3</v>
      </c>
      <c r="AR499" s="10">
        <f t="shared" si="336"/>
        <v>1.6352338384388969E-3</v>
      </c>
      <c r="AS499" s="4"/>
      <c r="AT499" s="10">
        <f t="shared" si="378"/>
        <v>-1.266891891891892E-3</v>
      </c>
      <c r="AU499" s="10">
        <f t="shared" si="379"/>
        <v>-7.2590738423028919E-2</v>
      </c>
      <c r="AV499" s="10">
        <f t="shared" si="380"/>
        <v>-2.8547261577500531E-2</v>
      </c>
      <c r="AW499" s="4"/>
      <c r="AX499" s="9">
        <f t="shared" si="381"/>
        <v>7.1323846531137033E-2</v>
      </c>
      <c r="AY499" s="9">
        <f t="shared" si="382"/>
        <v>2.7280369685608638E-2</v>
      </c>
      <c r="AZ499" s="8">
        <f t="shared" si="337"/>
        <v>4.4043476845528395E-2</v>
      </c>
      <c r="BA499" s="4"/>
      <c r="BC499" s="4"/>
      <c r="BD499" s="4"/>
      <c r="BE499" s="4"/>
      <c r="BF499" s="4"/>
      <c r="BG499" s="4"/>
      <c r="BH499" s="4"/>
      <c r="BI499" s="4"/>
      <c r="BJ499" s="4"/>
      <c r="BK499" s="4"/>
      <c r="BN499" s="4"/>
    </row>
    <row r="500" spans="1:66" s="1" customFormat="1">
      <c r="A500" s="12">
        <v>42074</v>
      </c>
      <c r="B500" s="7">
        <v>28659.17</v>
      </c>
      <c r="C500" s="7">
        <v>135.65</v>
      </c>
      <c r="D500" s="7">
        <v>1255.5</v>
      </c>
      <c r="E500" s="7">
        <v>4151.6000000000004</v>
      </c>
      <c r="F500" s="7"/>
      <c r="G500" s="7"/>
      <c r="H500" s="10">
        <f t="shared" si="321"/>
        <v>8.1753994797472626E-3</v>
      </c>
      <c r="I500" s="10">
        <f t="shared" si="322"/>
        <v>-2.0288724151385096E-2</v>
      </c>
      <c r="J500" s="10">
        <f t="shared" si="323"/>
        <v>-8.3244753908441414E-3</v>
      </c>
      <c r="K500" s="7" t="s">
        <v>2</v>
      </c>
      <c r="L500" s="10">
        <f t="shared" si="324"/>
        <v>1.1721377101681345</v>
      </c>
      <c r="M500" s="10">
        <f t="shared" si="325"/>
        <v>5.3329129886506932</v>
      </c>
      <c r="N500" s="10">
        <f t="shared" si="326"/>
        <v>1.812546575435269</v>
      </c>
      <c r="O500" s="7" t="s">
        <v>2</v>
      </c>
      <c r="P500" s="10">
        <f t="shared" si="327"/>
        <v>-4.1607752784825589</v>
      </c>
      <c r="Q500" s="10">
        <f t="shared" si="328"/>
        <v>-0.64040886526713448</v>
      </c>
      <c r="R500" s="11">
        <f t="shared" si="329"/>
        <v>-3.5203664132154247</v>
      </c>
      <c r="S500" s="7" t="s">
        <v>2</v>
      </c>
      <c r="T500" s="7"/>
      <c r="U500" s="7">
        <v>12835.1</v>
      </c>
      <c r="V500" s="7">
        <v>2152.5</v>
      </c>
      <c r="W500" s="7">
        <v>33.299999999999997</v>
      </c>
      <c r="X500" s="7"/>
      <c r="Y500" s="10">
        <f t="shared" si="330"/>
        <v>-1.5373403398412E-2</v>
      </c>
      <c r="Z500" s="10">
        <f t="shared" si="331"/>
        <v>2.0483217727294313E-3</v>
      </c>
      <c r="AA500" s="10">
        <f t="shared" si="332"/>
        <v>-5.9701492537314283E-3</v>
      </c>
      <c r="AB500" s="5"/>
      <c r="AC500" s="10">
        <f>(U500-$U$498)/$U$498</f>
        <v>-2.4436404542206951E-2</v>
      </c>
      <c r="AD500" s="10">
        <f>(V500-$V$498)/$V$498</f>
        <v>-2.0388658808537831E-2</v>
      </c>
      <c r="AE500" s="10">
        <f>(W500-$W$498)/$W$498</f>
        <v>6.0422960725074236E-3</v>
      </c>
      <c r="AF500" s="10"/>
      <c r="AG500" s="10">
        <f t="shared" si="383"/>
        <v>-4.0477457336691204E-3</v>
      </c>
      <c r="AH500" s="10">
        <f t="shared" si="384"/>
        <v>-3.0478700614714374E-2</v>
      </c>
      <c r="AI500" s="10">
        <f t="shared" si="333"/>
        <v>2.6430954881045254E-2</v>
      </c>
      <c r="AJ500" s="7"/>
      <c r="AK500" s="7"/>
      <c r="AL500" s="7">
        <v>595</v>
      </c>
      <c r="AM500" s="7">
        <v>34.9</v>
      </c>
      <c r="AN500" s="7">
        <v>451.6</v>
      </c>
      <c r="AO500" s="4"/>
      <c r="AP500" s="10">
        <f t="shared" si="334"/>
        <v>6.3424947145877377E-3</v>
      </c>
      <c r="AQ500" s="10">
        <f t="shared" si="335"/>
        <v>-5.8029689608636942E-2</v>
      </c>
      <c r="AR500" s="10">
        <f t="shared" si="336"/>
        <v>-1.6978667827601122E-2</v>
      </c>
      <c r="AS500" s="4"/>
      <c r="AT500" s="10">
        <f t="shared" si="378"/>
        <v>5.0675675675675678E-3</v>
      </c>
      <c r="AU500" s="10">
        <f t="shared" si="379"/>
        <v>-0.12640801001251575</v>
      </c>
      <c r="AV500" s="10">
        <f t="shared" si="380"/>
        <v>-4.5041234933389629E-2</v>
      </c>
      <c r="AW500" s="10" t="s">
        <v>1</v>
      </c>
      <c r="AX500" s="9">
        <f t="shared" si="381"/>
        <v>0.13147557758008332</v>
      </c>
      <c r="AY500" s="9">
        <f t="shared" si="382"/>
        <v>5.01088025009572E-2</v>
      </c>
      <c r="AZ500" s="8">
        <f t="shared" si="337"/>
        <v>8.1366775079126125E-2</v>
      </c>
      <c r="BA500" s="4" t="s">
        <v>10</v>
      </c>
      <c r="BC500" s="4"/>
      <c r="BD500" s="4"/>
      <c r="BE500" s="4"/>
      <c r="BF500" s="4"/>
      <c r="BG500" s="4"/>
      <c r="BH500" s="4"/>
      <c r="BI500" s="4"/>
      <c r="BJ500" s="4">
        <v>81</v>
      </c>
      <c r="BK500" s="4"/>
      <c r="BN500" s="4"/>
    </row>
    <row r="501" spans="1:66" s="1" customFormat="1">
      <c r="A501" s="12">
        <v>42075</v>
      </c>
      <c r="B501" s="7">
        <v>28930.41</v>
      </c>
      <c r="C501" s="7">
        <v>138.80000000000001</v>
      </c>
      <c r="D501" s="7">
        <v>1289.8</v>
      </c>
      <c r="E501" s="7">
        <v>4136.45</v>
      </c>
      <c r="F501" s="7"/>
      <c r="G501" s="7"/>
      <c r="H501" s="10">
        <f t="shared" ref="H501:H564" si="385">(C501-C500)/C500</f>
        <v>2.3221525985993405E-2</v>
      </c>
      <c r="I501" s="10">
        <f t="shared" ref="I501:I564" si="386">(D501-D500)/D500</f>
        <v>2.7319792911190726E-2</v>
      </c>
      <c r="J501" s="10">
        <f t="shared" ref="J501:J564" si="387">(E501-E500)/E500</f>
        <v>-3.6491954908952078E-3</v>
      </c>
      <c r="K501" s="7"/>
      <c r="L501" s="10">
        <f t="shared" ref="L501:L564" si="388">(C501-$C$52)/$C$52</f>
        <v>1.22257806244996</v>
      </c>
      <c r="M501" s="10">
        <f t="shared" ref="M501:M564" si="389">(D501-$D$52)/$D$52</f>
        <v>5.5059268600252205</v>
      </c>
      <c r="N501" s="10">
        <f t="shared" ref="N501:N564" si="390">(E501-$E$52)/$E$52</f>
        <v>1.8022830431542578</v>
      </c>
      <c r="O501" s="7"/>
      <c r="P501" s="10">
        <f t="shared" ref="P501:P564" si="391">L501-M501</f>
        <v>-4.2833487975752602</v>
      </c>
      <c r="Q501" s="10">
        <f t="shared" ref="Q501:Q564" si="392">L501-N501</f>
        <v>-0.57970498070429777</v>
      </c>
      <c r="R501" s="11">
        <f t="shared" ref="R501:R564" si="393">P501-Q501</f>
        <v>-3.7036438168709624</v>
      </c>
      <c r="S501" s="4"/>
      <c r="T501" s="7"/>
      <c r="U501" s="7">
        <v>13284.75</v>
      </c>
      <c r="V501" s="7">
        <v>2200.35</v>
      </c>
      <c r="W501" s="7">
        <v>33.1</v>
      </c>
      <c r="X501" s="7"/>
      <c r="Y501" s="10">
        <f t="shared" ref="Y501:Y564" si="394">(U501-U500)/U500</f>
        <v>3.5032839635063193E-2</v>
      </c>
      <c r="Z501" s="10">
        <f t="shared" ref="Z501:Z564" si="395">(V501-V500)/V500</f>
        <v>2.2229965156794384E-2</v>
      </c>
      <c r="AA501" s="10">
        <f t="shared" ref="AA501:AA564" si="396">(W501-W500)/W500</f>
        <v>-6.0060060060058785E-3</v>
      </c>
      <c r="AB501" s="5"/>
      <c r="AC501" s="10">
        <f>(U501-$U$498)/$U$498</f>
        <v>9.7403584512715767E-3</v>
      </c>
      <c r="AD501" s="10">
        <f>(V501-$V$498)/$V$498</f>
        <v>1.388067173348986E-3</v>
      </c>
      <c r="AE501" s="10">
        <f>(W501-$W$498)/$W$498</f>
        <v>0</v>
      </c>
      <c r="AF501" s="10"/>
      <c r="AG501" s="10">
        <f t="shared" si="383"/>
        <v>8.3522912779225907E-3</v>
      </c>
      <c r="AH501" s="10">
        <f t="shared" si="384"/>
        <v>9.7403584512715767E-3</v>
      </c>
      <c r="AI501" s="10">
        <f t="shared" ref="AI501:AI564" si="397">AG501-AH501</f>
        <v>-1.388067173348986E-3</v>
      </c>
      <c r="AJ501" s="7"/>
      <c r="AK501" s="7"/>
      <c r="AL501" s="7">
        <v>590.25</v>
      </c>
      <c r="AM501" s="7">
        <v>37</v>
      </c>
      <c r="AN501" s="7">
        <v>452</v>
      </c>
      <c r="AO501" s="4"/>
      <c r="AP501" s="10">
        <f t="shared" ref="AP501:AP564" si="398">(AL501-AL500)/AL500</f>
        <v>-7.9831932773109238E-3</v>
      </c>
      <c r="AQ501" s="10">
        <f t="shared" ref="AQ501:AQ564" si="399">(AM501-AM500)/AM500</f>
        <v>6.0171919770773685E-2</v>
      </c>
      <c r="AR501" s="10">
        <f t="shared" ref="AR501:AR564" si="400">(AN501-AN500)/AN500</f>
        <v>8.8573959255973703E-4</v>
      </c>
      <c r="AS501" s="4"/>
      <c r="AT501" s="10">
        <f t="shared" ref="AT501:AT516" si="401">(AL501-$AL$500)/$AL$500</f>
        <v>-7.9831932773109238E-3</v>
      </c>
      <c r="AU501" s="10">
        <f t="shared" ref="AU501:AU516" si="402">(AM501-$AM$500)/$AM$500</f>
        <v>6.0171919770773685E-2</v>
      </c>
      <c r="AV501" s="10">
        <f t="shared" ref="AV501:AV516" si="403">(AN501-$AN$500)/$AN$500</f>
        <v>8.8573959255973703E-4</v>
      </c>
      <c r="AW501" s="7" t="s">
        <v>0</v>
      </c>
      <c r="AX501" s="9">
        <f t="shared" ref="AX501:AX516" si="404">AU501-AT501</f>
        <v>6.8155113048084609E-2</v>
      </c>
      <c r="AY501" s="9">
        <f t="shared" ref="AY501:AY516" si="405">AU501-AV501</f>
        <v>5.9286180178213951E-2</v>
      </c>
      <c r="AZ501" s="8">
        <f t="shared" ref="AZ501:AZ564" si="406">AX501-AY501</f>
        <v>8.8689328698706577E-3</v>
      </c>
      <c r="BA501" s="4" t="s">
        <v>37</v>
      </c>
      <c r="BC501" s="4"/>
      <c r="BD501" s="4"/>
      <c r="BE501" s="4"/>
      <c r="BF501" s="4"/>
      <c r="BG501" s="4"/>
      <c r="BH501" s="4"/>
      <c r="BI501" s="4"/>
      <c r="BJ501" s="4"/>
      <c r="BK501" s="4"/>
      <c r="BN501" s="4"/>
    </row>
    <row r="502" spans="1:66" s="1" customFormat="1">
      <c r="A502" s="12">
        <v>42076</v>
      </c>
      <c r="B502" s="7">
        <v>28503.3</v>
      </c>
      <c r="C502" s="7">
        <v>140.25</v>
      </c>
      <c r="D502" s="7">
        <v>1228.2</v>
      </c>
      <c r="E502" s="7">
        <v>4093.6</v>
      </c>
      <c r="F502" s="7"/>
      <c r="G502" s="7"/>
      <c r="H502" s="10">
        <f t="shared" si="385"/>
        <v>1.0446685878962454E-2</v>
      </c>
      <c r="I502" s="10">
        <f t="shared" si="386"/>
        <v>-4.7759342533726087E-2</v>
      </c>
      <c r="J502" s="10">
        <f t="shared" si="387"/>
        <v>-1.0359124369930715E-2</v>
      </c>
      <c r="K502" s="7"/>
      <c r="L502" s="10">
        <f t="shared" si="388"/>
        <v>1.2457966373098477</v>
      </c>
      <c r="M502" s="10">
        <f t="shared" si="389"/>
        <v>5.1952080706179071</v>
      </c>
      <c r="N502" s="10">
        <f t="shared" si="390"/>
        <v>1.7732538445904751</v>
      </c>
      <c r="O502" s="7"/>
      <c r="P502" s="10">
        <f t="shared" si="391"/>
        <v>-3.9494114333080592</v>
      </c>
      <c r="Q502" s="10">
        <f t="shared" si="392"/>
        <v>-0.52745720728062739</v>
      </c>
      <c r="R502" s="11">
        <f t="shared" si="393"/>
        <v>-3.4219542260274318</v>
      </c>
      <c r="S502" s="7"/>
      <c r="T502" s="7"/>
      <c r="U502" s="7">
        <v>13442.75</v>
      </c>
      <c r="V502" s="7">
        <v>2157.35</v>
      </c>
      <c r="W502" s="7">
        <v>31.4</v>
      </c>
      <c r="X502" s="7"/>
      <c r="Y502" s="10">
        <f t="shared" si="394"/>
        <v>1.189333634430456E-2</v>
      </c>
      <c r="Z502" s="10">
        <f t="shared" si="395"/>
        <v>-1.9542345535937464E-2</v>
      </c>
      <c r="AA502" s="10">
        <f t="shared" si="396"/>
        <v>-5.1359516616314285E-2</v>
      </c>
      <c r="AB502" s="5"/>
      <c r="AC502" s="10">
        <f>(U502-$U$498)/$U$498</f>
        <v>2.1749540154751199E-2</v>
      </c>
      <c r="AD502" s="10">
        <f>(V502-$V$498)/$V$498</f>
        <v>-1.8181404450917156E-2</v>
      </c>
      <c r="AE502" s="10">
        <f>(W502-$W$498)/$W$498</f>
        <v>-5.1359516616314285E-2</v>
      </c>
      <c r="AF502" s="10"/>
      <c r="AG502" s="10">
        <f t="shared" si="383"/>
        <v>3.9930944605668359E-2</v>
      </c>
      <c r="AH502" s="10">
        <f t="shared" si="384"/>
        <v>7.3109056771065481E-2</v>
      </c>
      <c r="AI502" s="10">
        <f t="shared" si="397"/>
        <v>-3.3178112165397122E-2</v>
      </c>
      <c r="AJ502" s="7"/>
      <c r="AK502" s="7"/>
      <c r="AL502" s="7">
        <v>601.75</v>
      </c>
      <c r="AM502" s="7">
        <v>35.700000000000003</v>
      </c>
      <c r="AN502" s="7">
        <v>437.4</v>
      </c>
      <c r="AO502" s="4"/>
      <c r="AP502" s="10">
        <f t="shared" si="398"/>
        <v>1.9483269800931808E-2</v>
      </c>
      <c r="AQ502" s="10">
        <f t="shared" si="399"/>
        <v>-3.5135135135135061E-2</v>
      </c>
      <c r="AR502" s="10">
        <f t="shared" si="400"/>
        <v>-3.2300884955752264E-2</v>
      </c>
      <c r="AS502" s="4"/>
      <c r="AT502" s="10">
        <f t="shared" si="401"/>
        <v>1.134453781512605E-2</v>
      </c>
      <c r="AU502" s="10">
        <f t="shared" si="402"/>
        <v>2.2922636103151987E-2</v>
      </c>
      <c r="AV502" s="10">
        <f t="shared" si="403"/>
        <v>-3.1443755535872552E-2</v>
      </c>
      <c r="AX502" s="9">
        <f t="shared" si="404"/>
        <v>1.1578098288025937E-2</v>
      </c>
      <c r="AY502" s="9">
        <f t="shared" si="405"/>
        <v>5.4366391639024542E-2</v>
      </c>
      <c r="AZ502" s="8">
        <f t="shared" si="406"/>
        <v>-4.2788293350998603E-2</v>
      </c>
      <c r="BA502" s="4"/>
      <c r="BC502" s="4"/>
      <c r="BD502" s="4"/>
      <c r="BE502" s="4"/>
      <c r="BF502" s="4"/>
      <c r="BG502" s="4"/>
      <c r="BH502" s="4"/>
      <c r="BI502" s="4"/>
      <c r="BJ502" s="4"/>
      <c r="BK502" s="4"/>
      <c r="BN502" s="4"/>
    </row>
    <row r="503" spans="1:66" s="1" customFormat="1">
      <c r="A503" s="12">
        <v>42079</v>
      </c>
      <c r="B503" s="7">
        <v>28437.71</v>
      </c>
      <c r="C503" s="7">
        <v>137.4</v>
      </c>
      <c r="D503" s="7">
        <v>1208.5</v>
      </c>
      <c r="E503" s="7">
        <v>4005.35</v>
      </c>
      <c r="F503" s="7"/>
      <c r="G503" s="7"/>
      <c r="H503" s="10">
        <f t="shared" si="385"/>
        <v>-2.032085561497322E-2</v>
      </c>
      <c r="I503" s="10">
        <f t="shared" si="386"/>
        <v>-1.6039732942517541E-2</v>
      </c>
      <c r="J503" s="10">
        <f t="shared" si="387"/>
        <v>-2.1558041821379714E-2</v>
      </c>
      <c r="K503" s="7"/>
      <c r="L503" s="10">
        <f t="shared" si="388"/>
        <v>1.2001601281024821</v>
      </c>
      <c r="M503" s="10">
        <f t="shared" si="389"/>
        <v>5.0958385876418664</v>
      </c>
      <c r="N503" s="10">
        <f t="shared" si="390"/>
        <v>1.7134679222274916</v>
      </c>
      <c r="O503" s="7"/>
      <c r="P503" s="10">
        <f t="shared" si="391"/>
        <v>-3.8956784595393845</v>
      </c>
      <c r="Q503" s="10">
        <f t="shared" si="392"/>
        <v>-0.51330779412500949</v>
      </c>
      <c r="R503" s="11">
        <f t="shared" si="393"/>
        <v>-3.382370665414375</v>
      </c>
      <c r="S503" s="7"/>
      <c r="T503" s="7"/>
      <c r="U503" s="7">
        <v>13461.9</v>
      </c>
      <c r="V503" s="7">
        <v>2150.5</v>
      </c>
      <c r="W503" s="7">
        <v>30.1</v>
      </c>
      <c r="X503" s="7">
        <v>2</v>
      </c>
      <c r="Y503" s="10">
        <f t="shared" si="394"/>
        <v>1.4245597069051821E-3</v>
      </c>
      <c r="Z503" s="10">
        <f t="shared" si="395"/>
        <v>-3.1751917862191622E-3</v>
      </c>
      <c r="AA503" s="10">
        <f t="shared" si="396"/>
        <v>-4.1401273885350233E-2</v>
      </c>
      <c r="AB503" s="5"/>
      <c r="AC503" s="10">
        <f>(U503-$U$498)/$U$498</f>
        <v>2.3205083380204557E-2</v>
      </c>
      <c r="AD503" s="10">
        <f>(V503-$V$498)/$V$498</f>
        <v>-2.1298866791061837E-2</v>
      </c>
      <c r="AE503" s="10">
        <f>(W503-$W$498)/$W$498</f>
        <v>-9.0634441087613288E-2</v>
      </c>
      <c r="AF503" s="10" t="s">
        <v>1</v>
      </c>
      <c r="AG503" s="10">
        <f t="shared" si="383"/>
        <v>4.450395017126639E-2</v>
      </c>
      <c r="AH503" s="10">
        <f t="shared" si="384"/>
        <v>0.11383952446781784</v>
      </c>
      <c r="AI503" s="10">
        <f t="shared" si="397"/>
        <v>-6.9335574296551447E-2</v>
      </c>
      <c r="AJ503" s="7" t="s">
        <v>10</v>
      </c>
      <c r="AK503" s="7"/>
      <c r="AL503" s="7">
        <v>597</v>
      </c>
      <c r="AM503" s="7">
        <v>34.799999999999997</v>
      </c>
      <c r="AN503" s="7">
        <v>438.8</v>
      </c>
      <c r="AO503" s="4"/>
      <c r="AP503" s="10">
        <f t="shared" si="398"/>
        <v>-7.8936435396759451E-3</v>
      </c>
      <c r="AQ503" s="10">
        <f t="shared" si="399"/>
        <v>-2.5210084033613602E-2</v>
      </c>
      <c r="AR503" s="10">
        <f t="shared" si="400"/>
        <v>3.2007315957934025E-3</v>
      </c>
      <c r="AS503" s="4"/>
      <c r="AT503" s="10">
        <f t="shared" si="401"/>
        <v>3.3613445378151263E-3</v>
      </c>
      <c r="AU503" s="10">
        <f t="shared" si="402"/>
        <v>-2.8653295128940235E-3</v>
      </c>
      <c r="AV503" s="10">
        <f t="shared" si="403"/>
        <v>-2.8343666961913223E-2</v>
      </c>
      <c r="AW503" s="4"/>
      <c r="AX503" s="9">
        <f t="shared" si="404"/>
        <v>-6.2266740507091502E-3</v>
      </c>
      <c r="AY503" s="9">
        <f t="shared" si="405"/>
        <v>2.5478337449019201E-2</v>
      </c>
      <c r="AZ503" s="8">
        <f t="shared" si="406"/>
        <v>-3.1705011499728347E-2</v>
      </c>
      <c r="BA503" s="4"/>
      <c r="BC503" s="4"/>
      <c r="BD503" s="4"/>
      <c r="BE503" s="4"/>
      <c r="BF503" s="4"/>
      <c r="BG503" s="4"/>
      <c r="BH503" s="4"/>
      <c r="BI503" s="4"/>
      <c r="BJ503" s="4"/>
      <c r="BK503" s="4"/>
      <c r="BN503" s="4"/>
    </row>
    <row r="504" spans="1:66" s="1" customFormat="1">
      <c r="A504" s="12">
        <v>42080</v>
      </c>
      <c r="B504" s="7">
        <v>28736.38</v>
      </c>
      <c r="C504" s="7">
        <v>138.05000000000001</v>
      </c>
      <c r="D504" s="7">
        <v>1203.5999999999999</v>
      </c>
      <c r="E504" s="7">
        <v>4008.4</v>
      </c>
      <c r="F504" s="7"/>
      <c r="G504" s="7"/>
      <c r="H504" s="10">
        <f t="shared" si="385"/>
        <v>4.7307132459971299E-3</v>
      </c>
      <c r="I504" s="10">
        <f t="shared" si="386"/>
        <v>-4.0546131568060329E-3</v>
      </c>
      <c r="J504" s="10">
        <f t="shared" si="387"/>
        <v>7.6148151846909312E-4</v>
      </c>
      <c r="K504" s="7"/>
      <c r="L504" s="10">
        <f t="shared" si="388"/>
        <v>1.2105684547638111</v>
      </c>
      <c r="M504" s="10">
        <f t="shared" si="389"/>
        <v>5.0711223203026474</v>
      </c>
      <c r="N504" s="10">
        <f t="shared" si="390"/>
        <v>1.7155341779012265</v>
      </c>
      <c r="O504" s="7"/>
      <c r="P504" s="10">
        <f t="shared" si="391"/>
        <v>-3.8605538655388365</v>
      </c>
      <c r="Q504" s="10">
        <f t="shared" si="392"/>
        <v>-0.50496572313741539</v>
      </c>
      <c r="R504" s="11">
        <f t="shared" si="393"/>
        <v>-3.3555881424014213</v>
      </c>
      <c r="S504" s="7"/>
      <c r="T504" s="7"/>
      <c r="U504" s="7">
        <v>13521.75</v>
      </c>
      <c r="V504" s="7">
        <v>2191</v>
      </c>
      <c r="W504" s="7">
        <v>30.45</v>
      </c>
      <c r="X504" s="7">
        <f>X499-X499*0.091</f>
        <v>1.0026269999999999</v>
      </c>
      <c r="Y504" s="10">
        <f t="shared" si="394"/>
        <v>4.445880596349725E-3</v>
      </c>
      <c r="Z504" s="10">
        <f t="shared" si="395"/>
        <v>1.8832829574517554E-2</v>
      </c>
      <c r="AA504" s="10">
        <f t="shared" si="396"/>
        <v>1.1627906976744115E-2</v>
      </c>
      <c r="AB504" s="5"/>
      <c r="AC504" s="10">
        <f t="shared" ref="AC504:AC515" si="407">(U504-$U$503)/$U$503</f>
        <v>4.445880596349725E-3</v>
      </c>
      <c r="AD504" s="10">
        <f t="shared" ref="AD504:AD515" si="408">(V504-$V$503)/$V$503</f>
        <v>1.8832829574517554E-2</v>
      </c>
      <c r="AE504" s="10">
        <f t="shared" ref="AE504:AE515" si="409">(W504-$W$503)/$W$503</f>
        <v>1.1627906976744115E-2</v>
      </c>
      <c r="AF504" s="10" t="s">
        <v>2</v>
      </c>
      <c r="AG504" s="10">
        <f t="shared" si="383"/>
        <v>-1.4386948978167828E-2</v>
      </c>
      <c r="AH504" s="10">
        <f t="shared" si="384"/>
        <v>-7.1820263803943898E-3</v>
      </c>
      <c r="AI504" s="10">
        <f t="shared" si="397"/>
        <v>-7.2049225977734383E-3</v>
      </c>
      <c r="AJ504" s="10" t="s">
        <v>2</v>
      </c>
      <c r="AK504" s="7"/>
      <c r="AL504" s="7">
        <v>594.25</v>
      </c>
      <c r="AM504" s="7">
        <v>35.25</v>
      </c>
      <c r="AN504" s="7">
        <v>441.05</v>
      </c>
      <c r="AO504" s="4"/>
      <c r="AP504" s="10">
        <f t="shared" si="398"/>
        <v>-4.6063651591289785E-3</v>
      </c>
      <c r="AQ504" s="10">
        <f t="shared" si="399"/>
        <v>1.2931034482758704E-2</v>
      </c>
      <c r="AR504" s="10">
        <f t="shared" si="400"/>
        <v>5.1276207839562439E-3</v>
      </c>
      <c r="AS504" s="4"/>
      <c r="AT504" s="10">
        <f t="shared" si="401"/>
        <v>-1.2605042016806723E-3</v>
      </c>
      <c r="AU504" s="10">
        <f t="shared" si="402"/>
        <v>1.0028653295128981E-2</v>
      </c>
      <c r="AV504" s="10">
        <f t="shared" si="403"/>
        <v>-2.3361381753764416E-2</v>
      </c>
      <c r="AW504" s="4"/>
      <c r="AX504" s="9">
        <f t="shared" si="404"/>
        <v>1.1289157496809653E-2</v>
      </c>
      <c r="AY504" s="9">
        <f t="shared" si="405"/>
        <v>3.3390035048893395E-2</v>
      </c>
      <c r="AZ504" s="8">
        <f t="shared" si="406"/>
        <v>-2.2100877552083741E-2</v>
      </c>
      <c r="BA504" s="4"/>
      <c r="BC504" s="4"/>
      <c r="BD504" s="4"/>
      <c r="BE504" s="4"/>
      <c r="BF504" s="4"/>
      <c r="BG504" s="4"/>
      <c r="BH504" s="4"/>
      <c r="BI504" s="4"/>
      <c r="BJ504" s="4"/>
      <c r="BK504" s="4"/>
      <c r="BN504" s="4"/>
    </row>
    <row r="505" spans="1:66" s="1" customFormat="1">
      <c r="A505" s="12">
        <v>42081</v>
      </c>
      <c r="B505" s="7">
        <v>28622.12</v>
      </c>
      <c r="C505" s="7">
        <v>137.55000000000001</v>
      </c>
      <c r="D505" s="7">
        <v>1212.5</v>
      </c>
      <c r="E505" s="7">
        <v>4039.35</v>
      </c>
      <c r="F505" s="7"/>
      <c r="G505" s="7"/>
      <c r="H505" s="10">
        <f t="shared" si="385"/>
        <v>-3.621876131836291E-3</v>
      </c>
      <c r="I505" s="10">
        <f t="shared" si="386"/>
        <v>7.3944832170156957E-3</v>
      </c>
      <c r="J505" s="10">
        <f t="shared" si="387"/>
        <v>7.7212853008681312E-3</v>
      </c>
      <c r="K505" s="7"/>
      <c r="L505" s="10">
        <f t="shared" si="388"/>
        <v>1.2025620496397118</v>
      </c>
      <c r="M505" s="10">
        <f t="shared" si="389"/>
        <v>5.1160151324085748</v>
      </c>
      <c r="N505" s="10">
        <f t="shared" si="390"/>
        <v>1.7365015920330602</v>
      </c>
      <c r="O505" s="7"/>
      <c r="P505" s="10">
        <f t="shared" si="391"/>
        <v>-3.9134530827688629</v>
      </c>
      <c r="Q505" s="10">
        <f t="shared" si="392"/>
        <v>-0.5339395423933484</v>
      </c>
      <c r="R505" s="11">
        <f t="shared" si="393"/>
        <v>-3.3795135403755143</v>
      </c>
      <c r="S505" s="7"/>
      <c r="T505" s="7"/>
      <c r="U505" s="7">
        <v>13725.65</v>
      </c>
      <c r="V505" s="7">
        <v>2196.5500000000002</v>
      </c>
      <c r="W505" s="7">
        <v>30.3</v>
      </c>
      <c r="X505" s="7"/>
      <c r="Y505" s="10">
        <f t="shared" si="394"/>
        <v>1.5079409100153429E-2</v>
      </c>
      <c r="Z505" s="10">
        <f t="shared" si="395"/>
        <v>2.5330899132816895E-3</v>
      </c>
      <c r="AA505" s="10">
        <f t="shared" si="396"/>
        <v>-4.9261083743841897E-3</v>
      </c>
      <c r="AB505" s="5"/>
      <c r="AC505" s="10">
        <f t="shared" si="407"/>
        <v>1.9592330948825946E-2</v>
      </c>
      <c r="AD505" s="10">
        <f t="shared" si="408"/>
        <v>2.1413624738433008E-2</v>
      </c>
      <c r="AE505" s="10">
        <f t="shared" si="409"/>
        <v>6.644518272425225E-3</v>
      </c>
      <c r="AF505" s="10"/>
      <c r="AG505" s="10">
        <f t="shared" si="383"/>
        <v>-1.8212937896070619E-3</v>
      </c>
      <c r="AH505" s="10">
        <f t="shared" si="384"/>
        <v>1.2947812676400721E-2</v>
      </c>
      <c r="AI505" s="10">
        <f t="shared" si="397"/>
        <v>-1.4769106466007783E-2</v>
      </c>
      <c r="AK505" s="7"/>
      <c r="AL505" s="7">
        <v>592.25</v>
      </c>
      <c r="AM505" s="7">
        <v>35.4</v>
      </c>
      <c r="AN505" s="7">
        <v>438.2</v>
      </c>
      <c r="AO505" s="4"/>
      <c r="AP505" s="10">
        <f t="shared" si="398"/>
        <v>-3.3655868742111907E-3</v>
      </c>
      <c r="AQ505" s="10">
        <f t="shared" si="399"/>
        <v>4.2553191489361295E-3</v>
      </c>
      <c r="AR505" s="10">
        <f t="shared" si="400"/>
        <v>-6.4618523976873888E-3</v>
      </c>
      <c r="AS505" s="4"/>
      <c r="AT505" s="10">
        <f t="shared" si="401"/>
        <v>-4.6218487394957984E-3</v>
      </c>
      <c r="AU505" s="10">
        <f t="shared" si="402"/>
        <v>1.4326647564469915E-2</v>
      </c>
      <c r="AV505" s="10">
        <f t="shared" si="403"/>
        <v>-2.9672276350752952E-2</v>
      </c>
      <c r="AW505" s="4"/>
      <c r="AX505" s="9">
        <f t="shared" si="404"/>
        <v>1.8948496303965712E-2</v>
      </c>
      <c r="AY505" s="9">
        <f t="shared" si="405"/>
        <v>4.3998923915222865E-2</v>
      </c>
      <c r="AZ505" s="8">
        <f t="shared" si="406"/>
        <v>-2.5050427611257153E-2</v>
      </c>
      <c r="BA505" s="4"/>
      <c r="BC505" s="4"/>
      <c r="BD505" s="4"/>
      <c r="BE505" s="4"/>
      <c r="BF505" s="4"/>
      <c r="BG505" s="4"/>
      <c r="BH505" s="4"/>
      <c r="BI505" s="4"/>
      <c r="BJ505" s="4"/>
      <c r="BK505" s="4"/>
      <c r="BN505" s="4"/>
    </row>
    <row r="506" spans="1:66" s="1" customFormat="1">
      <c r="A506" s="12">
        <v>42082</v>
      </c>
      <c r="B506" s="7">
        <v>28469.67</v>
      </c>
      <c r="C506" s="7">
        <v>136.4</v>
      </c>
      <c r="D506" s="7">
        <v>1201.45</v>
      </c>
      <c r="E506" s="7">
        <v>4035.05</v>
      </c>
      <c r="F506" s="7"/>
      <c r="G506" s="7"/>
      <c r="H506" s="10">
        <f t="shared" si="385"/>
        <v>-8.3605961468557286E-3</v>
      </c>
      <c r="I506" s="10">
        <f t="shared" si="386"/>
        <v>-9.1134020618556331E-3</v>
      </c>
      <c r="J506" s="10">
        <f t="shared" si="387"/>
        <v>-1.0645277086659306E-3</v>
      </c>
      <c r="K506" s="7"/>
      <c r="L506" s="10">
        <f t="shared" si="388"/>
        <v>1.1841473178542834</v>
      </c>
      <c r="M506" s="10">
        <f t="shared" si="389"/>
        <v>5.0602774274905427</v>
      </c>
      <c r="N506" s="10">
        <f t="shared" si="390"/>
        <v>1.7335885102635327</v>
      </c>
      <c r="O506" s="7"/>
      <c r="P506" s="10">
        <f t="shared" si="391"/>
        <v>-3.876130109636259</v>
      </c>
      <c r="Q506" s="10">
        <f t="shared" si="392"/>
        <v>-0.54944119240924927</v>
      </c>
      <c r="R506" s="11">
        <f t="shared" si="393"/>
        <v>-3.3266889172270098</v>
      </c>
      <c r="S506" s="7"/>
      <c r="T506" s="7"/>
      <c r="U506" s="7">
        <v>14051.4</v>
      </c>
      <c r="V506" s="7">
        <v>2213.25</v>
      </c>
      <c r="W506" s="7">
        <v>30.05</v>
      </c>
      <c r="X506" s="7"/>
      <c r="Y506" s="10">
        <f t="shared" si="394"/>
        <v>2.3732937966507963E-2</v>
      </c>
      <c r="Z506" s="10">
        <f t="shared" si="395"/>
        <v>7.6028317133686081E-3</v>
      </c>
      <c r="AA506" s="10">
        <f t="shared" si="396"/>
        <v>-8.2508250825082501E-3</v>
      </c>
      <c r="AB506" s="5"/>
      <c r="AC506" s="10">
        <f t="shared" si="407"/>
        <v>4.379025249036169E-2</v>
      </c>
      <c r="AD506" s="10">
        <f t="shared" si="408"/>
        <v>2.9179260637061149E-2</v>
      </c>
      <c r="AE506" s="10">
        <f t="shared" si="409"/>
        <v>-1.6611295681063358E-3</v>
      </c>
      <c r="AF506" s="10"/>
      <c r="AG506" s="10">
        <f t="shared" si="383"/>
        <v>1.4610991853300542E-2</v>
      </c>
      <c r="AH506" s="10">
        <f t="shared" si="384"/>
        <v>4.5451382058468028E-2</v>
      </c>
      <c r="AI506" s="10">
        <f t="shared" si="397"/>
        <v>-3.0840390205167486E-2</v>
      </c>
      <c r="AJ506" s="7"/>
      <c r="AK506" s="7"/>
      <c r="AL506" s="7">
        <v>589.5</v>
      </c>
      <c r="AM506" s="7">
        <v>35.049999999999997</v>
      </c>
      <c r="AN506" s="7">
        <v>434.45</v>
      </c>
      <c r="AO506" s="4"/>
      <c r="AP506" s="10">
        <f t="shared" si="398"/>
        <v>-4.6433094132545382E-3</v>
      </c>
      <c r="AQ506" s="10">
        <f t="shared" si="399"/>
        <v>-9.8870056497175549E-3</v>
      </c>
      <c r="AR506" s="10">
        <f t="shared" si="400"/>
        <v>-8.557736193518942E-3</v>
      </c>
      <c r="AS506" s="4"/>
      <c r="AT506" s="10">
        <f t="shared" si="401"/>
        <v>-9.2436974789915968E-3</v>
      </c>
      <c r="AU506" s="10">
        <f t="shared" si="402"/>
        <v>4.2979942693409335E-3</v>
      </c>
      <c r="AV506" s="10">
        <f t="shared" si="403"/>
        <v>-3.7976085031000958E-2</v>
      </c>
      <c r="AW506" s="4"/>
      <c r="AX506" s="9">
        <f t="shared" si="404"/>
        <v>1.3541691748332529E-2</v>
      </c>
      <c r="AY506" s="9">
        <f t="shared" si="405"/>
        <v>4.2274079300341889E-2</v>
      </c>
      <c r="AZ506" s="8">
        <f t="shared" si="406"/>
        <v>-2.873238755200936E-2</v>
      </c>
      <c r="BA506" s="4"/>
      <c r="BC506" s="4"/>
      <c r="BD506" s="4"/>
      <c r="BE506" s="4"/>
      <c r="BF506" s="4"/>
      <c r="BG506" s="4"/>
      <c r="BH506" s="4"/>
      <c r="BI506" s="4"/>
      <c r="BJ506" s="4"/>
      <c r="BK506" s="4"/>
      <c r="BN506" s="4"/>
    </row>
    <row r="507" spans="1:66" s="1" customFormat="1">
      <c r="A507" s="12">
        <v>42083</v>
      </c>
      <c r="B507" s="7">
        <v>28261.08</v>
      </c>
      <c r="C507" s="7">
        <v>131.65</v>
      </c>
      <c r="D507" s="7">
        <v>1098.3</v>
      </c>
      <c r="E507" s="7">
        <v>4003.3</v>
      </c>
      <c r="F507" s="7"/>
      <c r="G507" s="7"/>
      <c r="H507" s="10">
        <f t="shared" si="385"/>
        <v>-3.4824046920821111E-2</v>
      </c>
      <c r="I507" s="10">
        <f t="shared" si="386"/>
        <v>-8.5854592367555937E-2</v>
      </c>
      <c r="J507" s="10">
        <f t="shared" si="387"/>
        <v>-7.8685518147234845E-3</v>
      </c>
      <c r="K507" s="4" t="s">
        <v>15</v>
      </c>
      <c r="L507" s="10">
        <f t="shared" si="388"/>
        <v>1.1080864691753403</v>
      </c>
      <c r="M507" s="10">
        <f t="shared" si="389"/>
        <v>4.5399747793190413</v>
      </c>
      <c r="N507" s="10">
        <f t="shared" si="390"/>
        <v>1.7120791274303913</v>
      </c>
      <c r="O507" s="10" t="s">
        <v>1</v>
      </c>
      <c r="P507" s="10">
        <f t="shared" si="391"/>
        <v>-3.4318883101437008</v>
      </c>
      <c r="Q507" s="10">
        <f t="shared" si="392"/>
        <v>-0.603992658255051</v>
      </c>
      <c r="R507" s="11">
        <f t="shared" si="393"/>
        <v>-2.8278956518886496</v>
      </c>
      <c r="S507" s="7" t="s">
        <v>10</v>
      </c>
      <c r="T507" s="7"/>
      <c r="U507" s="7">
        <v>14425.2</v>
      </c>
      <c r="V507" s="7">
        <v>2123.1999999999998</v>
      </c>
      <c r="W507" s="7">
        <v>30.55</v>
      </c>
      <c r="X507" s="7"/>
      <c r="Y507" s="10">
        <f t="shared" si="394"/>
        <v>2.6602331440283608E-2</v>
      </c>
      <c r="Z507" s="10">
        <f t="shared" si="395"/>
        <v>-4.0686772845363234E-2</v>
      </c>
      <c r="AA507" s="10">
        <f t="shared" si="396"/>
        <v>1.6638935108153077E-2</v>
      </c>
      <c r="AB507" s="5"/>
      <c r="AC507" s="10">
        <f t="shared" si="407"/>
        <v>7.1557506741247598E-2</v>
      </c>
      <c r="AD507" s="10">
        <f t="shared" si="408"/>
        <v>-1.2694722157637844E-2</v>
      </c>
      <c r="AE507" s="10">
        <f t="shared" si="409"/>
        <v>1.4950166112956787E-2</v>
      </c>
      <c r="AF507" s="10"/>
      <c r="AG507" s="10">
        <f t="shared" si="383"/>
        <v>8.4252228898885437E-2</v>
      </c>
      <c r="AH507" s="10">
        <f t="shared" si="384"/>
        <v>5.6607340628290814E-2</v>
      </c>
      <c r="AI507" s="10">
        <f t="shared" si="397"/>
        <v>2.7644888270594623E-2</v>
      </c>
      <c r="AJ507" s="7"/>
      <c r="AK507" s="7"/>
      <c r="AL507" s="7">
        <v>573.25</v>
      </c>
      <c r="AM507" s="7">
        <v>34.450000000000003</v>
      </c>
      <c r="AN507" s="7">
        <v>425.75</v>
      </c>
      <c r="AO507" s="4"/>
      <c r="AP507" s="10">
        <f t="shared" si="398"/>
        <v>-2.7565733672603902E-2</v>
      </c>
      <c r="AQ507" s="10">
        <f t="shared" si="399"/>
        <v>-1.7118402282453479E-2</v>
      </c>
      <c r="AR507" s="10">
        <f t="shared" si="400"/>
        <v>-2.0025319369317503E-2</v>
      </c>
      <c r="AS507" s="4"/>
      <c r="AT507" s="10">
        <f t="shared" si="401"/>
        <v>-3.6554621848739498E-2</v>
      </c>
      <c r="AU507" s="10">
        <f t="shared" si="402"/>
        <v>-1.2893982808022801E-2</v>
      </c>
      <c r="AV507" s="10">
        <f t="shared" si="403"/>
        <v>-5.7240921169176312E-2</v>
      </c>
      <c r="AW507" s="4"/>
      <c r="AX507" s="9">
        <f t="shared" si="404"/>
        <v>2.3660639040716698E-2</v>
      </c>
      <c r="AY507" s="9">
        <f t="shared" si="405"/>
        <v>4.4346938361153512E-2</v>
      </c>
      <c r="AZ507" s="8">
        <f t="shared" si="406"/>
        <v>-2.0686299320436814E-2</v>
      </c>
      <c r="BA507" s="4"/>
      <c r="BC507" s="4"/>
      <c r="BD507" s="4"/>
      <c r="BE507" s="4"/>
      <c r="BF507" s="4"/>
      <c r="BG507" s="4"/>
      <c r="BH507" s="4"/>
      <c r="BI507" s="4"/>
      <c r="BJ507" s="4"/>
      <c r="BK507" s="4"/>
      <c r="BN507" s="4"/>
    </row>
    <row r="508" spans="1:66" s="1" customFormat="1">
      <c r="A508" s="12">
        <v>42086</v>
      </c>
      <c r="B508" s="7">
        <v>28192.02</v>
      </c>
      <c r="C508" s="7">
        <v>131</v>
      </c>
      <c r="D508" s="7">
        <v>1105</v>
      </c>
      <c r="E508" s="7">
        <v>3982.05</v>
      </c>
      <c r="F508" s="7"/>
      <c r="G508" s="7"/>
      <c r="H508" s="10">
        <f t="shared" si="385"/>
        <v>-4.9373338397265907E-3</v>
      </c>
      <c r="I508" s="10">
        <f t="shared" si="386"/>
        <v>6.1003368842757408E-3</v>
      </c>
      <c r="J508" s="10">
        <f t="shared" si="387"/>
        <v>-5.3081208003397194E-3</v>
      </c>
      <c r="K508" s="4" t="s">
        <v>6</v>
      </c>
      <c r="L508" s="10">
        <f t="shared" si="388"/>
        <v>1.0976781425140112</v>
      </c>
      <c r="M508" s="10">
        <f t="shared" si="389"/>
        <v>4.5737704918032787</v>
      </c>
      <c r="N508" s="10">
        <f t="shared" si="390"/>
        <v>1.6976830838019108</v>
      </c>
      <c r="O508" s="7" t="s">
        <v>0</v>
      </c>
      <c r="P508" s="10">
        <f t="shared" si="391"/>
        <v>-3.4760923492892672</v>
      </c>
      <c r="Q508" s="10">
        <f t="shared" si="392"/>
        <v>-0.60000494128789961</v>
      </c>
      <c r="R508" s="11">
        <f t="shared" si="393"/>
        <v>-2.8760874080013679</v>
      </c>
      <c r="S508" s="4" t="s">
        <v>73</v>
      </c>
      <c r="T508" s="7"/>
      <c r="U508" s="7">
        <v>13989.3</v>
      </c>
      <c r="V508" s="7">
        <v>2102.15</v>
      </c>
      <c r="W508" s="7">
        <v>30.55</v>
      </c>
      <c r="X508" s="7"/>
      <c r="Y508" s="10">
        <f t="shared" si="394"/>
        <v>-3.0217951917477847E-2</v>
      </c>
      <c r="Z508" s="10">
        <f t="shared" si="395"/>
        <v>-9.9142803315748537E-3</v>
      </c>
      <c r="AA508" s="10">
        <f t="shared" si="396"/>
        <v>0</v>
      </c>
      <c r="AB508" s="5"/>
      <c r="AC508" s="10">
        <f t="shared" si="407"/>
        <v>3.917723352572814E-2</v>
      </c>
      <c r="AD508" s="10">
        <f t="shared" si="408"/>
        <v>-2.2483143455010419E-2</v>
      </c>
      <c r="AE508" s="10">
        <f t="shared" si="409"/>
        <v>1.4950166112956787E-2</v>
      </c>
      <c r="AF508" s="10"/>
      <c r="AG508" s="10">
        <f t="shared" si="383"/>
        <v>6.1660376980738563E-2</v>
      </c>
      <c r="AH508" s="10">
        <f t="shared" si="384"/>
        <v>2.4227067412771353E-2</v>
      </c>
      <c r="AI508" s="10">
        <f t="shared" si="397"/>
        <v>3.7433309567967213E-2</v>
      </c>
      <c r="AJ508" s="7"/>
      <c r="AK508" s="7"/>
      <c r="AL508" s="7">
        <v>561.25</v>
      </c>
      <c r="AM508" s="7">
        <v>34.15</v>
      </c>
      <c r="AN508" s="7">
        <v>429.15</v>
      </c>
      <c r="AO508" s="4"/>
      <c r="AP508" s="10">
        <f t="shared" si="398"/>
        <v>-2.0933275185346708E-2</v>
      </c>
      <c r="AQ508" s="10">
        <f t="shared" si="399"/>
        <v>-8.7082728592163781E-3</v>
      </c>
      <c r="AR508" s="10">
        <f t="shared" si="400"/>
        <v>7.9859072225483899E-3</v>
      </c>
      <c r="AS508" s="4"/>
      <c r="AT508" s="10">
        <f t="shared" si="401"/>
        <v>-5.6722689075630252E-2</v>
      </c>
      <c r="AU508" s="10">
        <f t="shared" si="402"/>
        <v>-2.1489971346704873E-2</v>
      </c>
      <c r="AV508" s="10">
        <f t="shared" si="403"/>
        <v>-4.9712134632418165E-2</v>
      </c>
      <c r="AW508" s="4"/>
      <c r="AX508" s="9">
        <f t="shared" si="404"/>
        <v>3.5232717728925375E-2</v>
      </c>
      <c r="AY508" s="9">
        <f t="shared" si="405"/>
        <v>2.8222163285713291E-2</v>
      </c>
      <c r="AZ508" s="8">
        <f t="shared" si="406"/>
        <v>7.0105544432120838E-3</v>
      </c>
      <c r="BA508" s="4"/>
      <c r="BC508" s="4"/>
      <c r="BD508" s="4"/>
      <c r="BE508" s="4"/>
      <c r="BF508" s="4"/>
      <c r="BG508" s="4"/>
      <c r="BH508" s="4"/>
      <c r="BI508" s="4"/>
      <c r="BJ508" s="4"/>
      <c r="BK508" s="4"/>
      <c r="BN508" s="4"/>
    </row>
    <row r="509" spans="1:66" s="1" customFormat="1">
      <c r="A509" s="12">
        <v>42087</v>
      </c>
      <c r="B509" s="7">
        <v>28161.72</v>
      </c>
      <c r="C509" s="7">
        <v>130.85</v>
      </c>
      <c r="D509" s="7">
        <v>1104.2</v>
      </c>
      <c r="E509" s="7">
        <v>3971.2</v>
      </c>
      <c r="F509" s="7"/>
      <c r="G509" s="7"/>
      <c r="H509" s="10">
        <f t="shared" si="385"/>
        <v>-1.1450381679389747E-3</v>
      </c>
      <c r="I509" s="10">
        <f t="shared" si="386"/>
        <v>-7.2398190045244758E-4</v>
      </c>
      <c r="J509" s="10">
        <f t="shared" si="387"/>
        <v>-2.7247272133700891E-3</v>
      </c>
      <c r="K509" s="7" t="s">
        <v>2</v>
      </c>
      <c r="L509" s="10">
        <f t="shared" si="388"/>
        <v>1.0952762209767812</v>
      </c>
      <c r="M509" s="10">
        <f t="shared" si="389"/>
        <v>4.5697351828499375</v>
      </c>
      <c r="N509" s="10">
        <f t="shared" si="390"/>
        <v>1.6903326332904276</v>
      </c>
      <c r="P509" s="10">
        <f t="shared" si="391"/>
        <v>-3.4744589618731565</v>
      </c>
      <c r="Q509" s="10">
        <f t="shared" si="392"/>
        <v>-0.59505641231364637</v>
      </c>
      <c r="R509" s="11">
        <f t="shared" si="393"/>
        <v>-2.8794025495595101</v>
      </c>
      <c r="S509" s="7"/>
      <c r="T509" s="7"/>
      <c r="U509" s="7">
        <v>13437</v>
      </c>
      <c r="V509" s="7">
        <v>2146.25</v>
      </c>
      <c r="W509" s="7">
        <v>30.7</v>
      </c>
      <c r="X509" s="7"/>
      <c r="Y509" s="10">
        <f t="shared" si="394"/>
        <v>-3.9480174133087381E-2</v>
      </c>
      <c r="Z509" s="10">
        <f t="shared" si="395"/>
        <v>2.097852198939177E-2</v>
      </c>
      <c r="AA509" s="10">
        <f t="shared" si="396"/>
        <v>4.9099836333878419E-3</v>
      </c>
      <c r="AB509" s="5"/>
      <c r="AC509" s="10">
        <f t="shared" si="407"/>
        <v>-1.8496646090076169E-3</v>
      </c>
      <c r="AD509" s="10">
        <f t="shared" si="408"/>
        <v>-1.976284584980237E-3</v>
      </c>
      <c r="AE509" s="10">
        <f t="shared" si="409"/>
        <v>1.9933554817275677E-2</v>
      </c>
      <c r="AF509" s="10"/>
      <c r="AG509" s="10">
        <f t="shared" si="383"/>
        <v>1.2661997597262012E-4</v>
      </c>
      <c r="AH509" s="10">
        <f t="shared" si="384"/>
        <v>-2.1783219426283293E-2</v>
      </c>
      <c r="AI509" s="10">
        <f t="shared" si="397"/>
        <v>2.1909839402255913E-2</v>
      </c>
      <c r="AJ509" s="7"/>
      <c r="AK509" s="7"/>
      <c r="AL509" s="7">
        <v>552</v>
      </c>
      <c r="AM509" s="7">
        <v>33.6</v>
      </c>
      <c r="AN509" s="7">
        <v>429.5</v>
      </c>
      <c r="AO509" s="4"/>
      <c r="AP509" s="10">
        <f t="shared" si="398"/>
        <v>-1.6481069042316259E-2</v>
      </c>
      <c r="AQ509" s="10">
        <f t="shared" si="399"/>
        <v>-1.6105417276720269E-2</v>
      </c>
      <c r="AR509" s="10">
        <f t="shared" si="400"/>
        <v>8.1556565303512237E-4</v>
      </c>
      <c r="AS509" s="4"/>
      <c r="AT509" s="10">
        <f t="shared" si="401"/>
        <v>-7.2268907563025217E-2</v>
      </c>
      <c r="AU509" s="10">
        <f t="shared" si="402"/>
        <v>-3.7249283667621695E-2</v>
      </c>
      <c r="AV509" s="10">
        <f t="shared" si="403"/>
        <v>-4.8937112488928305E-2</v>
      </c>
      <c r="AW509" s="4"/>
      <c r="AX509" s="9">
        <f t="shared" si="404"/>
        <v>3.5019623895403522E-2</v>
      </c>
      <c r="AY509" s="9">
        <f t="shared" si="405"/>
        <v>1.168782882130661E-2</v>
      </c>
      <c r="AZ509" s="8">
        <f t="shared" si="406"/>
        <v>2.3331795074096912E-2</v>
      </c>
      <c r="BA509" s="4"/>
      <c r="BC509" s="4"/>
      <c r="BD509" s="4"/>
      <c r="BE509" s="4"/>
      <c r="BF509" s="4"/>
      <c r="BG509" s="4"/>
      <c r="BH509" s="4"/>
      <c r="BI509" s="4"/>
      <c r="BJ509" s="4"/>
      <c r="BK509" s="4"/>
      <c r="BN509" s="4"/>
    </row>
    <row r="510" spans="1:66" s="1" customFormat="1">
      <c r="A510" s="12">
        <v>42088</v>
      </c>
      <c r="B510" s="7">
        <v>28111.83</v>
      </c>
      <c r="C510" s="7">
        <v>132.1</v>
      </c>
      <c r="D510" s="7">
        <v>1076.0999999999999</v>
      </c>
      <c r="E510" s="7">
        <v>3949.15</v>
      </c>
      <c r="F510" s="7"/>
      <c r="G510" s="7"/>
      <c r="H510" s="10">
        <f t="shared" si="385"/>
        <v>9.5529231944975167E-3</v>
      </c>
      <c r="I510" s="10">
        <f t="shared" si="386"/>
        <v>-2.5448288353559261E-2</v>
      </c>
      <c r="J510" s="10">
        <f t="shared" si="387"/>
        <v>-5.5524778404511801E-3</v>
      </c>
      <c r="K510" s="7"/>
      <c r="L510" s="10">
        <f t="shared" si="388"/>
        <v>1.1152922337870295</v>
      </c>
      <c r="M510" s="10">
        <f t="shared" si="389"/>
        <v>4.4279949558638076</v>
      </c>
      <c r="N510" s="10">
        <f t="shared" si="390"/>
        <v>1.6753946209606398</v>
      </c>
      <c r="P510" s="10">
        <f t="shared" si="391"/>
        <v>-3.3127027220767782</v>
      </c>
      <c r="Q510" s="10">
        <f t="shared" si="392"/>
        <v>-0.56010238717361038</v>
      </c>
      <c r="R510" s="11">
        <f t="shared" si="393"/>
        <v>-2.7526003349031676</v>
      </c>
      <c r="S510" s="4"/>
      <c r="T510" s="7"/>
      <c r="U510" s="7">
        <v>13824</v>
      </c>
      <c r="V510" s="7">
        <v>2159.8000000000002</v>
      </c>
      <c r="W510" s="7">
        <v>29.75</v>
      </c>
      <c r="X510" s="7"/>
      <c r="Y510" s="10">
        <f t="shared" si="394"/>
        <v>2.8801071667782986E-2</v>
      </c>
      <c r="Z510" s="10">
        <f t="shared" si="395"/>
        <v>6.3133372160746335E-3</v>
      </c>
      <c r="AA510" s="10">
        <f t="shared" si="396"/>
        <v>-3.0944625407166103E-2</v>
      </c>
      <c r="AB510" s="5"/>
      <c r="AC510" s="10">
        <f t="shared" si="407"/>
        <v>2.689813473580998E-2</v>
      </c>
      <c r="AD510" s="10">
        <f t="shared" si="408"/>
        <v>4.3245756800744861E-3</v>
      </c>
      <c r="AE510" s="10">
        <f t="shared" si="409"/>
        <v>-1.1627906976744233E-2</v>
      </c>
      <c r="AF510" s="10"/>
      <c r="AG510" s="10">
        <f t="shared" si="383"/>
        <v>2.2573559055735493E-2</v>
      </c>
      <c r="AH510" s="10">
        <f t="shared" si="384"/>
        <v>3.8526041712554214E-2</v>
      </c>
      <c r="AI510" s="10">
        <f t="shared" si="397"/>
        <v>-1.5952482656818721E-2</v>
      </c>
      <c r="AJ510" s="7"/>
      <c r="AK510" s="7"/>
      <c r="AL510" s="7">
        <v>537</v>
      </c>
      <c r="AM510" s="7">
        <v>33.049999999999997</v>
      </c>
      <c r="AN510" s="7">
        <v>414.6</v>
      </c>
      <c r="AO510" s="4"/>
      <c r="AP510" s="10">
        <f t="shared" si="398"/>
        <v>-2.717391304347826E-2</v>
      </c>
      <c r="AQ510" s="10">
        <f t="shared" si="399"/>
        <v>-1.6369047619047745E-2</v>
      </c>
      <c r="AR510" s="10">
        <f t="shared" si="400"/>
        <v>-3.4691501746216477E-2</v>
      </c>
      <c r="AS510" s="4"/>
      <c r="AT510" s="10">
        <f t="shared" si="401"/>
        <v>-9.7478991596638656E-2</v>
      </c>
      <c r="AU510" s="10">
        <f t="shared" si="402"/>
        <v>-5.3008595988538722E-2</v>
      </c>
      <c r="AV510" s="10">
        <f t="shared" si="403"/>
        <v>-8.1930912311780332E-2</v>
      </c>
      <c r="AW510" s="4"/>
      <c r="AX510" s="9">
        <f t="shared" si="404"/>
        <v>4.4470395608099934E-2</v>
      </c>
      <c r="AY510" s="9">
        <f t="shared" si="405"/>
        <v>2.8922316323241611E-2</v>
      </c>
      <c r="AZ510" s="8">
        <f t="shared" si="406"/>
        <v>1.5548079284858324E-2</v>
      </c>
      <c r="BA510" s="4"/>
      <c r="BC510" s="4"/>
      <c r="BD510" s="4"/>
      <c r="BE510" s="4"/>
      <c r="BF510" s="4"/>
      <c r="BG510" s="4"/>
      <c r="BH510" s="4"/>
      <c r="BI510" s="4"/>
      <c r="BJ510" s="4"/>
      <c r="BK510" s="4"/>
      <c r="BN510" s="4"/>
    </row>
    <row r="511" spans="1:66" s="1" customFormat="1">
      <c r="A511" s="12">
        <v>42089</v>
      </c>
      <c r="B511" s="7">
        <v>27457.58</v>
      </c>
      <c r="C511" s="7">
        <v>128.19999999999999</v>
      </c>
      <c r="D511" s="7">
        <v>1050.5</v>
      </c>
      <c r="E511" s="7">
        <v>3963</v>
      </c>
      <c r="F511" s="7"/>
      <c r="G511" s="7"/>
      <c r="H511" s="10">
        <f t="shared" si="385"/>
        <v>-2.9523088569265752E-2</v>
      </c>
      <c r="I511" s="10">
        <f t="shared" si="386"/>
        <v>-2.3789610630982169E-2</v>
      </c>
      <c r="J511" s="10">
        <f t="shared" si="387"/>
        <v>3.5070838028436269E-3</v>
      </c>
      <c r="K511" s="7"/>
      <c r="L511" s="10">
        <f t="shared" si="388"/>
        <v>1.052842273819055</v>
      </c>
      <c r="M511" s="10">
        <f t="shared" si="389"/>
        <v>4.2988650693568724</v>
      </c>
      <c r="N511" s="10">
        <f t="shared" si="390"/>
        <v>1.6847774541020257</v>
      </c>
      <c r="O511" s="7"/>
      <c r="P511" s="10">
        <f t="shared" si="391"/>
        <v>-3.2460227955378174</v>
      </c>
      <c r="Q511" s="10">
        <f t="shared" si="392"/>
        <v>-0.63193518028297069</v>
      </c>
      <c r="R511" s="11">
        <f t="shared" si="393"/>
        <v>-2.6140876152548467</v>
      </c>
      <c r="S511" s="7"/>
      <c r="T511" s="7"/>
      <c r="U511" s="7">
        <v>14167.2</v>
      </c>
      <c r="V511" s="7">
        <v>2189.85</v>
      </c>
      <c r="W511" s="7">
        <v>29.65</v>
      </c>
      <c r="X511" s="7"/>
      <c r="Y511" s="10">
        <f t="shared" si="394"/>
        <v>2.4826388888888943E-2</v>
      </c>
      <c r="Z511" s="10">
        <f t="shared" si="395"/>
        <v>1.3913325307898752E-2</v>
      </c>
      <c r="AA511" s="10">
        <f t="shared" si="396"/>
        <v>-3.361344537815174E-3</v>
      </c>
      <c r="AB511" s="5"/>
      <c r="AC511" s="10">
        <f t="shared" si="407"/>
        <v>5.239230717803587E-2</v>
      </c>
      <c r="AD511" s="10">
        <f t="shared" si="408"/>
        <v>1.8298070216228743E-2</v>
      </c>
      <c r="AE511" s="10">
        <f t="shared" si="409"/>
        <v>-1.4950166112956905E-2</v>
      </c>
      <c r="AF511" s="10"/>
      <c r="AG511" s="10">
        <f t="shared" si="383"/>
        <v>3.4094236961807127E-2</v>
      </c>
      <c r="AH511" s="10">
        <f t="shared" si="384"/>
        <v>6.7342473290992771E-2</v>
      </c>
      <c r="AI511" s="10">
        <f t="shared" si="397"/>
        <v>-3.3248236329185644E-2</v>
      </c>
      <c r="AJ511" s="7"/>
      <c r="AK511" s="7"/>
      <c r="AL511" s="7">
        <v>528.25</v>
      </c>
      <c r="AM511" s="7">
        <v>33.200000000000003</v>
      </c>
      <c r="AN511" s="7">
        <v>417.5</v>
      </c>
      <c r="AO511" s="4"/>
      <c r="AP511" s="10">
        <f t="shared" si="398"/>
        <v>-1.6294227188081937E-2</v>
      </c>
      <c r="AQ511" s="10">
        <f t="shared" si="399"/>
        <v>4.5385779122543331E-3</v>
      </c>
      <c r="AR511" s="10">
        <f t="shared" si="400"/>
        <v>6.9946936806559992E-3</v>
      </c>
      <c r="AS511" s="4"/>
      <c r="AT511" s="10">
        <f t="shared" si="401"/>
        <v>-0.11218487394957984</v>
      </c>
      <c r="AU511" s="10">
        <f t="shared" si="402"/>
        <v>-4.871060171919759E-2</v>
      </c>
      <c r="AV511" s="10">
        <f t="shared" si="403"/>
        <v>-7.5509300265721918E-2</v>
      </c>
      <c r="AW511" s="4"/>
      <c r="AX511" s="9">
        <f t="shared" si="404"/>
        <v>6.3474272230382239E-2</v>
      </c>
      <c r="AY511" s="9">
        <f t="shared" si="405"/>
        <v>2.6798698546524329E-2</v>
      </c>
      <c r="AZ511" s="8">
        <f t="shared" si="406"/>
        <v>3.6675573683857911E-2</v>
      </c>
      <c r="BA511" s="4"/>
      <c r="BC511" s="4"/>
      <c r="BD511" s="4"/>
      <c r="BE511" s="4"/>
      <c r="BF511" s="4"/>
      <c r="BG511" s="4"/>
      <c r="BH511" s="4"/>
      <c r="BI511" s="4"/>
      <c r="BJ511" s="4"/>
      <c r="BK511" s="4"/>
      <c r="BN511" s="4"/>
    </row>
    <row r="512" spans="1:66" s="1" customFormat="1">
      <c r="A512" s="12">
        <v>42090</v>
      </c>
      <c r="B512" s="7">
        <v>27458.639999999999</v>
      </c>
      <c r="C512" s="7">
        <v>125.4</v>
      </c>
      <c r="D512" s="7">
        <v>1125.5</v>
      </c>
      <c r="E512" s="7">
        <v>3947.3</v>
      </c>
      <c r="F512" s="7"/>
      <c r="G512" s="7"/>
      <c r="H512" s="10">
        <f t="shared" si="385"/>
        <v>-2.1840873634945267E-2</v>
      </c>
      <c r="I512" s="10">
        <f t="shared" si="386"/>
        <v>7.1394574012375062E-2</v>
      </c>
      <c r="J512" s="10">
        <f t="shared" si="387"/>
        <v>-3.9616452182689426E-3</v>
      </c>
      <c r="K512" s="7"/>
      <c r="L512" s="10">
        <f t="shared" si="388"/>
        <v>1.0080064051240993</v>
      </c>
      <c r="M512" s="10">
        <f t="shared" si="389"/>
        <v>4.6771752837326606</v>
      </c>
      <c r="N512" s="10">
        <f t="shared" si="390"/>
        <v>1.6741413183388663</v>
      </c>
      <c r="O512" s="7"/>
      <c r="P512" s="10">
        <f t="shared" si="391"/>
        <v>-3.669168878608561</v>
      </c>
      <c r="Q512" s="10">
        <f t="shared" si="392"/>
        <v>-0.66613491321476692</v>
      </c>
      <c r="R512" s="11">
        <f t="shared" si="393"/>
        <v>-3.0030339653937941</v>
      </c>
      <c r="S512" s="7"/>
      <c r="T512" s="7"/>
      <c r="U512" s="7">
        <v>13988.2</v>
      </c>
      <c r="V512" s="7">
        <v>2154.1999999999998</v>
      </c>
      <c r="W512" s="7">
        <v>29.65</v>
      </c>
      <c r="X512" s="7"/>
      <c r="Y512" s="10">
        <f t="shared" si="394"/>
        <v>-1.26348184538935E-2</v>
      </c>
      <c r="Z512" s="10">
        <f t="shared" si="395"/>
        <v>-1.6279653857570197E-2</v>
      </c>
      <c r="AA512" s="10">
        <f t="shared" si="396"/>
        <v>0</v>
      </c>
      <c r="AB512" s="5"/>
      <c r="AC512" s="10">
        <f t="shared" si="407"/>
        <v>3.9095521434567265E-2</v>
      </c>
      <c r="AD512" s="10">
        <f t="shared" si="408"/>
        <v>1.7205301092768277E-3</v>
      </c>
      <c r="AE512" s="10">
        <f t="shared" si="409"/>
        <v>-1.4950166112956905E-2</v>
      </c>
      <c r="AF512" s="10"/>
      <c r="AG512" s="10">
        <f t="shared" si="383"/>
        <v>3.7374991325290437E-2</v>
      </c>
      <c r="AH512" s="10">
        <f t="shared" si="384"/>
        <v>5.4045687547524174E-2</v>
      </c>
      <c r="AI512" s="10">
        <f t="shared" si="397"/>
        <v>-1.6670696222233737E-2</v>
      </c>
      <c r="AJ512" s="7"/>
      <c r="AK512" s="7"/>
      <c r="AL512" s="7">
        <v>526.25</v>
      </c>
      <c r="AM512" s="7">
        <v>33.549999999999997</v>
      </c>
      <c r="AN512" s="7">
        <v>417.85</v>
      </c>
      <c r="AO512" s="4"/>
      <c r="AP512" s="10">
        <f t="shared" si="398"/>
        <v>-3.7860861334595361E-3</v>
      </c>
      <c r="AQ512" s="10">
        <f t="shared" si="399"/>
        <v>1.0542168674698623E-2</v>
      </c>
      <c r="AR512" s="10">
        <f t="shared" si="400"/>
        <v>8.3832335329346759E-4</v>
      </c>
      <c r="AS512" s="4"/>
      <c r="AT512" s="10">
        <f t="shared" si="401"/>
        <v>-0.11554621848739496</v>
      </c>
      <c r="AU512" s="10">
        <f t="shared" si="402"/>
        <v>-3.8681948424068809E-2</v>
      </c>
      <c r="AV512" s="10">
        <f t="shared" si="403"/>
        <v>-7.4734278122232059E-2</v>
      </c>
      <c r="AW512" s="4"/>
      <c r="AX512" s="9">
        <f t="shared" si="404"/>
        <v>7.6864270063326162E-2</v>
      </c>
      <c r="AY512" s="9">
        <f t="shared" si="405"/>
        <v>3.605232969816325E-2</v>
      </c>
      <c r="AZ512" s="8">
        <f t="shared" si="406"/>
        <v>4.0811940365162912E-2</v>
      </c>
      <c r="BA512" s="4"/>
      <c r="BC512" s="4"/>
      <c r="BD512" s="4"/>
      <c r="BE512" s="4"/>
      <c r="BF512" s="4"/>
      <c r="BG512" s="4"/>
      <c r="BH512" s="4"/>
      <c r="BI512" s="4"/>
      <c r="BJ512" s="4"/>
      <c r="BK512" s="4"/>
      <c r="BN512" s="4"/>
    </row>
    <row r="513" spans="1:66" s="1" customFormat="1">
      <c r="A513" s="12">
        <v>42093</v>
      </c>
      <c r="B513" s="7">
        <v>27975.86</v>
      </c>
      <c r="C513" s="7">
        <v>127.75</v>
      </c>
      <c r="D513" s="7">
        <v>1177.55</v>
      </c>
      <c r="E513" s="7">
        <v>3995.75</v>
      </c>
      <c r="F513" s="7"/>
      <c r="G513" s="7"/>
      <c r="H513" s="10">
        <f t="shared" si="385"/>
        <v>1.8740031897926588E-2</v>
      </c>
      <c r="I513" s="10">
        <f t="shared" si="386"/>
        <v>4.62461128387383E-2</v>
      </c>
      <c r="J513" s="10">
        <f t="shared" si="387"/>
        <v>1.2274212753021006E-2</v>
      </c>
      <c r="K513" s="4" t="s">
        <v>15</v>
      </c>
      <c r="L513" s="10">
        <f t="shared" si="388"/>
        <v>1.0456365092073658</v>
      </c>
      <c r="M513" s="10">
        <f t="shared" si="389"/>
        <v>4.9397225725094573</v>
      </c>
      <c r="N513" s="10">
        <f t="shared" si="390"/>
        <v>1.7069642978118016</v>
      </c>
      <c r="O513" s="10" t="s">
        <v>1</v>
      </c>
      <c r="P513" s="10">
        <f t="shared" si="391"/>
        <v>-3.8940860633020913</v>
      </c>
      <c r="Q513" s="10">
        <f t="shared" si="392"/>
        <v>-0.66132778860443575</v>
      </c>
      <c r="R513" s="11">
        <f t="shared" si="393"/>
        <v>-3.2327582746976553</v>
      </c>
      <c r="S513" s="7" t="s">
        <v>14</v>
      </c>
      <c r="T513" s="7"/>
      <c r="U513" s="7">
        <v>13944.25</v>
      </c>
      <c r="V513" s="7">
        <v>2162.35</v>
      </c>
      <c r="W513" s="7">
        <v>29.4</v>
      </c>
      <c r="X513" s="7"/>
      <c r="Y513" s="10">
        <f t="shared" si="394"/>
        <v>-3.1419339157290234E-3</v>
      </c>
      <c r="Z513" s="10">
        <f t="shared" si="395"/>
        <v>3.7833070281311351E-3</v>
      </c>
      <c r="AA513" s="10">
        <f t="shared" si="396"/>
        <v>-8.4317032040472171E-3</v>
      </c>
      <c r="AB513" s="5"/>
      <c r="AC513" s="10">
        <f t="shared" si="407"/>
        <v>3.5830751974089865E-2</v>
      </c>
      <c r="AD513" s="10">
        <f t="shared" si="408"/>
        <v>5.510346431062501E-3</v>
      </c>
      <c r="AE513" s="10">
        <f t="shared" si="409"/>
        <v>-2.3255813953488465E-2</v>
      </c>
      <c r="AF513" s="10"/>
      <c r="AG513" s="10">
        <f t="shared" si="383"/>
        <v>3.0320405543027364E-2</v>
      </c>
      <c r="AH513" s="10">
        <f t="shared" si="384"/>
        <v>5.9086565927578327E-2</v>
      </c>
      <c r="AI513" s="10">
        <f t="shared" si="397"/>
        <v>-2.8766160384550963E-2</v>
      </c>
      <c r="AJ513" s="7"/>
      <c r="AK513" s="7"/>
      <c r="AL513" s="7">
        <v>548</v>
      </c>
      <c r="AM513" s="7">
        <v>34.299999999999997</v>
      </c>
      <c r="AN513" s="7">
        <v>417.3</v>
      </c>
      <c r="AO513" s="4"/>
      <c r="AP513" s="10">
        <f t="shared" si="398"/>
        <v>4.1330166270783848E-2</v>
      </c>
      <c r="AQ513" s="10">
        <f t="shared" si="399"/>
        <v>2.2354694485842028E-2</v>
      </c>
      <c r="AR513" s="10">
        <f t="shared" si="400"/>
        <v>-1.3162618164413338E-3</v>
      </c>
      <c r="AS513" s="4"/>
      <c r="AT513" s="10">
        <f t="shared" si="401"/>
        <v>-7.8991596638655459E-2</v>
      </c>
      <c r="AU513" s="10">
        <f t="shared" si="402"/>
        <v>-1.7191977077363939E-2</v>
      </c>
      <c r="AV513" s="10">
        <f t="shared" si="403"/>
        <v>-7.5952170062001792E-2</v>
      </c>
      <c r="AW513" s="4"/>
      <c r="AX513" s="9">
        <f t="shared" si="404"/>
        <v>6.179961956129152E-2</v>
      </c>
      <c r="AY513" s="9">
        <f t="shared" si="405"/>
        <v>5.8760192984637853E-2</v>
      </c>
      <c r="AZ513" s="8">
        <f t="shared" si="406"/>
        <v>3.0394265766536671E-3</v>
      </c>
      <c r="BA513" s="4"/>
      <c r="BC513" s="4"/>
      <c r="BD513" s="4"/>
      <c r="BE513" s="4"/>
      <c r="BF513" s="4"/>
      <c r="BG513" s="4"/>
      <c r="BH513" s="4"/>
      <c r="BI513" s="4"/>
      <c r="BJ513" s="4"/>
      <c r="BK513" s="4"/>
      <c r="BN513" s="4"/>
    </row>
    <row r="514" spans="1:66" s="1" customFormat="1">
      <c r="A514" s="12">
        <v>42094</v>
      </c>
      <c r="B514" s="7">
        <v>27957.49</v>
      </c>
      <c r="C514" s="7">
        <v>127.05</v>
      </c>
      <c r="D514" s="7">
        <v>1158.1500000000001</v>
      </c>
      <c r="E514" s="7">
        <v>4096.25</v>
      </c>
      <c r="F514" s="7"/>
      <c r="G514" s="7"/>
      <c r="H514" s="10">
        <f t="shared" si="385"/>
        <v>-5.4794520547945431E-3</v>
      </c>
      <c r="I514" s="10">
        <f t="shared" si="386"/>
        <v>-1.6474884293660452E-2</v>
      </c>
      <c r="J514" s="10">
        <f t="shared" si="387"/>
        <v>2.5151723706438089E-2</v>
      </c>
      <c r="K514" s="7" t="s">
        <v>2</v>
      </c>
      <c r="L514" s="10">
        <f t="shared" si="388"/>
        <v>1.0344275420336269</v>
      </c>
      <c r="M514" s="10">
        <f t="shared" si="389"/>
        <v>4.8418663303909213</v>
      </c>
      <c r="N514" s="10">
        <f t="shared" si="390"/>
        <v>1.7750491159135562</v>
      </c>
      <c r="O514" s="7" t="s">
        <v>2</v>
      </c>
      <c r="P514" s="10">
        <f t="shared" si="391"/>
        <v>-3.8074387883572944</v>
      </c>
      <c r="Q514" s="10">
        <f t="shared" si="392"/>
        <v>-0.74062157387992933</v>
      </c>
      <c r="R514" s="11">
        <f t="shared" si="393"/>
        <v>-3.0668172144773651</v>
      </c>
      <c r="S514" s="7" t="s">
        <v>2</v>
      </c>
      <c r="T514" s="7"/>
      <c r="U514" s="7">
        <v>13732.45</v>
      </c>
      <c r="V514" s="7">
        <v>2158.5</v>
      </c>
      <c r="W514" s="7">
        <v>28.7</v>
      </c>
      <c r="X514" s="7"/>
      <c r="Y514" s="10">
        <f t="shared" si="394"/>
        <v>-1.5189056421105421E-2</v>
      </c>
      <c r="Z514" s="10">
        <f t="shared" si="395"/>
        <v>-1.7804703216407654E-3</v>
      </c>
      <c r="AA514" s="10">
        <f t="shared" si="396"/>
        <v>-2.3809523809523787E-2</v>
      </c>
      <c r="AB514" s="5"/>
      <c r="AC514" s="10">
        <f t="shared" si="407"/>
        <v>2.0097460239639361E-2</v>
      </c>
      <c r="AD514" s="10">
        <f t="shared" si="408"/>
        <v>3.72006510113927E-3</v>
      </c>
      <c r="AE514" s="10">
        <f t="shared" si="409"/>
        <v>-4.6511627906976813E-2</v>
      </c>
      <c r="AF514" s="10"/>
      <c r="AG514" s="10">
        <f t="shared" si="383"/>
        <v>1.6377395138500093E-2</v>
      </c>
      <c r="AH514" s="10">
        <f t="shared" si="384"/>
        <v>6.6609088146616174E-2</v>
      </c>
      <c r="AI514" s="10">
        <f t="shared" si="397"/>
        <v>-5.0231693008116085E-2</v>
      </c>
      <c r="AJ514" s="7"/>
      <c r="AK514" s="7"/>
      <c r="AL514" s="7">
        <v>571.75</v>
      </c>
      <c r="AM514" s="7">
        <v>35.049999999999997</v>
      </c>
      <c r="AN514" s="7">
        <v>423</v>
      </c>
      <c r="AO514" s="4"/>
      <c r="AP514" s="10">
        <f t="shared" si="398"/>
        <v>4.3339416058394163E-2</v>
      </c>
      <c r="AQ514" s="10">
        <f t="shared" si="399"/>
        <v>2.1865889212827991E-2</v>
      </c>
      <c r="AR514" s="10">
        <f t="shared" si="400"/>
        <v>1.3659237958303351E-2</v>
      </c>
      <c r="AS514" s="4"/>
      <c r="AT514" s="10">
        <f t="shared" si="401"/>
        <v>-3.907563025210084E-2</v>
      </c>
      <c r="AU514" s="10">
        <f t="shared" si="402"/>
        <v>4.2979942693409335E-3</v>
      </c>
      <c r="AV514" s="10">
        <f t="shared" si="403"/>
        <v>-6.3330380868024852E-2</v>
      </c>
      <c r="AW514" s="4"/>
      <c r="AX514" s="9">
        <f t="shared" si="404"/>
        <v>4.3373624521441771E-2</v>
      </c>
      <c r="AY514" s="9">
        <f t="shared" si="405"/>
        <v>6.762837513736579E-2</v>
      </c>
      <c r="AZ514" s="8">
        <f t="shared" si="406"/>
        <v>-2.4254750615924019E-2</v>
      </c>
      <c r="BA514" s="4"/>
      <c r="BC514" s="4"/>
      <c r="BD514" s="4"/>
      <c r="BE514" s="4"/>
      <c r="BF514" s="4"/>
      <c r="BG514" s="4"/>
      <c r="BH514" s="4"/>
      <c r="BI514" s="4"/>
      <c r="BJ514" s="4"/>
      <c r="BK514" s="4"/>
      <c r="BN514" s="4"/>
    </row>
    <row r="515" spans="1:66" s="1" customFormat="1">
      <c r="A515" s="12">
        <v>42095</v>
      </c>
      <c r="B515" s="7">
        <v>28260.14</v>
      </c>
      <c r="C515" s="7">
        <v>126.7</v>
      </c>
      <c r="D515" s="7">
        <v>1273.95</v>
      </c>
      <c r="E515" s="7">
        <v>4136.2</v>
      </c>
      <c r="F515" s="7"/>
      <c r="G515" s="7"/>
      <c r="H515" s="10">
        <f t="shared" si="385"/>
        <v>-2.7548209366390739E-3</v>
      </c>
      <c r="I515" s="10">
        <f t="shared" si="386"/>
        <v>9.9987048309804386E-2</v>
      </c>
      <c r="J515" s="10">
        <f t="shared" si="387"/>
        <v>9.7528227036923574E-3</v>
      </c>
      <c r="K515" s="7"/>
      <c r="L515" s="10">
        <f t="shared" si="388"/>
        <v>1.0288230584467573</v>
      </c>
      <c r="M515" s="10">
        <f t="shared" si="389"/>
        <v>5.425977301387138</v>
      </c>
      <c r="N515" s="10">
        <f t="shared" si="390"/>
        <v>1.8021136779350992</v>
      </c>
      <c r="O515" s="7"/>
      <c r="P515" s="10">
        <f t="shared" si="391"/>
        <v>-4.3971542429403812</v>
      </c>
      <c r="Q515" s="10">
        <f t="shared" si="392"/>
        <v>-0.77329061948834199</v>
      </c>
      <c r="R515" s="11">
        <f t="shared" si="393"/>
        <v>-3.6238636234520394</v>
      </c>
      <c r="S515" s="7"/>
      <c r="T515" s="7"/>
      <c r="U515" s="7">
        <v>14363.9</v>
      </c>
      <c r="V515" s="7">
        <v>2180.1</v>
      </c>
      <c r="W515" s="7">
        <v>28.5</v>
      </c>
      <c r="X515" s="7">
        <v>3</v>
      </c>
      <c r="Y515" s="10">
        <f t="shared" si="394"/>
        <v>4.5982326533138579E-2</v>
      </c>
      <c r="Z515" s="10">
        <f t="shared" si="395"/>
        <v>1.0006949270326573E-2</v>
      </c>
      <c r="AA515" s="10">
        <f t="shared" si="396"/>
        <v>-6.9686411149825541E-3</v>
      </c>
      <c r="AB515" s="5"/>
      <c r="AC515" s="10">
        <f t="shared" si="407"/>
        <v>6.7003914752003804E-2</v>
      </c>
      <c r="AD515" s="10">
        <f t="shared" si="408"/>
        <v>1.3764240874215256E-2</v>
      </c>
      <c r="AE515" s="10">
        <f t="shared" si="409"/>
        <v>-5.3156146179402036E-2</v>
      </c>
      <c r="AF515" s="10" t="s">
        <v>1</v>
      </c>
      <c r="AG515" s="10">
        <f t="shared" si="383"/>
        <v>5.3239673877788551E-2</v>
      </c>
      <c r="AH515" s="10">
        <f t="shared" si="384"/>
        <v>0.12016006093140584</v>
      </c>
      <c r="AI515" s="10">
        <f t="shared" si="397"/>
        <v>-6.6920387053617289E-2</v>
      </c>
      <c r="AK515" s="7"/>
      <c r="AL515" s="7">
        <v>560.5</v>
      </c>
      <c r="AM515" s="7">
        <v>37.25</v>
      </c>
      <c r="AN515" s="7">
        <v>432.5</v>
      </c>
      <c r="AO515" s="4"/>
      <c r="AP515" s="10">
        <f t="shared" si="398"/>
        <v>-1.9676432006996064E-2</v>
      </c>
      <c r="AQ515" s="10">
        <f t="shared" si="399"/>
        <v>6.276747503566342E-2</v>
      </c>
      <c r="AR515" s="10">
        <f t="shared" si="400"/>
        <v>2.2458628841607566E-2</v>
      </c>
      <c r="AS515" s="4"/>
      <c r="AT515" s="10">
        <f t="shared" si="401"/>
        <v>-5.7983193277310927E-2</v>
      </c>
      <c r="AU515" s="10">
        <f t="shared" si="402"/>
        <v>6.7335243553008642E-2</v>
      </c>
      <c r="AV515" s="10">
        <f t="shared" si="403"/>
        <v>-4.2294065544729899E-2</v>
      </c>
      <c r="AW515" s="4"/>
      <c r="AX515" s="9">
        <f t="shared" si="404"/>
        <v>0.12531843683031957</v>
      </c>
      <c r="AY515" s="9">
        <f t="shared" si="405"/>
        <v>0.10962930909773855</v>
      </c>
      <c r="AZ515" s="8">
        <f t="shared" si="406"/>
        <v>1.5689127732581021E-2</v>
      </c>
      <c r="BA515" s="4"/>
      <c r="BC515" s="4"/>
      <c r="BD515" s="4"/>
      <c r="BE515" s="4"/>
      <c r="BF515" s="4"/>
      <c r="BG515" s="4"/>
      <c r="BH515" s="4"/>
      <c r="BI515" s="4"/>
      <c r="BJ515" s="4"/>
      <c r="BK515" s="4"/>
      <c r="BN515" s="4"/>
    </row>
    <row r="516" spans="1:66" s="1" customFormat="1">
      <c r="A516" s="12">
        <v>42100</v>
      </c>
      <c r="B516" s="7">
        <v>28504.46</v>
      </c>
      <c r="C516" s="7">
        <v>125.8</v>
      </c>
      <c r="D516" s="7">
        <v>1293.95</v>
      </c>
      <c r="E516" s="7">
        <v>4243.8500000000004</v>
      </c>
      <c r="F516" s="7"/>
      <c r="G516" s="7"/>
      <c r="H516" s="10">
        <f t="shared" si="385"/>
        <v>-7.1033938437253799E-3</v>
      </c>
      <c r="I516" s="10">
        <f t="shared" si="386"/>
        <v>1.5699203265434277E-2</v>
      </c>
      <c r="J516" s="10">
        <f t="shared" si="387"/>
        <v>2.6026304337314576E-2</v>
      </c>
      <c r="K516" s="4" t="s">
        <v>15</v>
      </c>
      <c r="L516" s="10">
        <f t="shared" si="388"/>
        <v>1.0144115292233786</v>
      </c>
      <c r="M516" s="10">
        <f t="shared" si="389"/>
        <v>5.5268600252206808</v>
      </c>
      <c r="N516" s="10">
        <f t="shared" si="390"/>
        <v>1.8750423413047901</v>
      </c>
      <c r="O516" s="10" t="s">
        <v>1</v>
      </c>
      <c r="P516" s="10">
        <f t="shared" si="391"/>
        <v>-4.5124484959973019</v>
      </c>
      <c r="Q516" s="10">
        <f t="shared" si="392"/>
        <v>-0.86063081208141146</v>
      </c>
      <c r="R516" s="11">
        <f t="shared" si="393"/>
        <v>-3.6518176839158905</v>
      </c>
      <c r="S516" s="7"/>
      <c r="T516" s="7"/>
      <c r="U516" s="7">
        <v>14184.3</v>
      </c>
      <c r="V516" s="7">
        <v>2216.4499999999998</v>
      </c>
      <c r="W516" s="7">
        <v>29.35</v>
      </c>
      <c r="X516" s="7">
        <f>X504-X504*0.008</f>
        <v>0.99460598399999989</v>
      </c>
      <c r="Y516" s="10">
        <f t="shared" si="394"/>
        <v>-1.2503567972486607E-2</v>
      </c>
      <c r="Z516" s="10">
        <f t="shared" si="395"/>
        <v>1.6673547084996059E-2</v>
      </c>
      <c r="AA516" s="10">
        <f t="shared" si="396"/>
        <v>2.9824561403508823E-2</v>
      </c>
      <c r="AB516" s="5"/>
      <c r="AC516" s="10">
        <f t="shared" ref="AC516:AC521" si="410">(U516-$U$515)/$U$515</f>
        <v>-1.2503567972486607E-2</v>
      </c>
      <c r="AD516" s="10">
        <f t="shared" ref="AD516:AD521" si="411">(V516-$V$515)/$V$515</f>
        <v>1.6673547084996059E-2</v>
      </c>
      <c r="AE516" s="10">
        <f t="shared" ref="AE516:AE521" si="412">(W516-$W$515)/$W$515</f>
        <v>2.9824561403508823E-2</v>
      </c>
      <c r="AF516" s="10" t="s">
        <v>17</v>
      </c>
      <c r="AG516" s="10">
        <f t="shared" ref="AG516:AG528" si="413">AE516-AC516</f>
        <v>4.2328129375995428E-2</v>
      </c>
      <c r="AH516" s="10">
        <f t="shared" ref="AH516:AH528" si="414">AE516-AD516</f>
        <v>1.3151014318512764E-2</v>
      </c>
      <c r="AI516" s="10">
        <f t="shared" si="397"/>
        <v>2.9177115057482664E-2</v>
      </c>
      <c r="AJ516" s="7"/>
      <c r="AK516" s="7"/>
      <c r="AL516" s="7">
        <v>548.75</v>
      </c>
      <c r="AM516" s="7">
        <v>38.200000000000003</v>
      </c>
      <c r="AN516" s="7">
        <v>434.7</v>
      </c>
      <c r="AO516" s="4"/>
      <c r="AP516" s="10">
        <f t="shared" si="398"/>
        <v>-2.0963425512934879E-2</v>
      </c>
      <c r="AQ516" s="10">
        <f t="shared" si="399"/>
        <v>2.5503355704698062E-2</v>
      </c>
      <c r="AR516" s="10">
        <f t="shared" si="400"/>
        <v>5.0867052023121128E-3</v>
      </c>
      <c r="AS516" s="4"/>
      <c r="AT516" s="10">
        <f t="shared" si="401"/>
        <v>-7.7731092436974791E-2</v>
      </c>
      <c r="AU516" s="10">
        <f t="shared" si="402"/>
        <v>9.4555873925501563E-2</v>
      </c>
      <c r="AV516" s="10">
        <f t="shared" si="403"/>
        <v>-3.7422497785651092E-2</v>
      </c>
      <c r="AW516" s="10" t="s">
        <v>1</v>
      </c>
      <c r="AX516" s="9">
        <f t="shared" si="404"/>
        <v>0.17228696636247637</v>
      </c>
      <c r="AY516" s="9">
        <f t="shared" si="405"/>
        <v>0.13197837171115265</v>
      </c>
      <c r="AZ516" s="8">
        <f t="shared" si="406"/>
        <v>4.030859465132372E-2</v>
      </c>
      <c r="BA516" s="4"/>
      <c r="BC516" s="4"/>
      <c r="BD516" s="4"/>
      <c r="BE516" s="4"/>
      <c r="BF516" s="4"/>
      <c r="BG516" s="4"/>
      <c r="BH516" s="4"/>
      <c r="BI516" s="4"/>
      <c r="BJ516" s="4">
        <v>82</v>
      </c>
      <c r="BK516" s="4"/>
      <c r="BN516" s="4"/>
    </row>
    <row r="517" spans="1:66" s="1" customFormat="1">
      <c r="A517" s="12">
        <v>42101</v>
      </c>
      <c r="B517" s="7">
        <v>28516.59</v>
      </c>
      <c r="C517" s="7">
        <v>135.6</v>
      </c>
      <c r="D517" s="7">
        <v>1303.1500000000001</v>
      </c>
      <c r="E517" s="7">
        <v>4337.5</v>
      </c>
      <c r="F517" s="7"/>
      <c r="G517" s="7"/>
      <c r="H517" s="10">
        <f t="shared" si="385"/>
        <v>7.7901430842607297E-2</v>
      </c>
      <c r="I517" s="10">
        <f t="shared" si="386"/>
        <v>7.1100119788245642E-3</v>
      </c>
      <c r="J517" s="10">
        <f t="shared" si="387"/>
        <v>2.2067226692743528E-2</v>
      </c>
      <c r="K517" s="4" t="s">
        <v>6</v>
      </c>
      <c r="L517" s="10">
        <f t="shared" si="388"/>
        <v>1.1713370696557244</v>
      </c>
      <c r="M517" s="10">
        <f t="shared" si="389"/>
        <v>5.573266078184111</v>
      </c>
      <c r="N517" s="10">
        <f t="shared" si="390"/>
        <v>1.9384865524015991</v>
      </c>
      <c r="O517" s="7" t="s">
        <v>0</v>
      </c>
      <c r="P517" s="10">
        <f t="shared" si="391"/>
        <v>-4.4019290085283869</v>
      </c>
      <c r="Q517" s="10">
        <f t="shared" si="392"/>
        <v>-0.76714948274587469</v>
      </c>
      <c r="R517" s="11">
        <f t="shared" si="393"/>
        <v>-3.6347795257825122</v>
      </c>
      <c r="S517" s="7"/>
      <c r="T517" s="7"/>
      <c r="U517" s="7">
        <v>13871.6</v>
      </c>
      <c r="V517" s="7">
        <v>2259.3000000000002</v>
      </c>
      <c r="W517" s="7">
        <v>29.25</v>
      </c>
      <c r="X517" s="7"/>
      <c r="Y517" s="10">
        <f t="shared" si="394"/>
        <v>-2.2045501011681855E-2</v>
      </c>
      <c r="Z517" s="10">
        <f t="shared" si="395"/>
        <v>1.9332716731710786E-2</v>
      </c>
      <c r="AA517" s="10">
        <f t="shared" si="396"/>
        <v>-3.4071550255537109E-3</v>
      </c>
      <c r="AB517" s="5"/>
      <c r="AC517" s="10">
        <f t="shared" si="410"/>
        <v>-3.4273421563781374E-2</v>
      </c>
      <c r="AD517" s="10">
        <f t="shared" si="411"/>
        <v>3.6328608779413914E-2</v>
      </c>
      <c r="AE517" s="10">
        <f t="shared" si="412"/>
        <v>2.6315789473684209E-2</v>
      </c>
      <c r="AF517" s="10"/>
      <c r="AG517" s="10">
        <f t="shared" si="413"/>
        <v>6.0589211037465583E-2</v>
      </c>
      <c r="AH517" s="10">
        <f t="shared" si="414"/>
        <v>-1.0012819305729705E-2</v>
      </c>
      <c r="AI517" s="10">
        <f t="shared" si="397"/>
        <v>7.0602030343195288E-2</v>
      </c>
      <c r="AJ517" s="7"/>
      <c r="AK517" s="7"/>
      <c r="AL517" s="7">
        <v>557.25</v>
      </c>
      <c r="AM517" s="7">
        <v>37.799999999999997</v>
      </c>
      <c r="AN517" s="7">
        <v>432.05</v>
      </c>
      <c r="AO517" s="4"/>
      <c r="AP517" s="10">
        <f t="shared" si="398"/>
        <v>1.5489749430523917E-2</v>
      </c>
      <c r="AQ517" s="10">
        <f t="shared" si="399"/>
        <v>-1.0471204188481823E-2</v>
      </c>
      <c r="AR517" s="10">
        <f t="shared" si="400"/>
        <v>-6.0961582700712613E-3</v>
      </c>
      <c r="AS517" s="4"/>
      <c r="AT517" s="10">
        <f t="shared" ref="AT517:AT531" si="415">(AL517-$AL$516)/$AL$516</f>
        <v>1.5489749430523917E-2</v>
      </c>
      <c r="AU517" s="10">
        <f t="shared" ref="AU517:AU531" si="416">(AM517-$AM$516)/$AM$516</f>
        <v>-1.0471204188481823E-2</v>
      </c>
      <c r="AV517" s="10">
        <f t="shared" ref="AV517:AV531" si="417">(AN517-$AN$516)/$AN$516</f>
        <v>-6.0961582700712613E-3</v>
      </c>
      <c r="AW517" s="7" t="s">
        <v>7</v>
      </c>
      <c r="AX517" s="9">
        <f t="shared" ref="AX517:AX554" si="418">AV517-AT517</f>
        <v>-2.158590770059518E-2</v>
      </c>
      <c r="AY517" s="9">
        <f t="shared" ref="AY517:AY554" si="419">AV517-AU517</f>
        <v>4.3750459184105622E-3</v>
      </c>
      <c r="AZ517" s="8">
        <f t="shared" si="406"/>
        <v>-2.5960953619005744E-2</v>
      </c>
      <c r="BA517" s="4"/>
      <c r="BC517" s="4"/>
      <c r="BD517" s="4"/>
      <c r="BE517" s="4"/>
      <c r="BF517" s="4"/>
      <c r="BG517" s="4"/>
      <c r="BH517" s="4"/>
      <c r="BI517" s="4"/>
      <c r="BJ517" s="4"/>
      <c r="BK517" s="4"/>
      <c r="BN517" s="4"/>
    </row>
    <row r="518" spans="1:66" s="1" customFormat="1">
      <c r="A518" s="12">
        <v>42102</v>
      </c>
      <c r="B518" s="7">
        <v>28707.75</v>
      </c>
      <c r="C518" s="7">
        <v>138.4</v>
      </c>
      <c r="D518" s="7">
        <v>1361.85</v>
      </c>
      <c r="E518" s="7">
        <v>4483.25</v>
      </c>
      <c r="F518" s="7"/>
      <c r="G518" s="7"/>
      <c r="H518" s="10">
        <f t="shared" si="385"/>
        <v>2.0648967551622502E-2</v>
      </c>
      <c r="I518" s="10">
        <f t="shared" si="386"/>
        <v>4.5044699382265907E-2</v>
      </c>
      <c r="J518" s="10">
        <f t="shared" si="387"/>
        <v>3.3602305475504322E-2</v>
      </c>
      <c r="K518" s="4" t="s">
        <v>15</v>
      </c>
      <c r="L518" s="10">
        <f t="shared" si="388"/>
        <v>1.2161729383506805</v>
      </c>
      <c r="M518" s="10">
        <f t="shared" si="389"/>
        <v>5.8693568726355609</v>
      </c>
      <c r="N518" s="10">
        <f t="shared" si="390"/>
        <v>2.0372264751710589</v>
      </c>
      <c r="O518" s="7" t="s">
        <v>3</v>
      </c>
      <c r="P518" s="10">
        <f t="shared" si="391"/>
        <v>-4.6531839342848809</v>
      </c>
      <c r="Q518" s="10">
        <f t="shared" si="392"/>
        <v>-0.8210535368203784</v>
      </c>
      <c r="R518" s="11">
        <f t="shared" si="393"/>
        <v>-3.8321303974645025</v>
      </c>
      <c r="S518" s="7" t="s">
        <v>8</v>
      </c>
      <c r="T518" s="7"/>
      <c r="U518" s="7">
        <v>14019.8</v>
      </c>
      <c r="V518" s="7">
        <v>2258.1999999999998</v>
      </c>
      <c r="W518" s="7">
        <v>30.25</v>
      </c>
      <c r="X518" s="7"/>
      <c r="Y518" s="10">
        <f t="shared" si="394"/>
        <v>1.0683699068600516E-2</v>
      </c>
      <c r="Z518" s="10">
        <f t="shared" si="395"/>
        <v>-4.8687646616224657E-4</v>
      </c>
      <c r="AA518" s="10">
        <f t="shared" si="396"/>
        <v>3.4188034188034191E-2</v>
      </c>
      <c r="AB518" s="5"/>
      <c r="AC518" s="10">
        <f t="shared" si="410"/>
        <v>-2.3955889417219583E-2</v>
      </c>
      <c r="AD518" s="10">
        <f t="shared" si="411"/>
        <v>3.5824044768588553E-2</v>
      </c>
      <c r="AE518" s="10">
        <f t="shared" si="412"/>
        <v>6.1403508771929821E-2</v>
      </c>
      <c r="AF518" s="10"/>
      <c r="AG518" s="10">
        <f t="shared" si="413"/>
        <v>8.5359398189149407E-2</v>
      </c>
      <c r="AH518" s="10">
        <f t="shared" si="414"/>
        <v>2.5579464003341268E-2</v>
      </c>
      <c r="AI518" s="10">
        <f t="shared" si="397"/>
        <v>5.977993418580814E-2</v>
      </c>
      <c r="AJ518" s="7"/>
      <c r="AK518" s="7"/>
      <c r="AL518" s="7">
        <v>573.5</v>
      </c>
      <c r="AM518" s="7">
        <v>38.25</v>
      </c>
      <c r="AN518" s="7">
        <v>452.6</v>
      </c>
      <c r="AO518" s="4"/>
      <c r="AP518" s="10">
        <f t="shared" si="398"/>
        <v>2.9161058770749215E-2</v>
      </c>
      <c r="AQ518" s="10">
        <f t="shared" si="399"/>
        <v>1.190476190476198E-2</v>
      </c>
      <c r="AR518" s="10">
        <f t="shared" si="400"/>
        <v>4.7563939358870523E-2</v>
      </c>
      <c r="AS518" s="4"/>
      <c r="AT518" s="10">
        <f t="shared" si="415"/>
        <v>4.5102505694760819E-2</v>
      </c>
      <c r="AU518" s="10">
        <f t="shared" si="416"/>
        <v>1.3089005235601349E-3</v>
      </c>
      <c r="AV518" s="10">
        <f t="shared" si="417"/>
        <v>4.1177823786519518E-2</v>
      </c>
      <c r="AX518" s="9">
        <f t="shared" si="418"/>
        <v>-3.9246819082413009E-3</v>
      </c>
      <c r="AY518" s="9">
        <f t="shared" si="419"/>
        <v>3.9868923262959384E-2</v>
      </c>
      <c r="AZ518" s="8">
        <f t="shared" si="406"/>
        <v>-4.3793605171200685E-2</v>
      </c>
      <c r="BA518" s="4"/>
      <c r="BC518" s="4"/>
      <c r="BD518" s="4"/>
      <c r="BE518" s="4"/>
      <c r="BF518" s="4"/>
      <c r="BG518" s="4"/>
      <c r="BH518" s="4"/>
      <c r="BI518" s="4"/>
      <c r="BJ518" s="4"/>
      <c r="BK518" s="4"/>
      <c r="BN518" s="4"/>
    </row>
    <row r="519" spans="1:66" s="1" customFormat="1">
      <c r="A519" s="12">
        <v>42103</v>
      </c>
      <c r="B519" s="7">
        <v>28885.21</v>
      </c>
      <c r="C519" s="7">
        <v>135.94999999999999</v>
      </c>
      <c r="D519" s="7">
        <v>1337.85</v>
      </c>
      <c r="E519" s="7">
        <v>4506.8500000000004</v>
      </c>
      <c r="F519" s="7"/>
      <c r="G519" s="7"/>
      <c r="H519" s="10">
        <f t="shared" si="385"/>
        <v>-1.7702312138728447E-2</v>
      </c>
      <c r="I519" s="10">
        <f t="shared" si="386"/>
        <v>-1.7623086242978304E-2</v>
      </c>
      <c r="J519" s="10">
        <f t="shared" si="387"/>
        <v>5.264038365025453E-3</v>
      </c>
      <c r="K519" s="4" t="s">
        <v>53</v>
      </c>
      <c r="L519" s="10">
        <f t="shared" si="388"/>
        <v>1.1769415532425938</v>
      </c>
      <c r="M519" s="10">
        <f t="shared" si="389"/>
        <v>5.7482976040353089</v>
      </c>
      <c r="N519" s="10">
        <f t="shared" si="390"/>
        <v>2.0532145518596305</v>
      </c>
      <c r="O519" s="7" t="s">
        <v>7</v>
      </c>
      <c r="P519" s="10">
        <f t="shared" si="391"/>
        <v>-4.5713560507927156</v>
      </c>
      <c r="Q519" s="10">
        <f t="shared" si="392"/>
        <v>-0.87627299861703678</v>
      </c>
      <c r="R519" s="11">
        <f t="shared" si="393"/>
        <v>-3.6950830521756788</v>
      </c>
      <c r="S519" s="7"/>
      <c r="T519" s="7"/>
      <c r="U519" s="7">
        <v>14231.45</v>
      </c>
      <c r="V519" s="7">
        <v>2279.6999999999998</v>
      </c>
      <c r="W519" s="7">
        <v>31.6</v>
      </c>
      <c r="X519" s="7"/>
      <c r="Y519" s="10">
        <f t="shared" si="394"/>
        <v>1.5096506369563152E-2</v>
      </c>
      <c r="Z519" s="10">
        <f t="shared" si="395"/>
        <v>9.5208573199893724E-3</v>
      </c>
      <c r="AA519" s="10">
        <f t="shared" si="396"/>
        <v>4.4628099173553766E-2</v>
      </c>
      <c r="AB519" s="5"/>
      <c r="AC519" s="10">
        <f t="shared" si="410"/>
        <v>-9.2210332848320382E-3</v>
      </c>
      <c r="AD519" s="10">
        <f t="shared" si="411"/>
        <v>4.5685977707444571E-2</v>
      </c>
      <c r="AE519" s="10">
        <f t="shared" si="412"/>
        <v>0.10877192982456145</v>
      </c>
      <c r="AF519" s="10"/>
      <c r="AG519" s="10">
        <f t="shared" si="413"/>
        <v>0.11799296310939349</v>
      </c>
      <c r="AH519" s="10">
        <f t="shared" si="414"/>
        <v>6.3085952117116872E-2</v>
      </c>
      <c r="AI519" s="10">
        <f t="shared" si="397"/>
        <v>5.4907010992276614E-2</v>
      </c>
      <c r="AJ519" s="7"/>
      <c r="AK519" s="7"/>
      <c r="AL519" s="7">
        <v>573</v>
      </c>
      <c r="AM519" s="7">
        <v>37.950000000000003</v>
      </c>
      <c r="AN519" s="7">
        <v>450.3</v>
      </c>
      <c r="AO519" s="4"/>
      <c r="AP519" s="10">
        <f t="shared" si="398"/>
        <v>-8.7183958151700091E-4</v>
      </c>
      <c r="AQ519" s="10">
        <f t="shared" si="399"/>
        <v>-7.8431372549018861E-3</v>
      </c>
      <c r="AR519" s="10">
        <f t="shared" si="400"/>
        <v>-5.081749889527201E-3</v>
      </c>
      <c r="AS519" s="4"/>
      <c r="AT519" s="10">
        <f t="shared" si="415"/>
        <v>4.419134396355353E-2</v>
      </c>
      <c r="AU519" s="10">
        <f t="shared" si="416"/>
        <v>-6.5445026178010462E-3</v>
      </c>
      <c r="AV519" s="10">
        <f t="shared" si="417"/>
        <v>3.58868184955142E-2</v>
      </c>
      <c r="AW519" s="4"/>
      <c r="AX519" s="9">
        <f t="shared" si="418"/>
        <v>-8.3045254680393296E-3</v>
      </c>
      <c r="AY519" s="9">
        <f t="shared" si="419"/>
        <v>4.2431321113315247E-2</v>
      </c>
      <c r="AZ519" s="8">
        <f t="shared" si="406"/>
        <v>-5.0735846581354577E-2</v>
      </c>
      <c r="BA519" s="4"/>
      <c r="BC519" s="4"/>
      <c r="BD519" s="4"/>
      <c r="BE519" s="4"/>
      <c r="BF519" s="4"/>
      <c r="BG519" s="4"/>
      <c r="BH519" s="4"/>
      <c r="BI519" s="4"/>
      <c r="BJ519" s="4"/>
      <c r="BK519" s="4"/>
      <c r="BN519" s="4"/>
    </row>
    <row r="520" spans="1:66" s="1" customFormat="1">
      <c r="A520" s="12">
        <v>42104</v>
      </c>
      <c r="B520" s="7">
        <v>28879.38</v>
      </c>
      <c r="C520" s="7">
        <v>133.69999999999999</v>
      </c>
      <c r="D520" s="7">
        <v>1326.35</v>
      </c>
      <c r="E520" s="7">
        <v>4532.3</v>
      </c>
      <c r="F520" s="7"/>
      <c r="G520" s="7"/>
      <c r="H520" s="10">
        <f t="shared" si="385"/>
        <v>-1.6550202280250094E-2</v>
      </c>
      <c r="I520" s="10">
        <f t="shared" si="386"/>
        <v>-8.5958814515827639E-3</v>
      </c>
      <c r="J520" s="10">
        <f t="shared" si="387"/>
        <v>5.6469596281215964E-3</v>
      </c>
      <c r="L520" s="10">
        <f t="shared" si="388"/>
        <v>1.1409127301841471</v>
      </c>
      <c r="M520" s="10">
        <f t="shared" si="389"/>
        <v>5.6902900378310211</v>
      </c>
      <c r="N520" s="10">
        <f t="shared" si="390"/>
        <v>2.0704559311699753</v>
      </c>
      <c r="O520" s="7"/>
      <c r="P520" s="10">
        <f t="shared" si="391"/>
        <v>-4.549377307646874</v>
      </c>
      <c r="Q520" s="10">
        <f t="shared" si="392"/>
        <v>-0.92954320098582821</v>
      </c>
      <c r="R520" s="11">
        <f t="shared" si="393"/>
        <v>-3.6198341066610458</v>
      </c>
      <c r="S520" s="7"/>
      <c r="T520" s="7"/>
      <c r="U520" s="7">
        <v>14129.7</v>
      </c>
      <c r="V520" s="7">
        <v>2271.3000000000002</v>
      </c>
      <c r="W520" s="7">
        <v>31.7</v>
      </c>
      <c r="X520" s="7"/>
      <c r="Y520" s="10">
        <f t="shared" si="394"/>
        <v>-7.1496579758211559E-3</v>
      </c>
      <c r="Z520" s="10">
        <f t="shared" si="395"/>
        <v>-3.6846953546517684E-3</v>
      </c>
      <c r="AA520" s="10">
        <f t="shared" si="396"/>
        <v>3.1645569620252488E-3</v>
      </c>
      <c r="AB520" s="5"/>
      <c r="AC520" s="10">
        <f t="shared" si="410"/>
        <v>-1.6304764026482982E-2</v>
      </c>
      <c r="AD520" s="10">
        <f t="shared" si="411"/>
        <v>4.1832943442961457E-2</v>
      </c>
      <c r="AE520" s="10">
        <f t="shared" si="412"/>
        <v>0.11228070175438594</v>
      </c>
      <c r="AF520" s="10"/>
      <c r="AG520" s="10">
        <f t="shared" si="413"/>
        <v>0.12858546578086893</v>
      </c>
      <c r="AH520" s="10">
        <f t="shared" si="414"/>
        <v>7.0447758311424483E-2</v>
      </c>
      <c r="AI520" s="10">
        <f t="shared" si="397"/>
        <v>5.8137707469444452E-2</v>
      </c>
      <c r="AJ520" s="7"/>
      <c r="AK520" s="7"/>
      <c r="AL520" s="7">
        <v>594</v>
      </c>
      <c r="AM520" s="7">
        <v>38</v>
      </c>
      <c r="AN520" s="7">
        <v>471.85</v>
      </c>
      <c r="AO520" s="4"/>
      <c r="AP520" s="10">
        <f t="shared" si="398"/>
        <v>3.6649214659685861E-2</v>
      </c>
      <c r="AQ520" s="10">
        <f t="shared" si="399"/>
        <v>1.3175230566534165E-3</v>
      </c>
      <c r="AR520" s="10">
        <f t="shared" si="400"/>
        <v>4.7856984232733754E-2</v>
      </c>
      <c r="AS520" s="4"/>
      <c r="AT520" s="10">
        <f t="shared" si="415"/>
        <v>8.2460136674259679E-2</v>
      </c>
      <c r="AU520" s="10">
        <f t="shared" si="416"/>
        <v>-5.2356020942409117E-3</v>
      </c>
      <c r="AV520" s="10">
        <f t="shared" si="417"/>
        <v>8.5461237635150761E-2</v>
      </c>
      <c r="AW520" s="4"/>
      <c r="AX520" s="9">
        <f t="shared" si="418"/>
        <v>3.0011009608910816E-3</v>
      </c>
      <c r="AY520" s="9">
        <f t="shared" si="419"/>
        <v>9.0696839729391673E-2</v>
      </c>
      <c r="AZ520" s="8">
        <f t="shared" si="406"/>
        <v>-8.7695738768500592E-2</v>
      </c>
      <c r="BA520" s="4"/>
      <c r="BC520" s="4"/>
      <c r="BD520" s="4"/>
      <c r="BE520" s="4"/>
      <c r="BF520" s="4"/>
      <c r="BG520" s="4"/>
      <c r="BH520" s="4"/>
      <c r="BI520" s="4"/>
      <c r="BJ520" s="4"/>
      <c r="BK520" s="4"/>
      <c r="BN520" s="4"/>
    </row>
    <row r="521" spans="1:66" s="1" customFormat="1">
      <c r="A521" s="12">
        <v>42107</v>
      </c>
      <c r="B521" s="7">
        <v>29044.44</v>
      </c>
      <c r="C521" s="7">
        <v>138.25</v>
      </c>
      <c r="D521" s="7">
        <v>1323.2</v>
      </c>
      <c r="E521" s="7">
        <v>4457.45</v>
      </c>
      <c r="F521" s="7"/>
      <c r="G521" s="7"/>
      <c r="H521" s="10">
        <f t="shared" si="385"/>
        <v>3.4031413612565529E-2</v>
      </c>
      <c r="I521" s="10">
        <f t="shared" si="386"/>
        <v>-2.3749387416593386E-3</v>
      </c>
      <c r="J521" s="10">
        <f t="shared" si="387"/>
        <v>-1.6514793813295757E-2</v>
      </c>
      <c r="K521" s="7"/>
      <c r="L521" s="10">
        <f t="shared" si="388"/>
        <v>1.2137710168134506</v>
      </c>
      <c r="M521" s="10">
        <f t="shared" si="389"/>
        <v>5.674401008827239</v>
      </c>
      <c r="N521" s="10">
        <f t="shared" si="390"/>
        <v>2.0197479845538919</v>
      </c>
      <c r="O521" s="7"/>
      <c r="P521" s="10">
        <f t="shared" si="391"/>
        <v>-4.4606299920137884</v>
      </c>
      <c r="Q521" s="10">
        <f t="shared" si="392"/>
        <v>-0.80597696774044136</v>
      </c>
      <c r="R521" s="11">
        <f t="shared" si="393"/>
        <v>-3.654653024273347</v>
      </c>
      <c r="S521" s="7"/>
      <c r="T521" s="7"/>
      <c r="U521" s="7">
        <v>13746.3</v>
      </c>
      <c r="V521" s="7">
        <v>2312.9</v>
      </c>
      <c r="W521" s="7">
        <v>35.6</v>
      </c>
      <c r="X521" s="7">
        <v>4</v>
      </c>
      <c r="Y521" s="10">
        <f t="shared" si="394"/>
        <v>-2.7134334062294419E-2</v>
      </c>
      <c r="Z521" s="10">
        <f t="shared" si="395"/>
        <v>1.8315502135340951E-2</v>
      </c>
      <c r="AA521" s="10">
        <f t="shared" si="396"/>
        <v>0.1230283911671925</v>
      </c>
      <c r="AB521" s="5"/>
      <c r="AC521" s="10">
        <f t="shared" si="410"/>
        <v>-4.2996679174875929E-2</v>
      </c>
      <c r="AD521" s="10">
        <f t="shared" si="411"/>
        <v>6.0914636943259569E-2</v>
      </c>
      <c r="AE521" s="10">
        <f t="shared" si="412"/>
        <v>0.24912280701754391</v>
      </c>
      <c r="AF521" s="10" t="s">
        <v>1</v>
      </c>
      <c r="AG521" s="10">
        <f t="shared" si="413"/>
        <v>0.29211948619241984</v>
      </c>
      <c r="AH521" s="10">
        <f t="shared" si="414"/>
        <v>0.18820817007428434</v>
      </c>
      <c r="AI521" s="10">
        <f t="shared" si="397"/>
        <v>0.1039113161181355</v>
      </c>
      <c r="AJ521" s="7" t="s">
        <v>18</v>
      </c>
      <c r="AK521" s="7"/>
      <c r="AL521" s="7">
        <v>598.75</v>
      </c>
      <c r="AM521" s="7">
        <v>39.450000000000003</v>
      </c>
      <c r="AN521" s="7">
        <v>467.25</v>
      </c>
      <c r="AO521" s="4"/>
      <c r="AP521" s="10">
        <f t="shared" si="398"/>
        <v>7.9966329966329967E-3</v>
      </c>
      <c r="AQ521" s="10">
        <f t="shared" si="399"/>
        <v>3.8157894736842182E-2</v>
      </c>
      <c r="AR521" s="10">
        <f t="shared" si="400"/>
        <v>-9.7488608668009381E-3</v>
      </c>
      <c r="AS521" s="4"/>
      <c r="AT521" s="10">
        <f t="shared" si="415"/>
        <v>9.1116173120728935E-2</v>
      </c>
      <c r="AU521" s="10">
        <f t="shared" si="416"/>
        <v>3.2722513089005235E-2</v>
      </c>
      <c r="AV521" s="10">
        <f t="shared" si="417"/>
        <v>7.4879227053140124E-2</v>
      </c>
      <c r="AW521" s="4"/>
      <c r="AX521" s="9">
        <f t="shared" si="418"/>
        <v>-1.6236946067588812E-2</v>
      </c>
      <c r="AY521" s="9">
        <f t="shared" si="419"/>
        <v>4.2156713964134888E-2</v>
      </c>
      <c r="AZ521" s="8">
        <f t="shared" si="406"/>
        <v>-5.83936600317237E-2</v>
      </c>
      <c r="BA521" s="4"/>
      <c r="BC521" s="4"/>
      <c r="BD521" s="4"/>
      <c r="BE521" s="4"/>
      <c r="BF521" s="4"/>
      <c r="BG521" s="4"/>
      <c r="BH521" s="4"/>
      <c r="BI521" s="4"/>
      <c r="BJ521" s="4"/>
      <c r="BK521" s="4"/>
      <c r="BN521" s="4"/>
    </row>
    <row r="522" spans="1:66" s="1" customFormat="1">
      <c r="A522" s="12">
        <v>42109</v>
      </c>
      <c r="B522" s="7">
        <v>28799.69</v>
      </c>
      <c r="C522" s="7">
        <v>135.5</v>
      </c>
      <c r="D522" s="7">
        <v>1305.5</v>
      </c>
      <c r="E522" s="7">
        <v>4448.95</v>
      </c>
      <c r="F522" s="7"/>
      <c r="G522" s="7"/>
      <c r="H522" s="10">
        <f t="shared" si="385"/>
        <v>-1.9891500904159132E-2</v>
      </c>
      <c r="I522" s="10">
        <f t="shared" si="386"/>
        <v>-1.3376662636033891E-2</v>
      </c>
      <c r="J522" s="10">
        <f t="shared" si="387"/>
        <v>-1.9069198757136929E-3</v>
      </c>
      <c r="K522" s="7"/>
      <c r="L522" s="10">
        <f t="shared" si="388"/>
        <v>1.1697357886309045</v>
      </c>
      <c r="M522" s="10">
        <f t="shared" si="389"/>
        <v>5.585119798234552</v>
      </c>
      <c r="N522" s="10">
        <f t="shared" si="390"/>
        <v>2.0139895671025001</v>
      </c>
      <c r="O522" s="7"/>
      <c r="P522" s="10">
        <f t="shared" si="391"/>
        <v>-4.4153840096036472</v>
      </c>
      <c r="Q522" s="10">
        <f t="shared" si="392"/>
        <v>-0.84425377847159555</v>
      </c>
      <c r="R522" s="11">
        <f t="shared" si="393"/>
        <v>-3.5711302311320514</v>
      </c>
      <c r="S522" s="7"/>
      <c r="T522" s="7"/>
      <c r="U522" s="7">
        <v>13659.3</v>
      </c>
      <c r="V522" s="7">
        <v>2345.65</v>
      </c>
      <c r="W522" s="7">
        <v>35.85</v>
      </c>
      <c r="X522" s="7">
        <f>X516+X516*0.249</f>
        <v>1.2422628740159998</v>
      </c>
      <c r="Y522" s="10">
        <f t="shared" si="394"/>
        <v>-6.3289757971235899E-3</v>
      </c>
      <c r="Z522" s="10">
        <f t="shared" si="395"/>
        <v>1.4159712914522893E-2</v>
      </c>
      <c r="AA522" s="10">
        <f t="shared" si="396"/>
        <v>7.0224719101123594E-3</v>
      </c>
      <c r="AB522" s="5"/>
      <c r="AC522" s="10">
        <f>(U522-$U$521)/$U$521</f>
        <v>-6.3289757971235899E-3</v>
      </c>
      <c r="AD522" s="10">
        <f>(V522-$V$521)/$V$521</f>
        <v>1.4159712914522893E-2</v>
      </c>
      <c r="AE522" s="10">
        <f>(W522-$W$521)/$W$521</f>
        <v>7.0224719101123594E-3</v>
      </c>
      <c r="AF522" s="7" t="s">
        <v>2</v>
      </c>
      <c r="AG522" s="10">
        <f t="shared" si="413"/>
        <v>1.3351447707235949E-2</v>
      </c>
      <c r="AH522" s="10">
        <f t="shared" si="414"/>
        <v>-7.1372410044105335E-3</v>
      </c>
      <c r="AI522" s="10">
        <f t="shared" si="397"/>
        <v>2.0488688711646483E-2</v>
      </c>
      <c r="AJ522" s="7" t="s">
        <v>2</v>
      </c>
      <c r="AK522" s="7"/>
      <c r="AL522" s="7">
        <v>587.5</v>
      </c>
      <c r="AM522" s="7">
        <v>39.85</v>
      </c>
      <c r="AN522" s="7">
        <v>470.75</v>
      </c>
      <c r="AO522" s="4"/>
      <c r="AP522" s="10">
        <f t="shared" si="398"/>
        <v>-1.8789144050104383E-2</v>
      </c>
      <c r="AQ522" s="10">
        <f t="shared" si="399"/>
        <v>1.013941698352341E-2</v>
      </c>
      <c r="AR522" s="10">
        <f t="shared" si="400"/>
        <v>7.4906367041198503E-3</v>
      </c>
      <c r="AS522" s="4"/>
      <c r="AT522" s="10">
        <f t="shared" si="415"/>
        <v>7.0615034168564919E-2</v>
      </c>
      <c r="AU522" s="10">
        <f t="shared" si="416"/>
        <v>4.3193717277486873E-2</v>
      </c>
      <c r="AV522" s="10">
        <f t="shared" si="417"/>
        <v>8.2930756843800357E-2</v>
      </c>
      <c r="AW522" s="4"/>
      <c r="AX522" s="9">
        <f t="shared" si="418"/>
        <v>1.2315722675235438E-2</v>
      </c>
      <c r="AY522" s="9">
        <f t="shared" si="419"/>
        <v>3.9737039566313484E-2</v>
      </c>
      <c r="AZ522" s="8">
        <f t="shared" si="406"/>
        <v>-2.7421316891078046E-2</v>
      </c>
      <c r="BA522" s="4"/>
      <c r="BC522" s="4"/>
      <c r="BD522" s="4"/>
      <c r="BE522" s="4"/>
      <c r="BF522" s="4"/>
      <c r="BG522" s="4"/>
      <c r="BH522" s="4"/>
      <c r="BI522" s="4"/>
      <c r="BJ522" s="4"/>
      <c r="BK522" s="4"/>
      <c r="BN522" s="4"/>
    </row>
    <row r="523" spans="1:66" s="1" customFormat="1">
      <c r="A523" s="12">
        <v>42110</v>
      </c>
      <c r="B523" s="7">
        <v>28666.04</v>
      </c>
      <c r="C523" s="7">
        <v>137.75</v>
      </c>
      <c r="D523" s="7">
        <v>1319</v>
      </c>
      <c r="E523" s="7">
        <v>4577.2</v>
      </c>
      <c r="F523" s="7"/>
      <c r="G523" s="7"/>
      <c r="H523" s="10">
        <f t="shared" si="385"/>
        <v>1.6605166051660517E-2</v>
      </c>
      <c r="I523" s="10">
        <f t="shared" si="386"/>
        <v>1.0340865568747606E-2</v>
      </c>
      <c r="J523" s="10">
        <f t="shared" si="387"/>
        <v>2.8827026601782445E-2</v>
      </c>
      <c r="K523" s="7"/>
      <c r="L523" s="10">
        <f t="shared" si="388"/>
        <v>1.2057646116893515</v>
      </c>
      <c r="M523" s="10">
        <f t="shared" si="389"/>
        <v>5.6532156368221944</v>
      </c>
      <c r="N523" s="10">
        <f t="shared" si="390"/>
        <v>2.1008739245308585</v>
      </c>
      <c r="O523" s="7"/>
      <c r="P523" s="10">
        <f t="shared" si="391"/>
        <v>-4.4474510251328425</v>
      </c>
      <c r="Q523" s="10">
        <f t="shared" si="392"/>
        <v>-0.89510931284150708</v>
      </c>
      <c r="R523" s="11">
        <f t="shared" si="393"/>
        <v>-3.5523417122913354</v>
      </c>
      <c r="S523" s="7"/>
      <c r="T523" s="7"/>
      <c r="U523" s="7">
        <v>13426.8</v>
      </c>
      <c r="V523" s="7">
        <v>2327.65</v>
      </c>
      <c r="W523" s="7">
        <v>35.9</v>
      </c>
      <c r="X523" s="7"/>
      <c r="Y523" s="10">
        <f t="shared" si="394"/>
        <v>-1.7021370055566538E-2</v>
      </c>
      <c r="Z523" s="10">
        <f t="shared" si="395"/>
        <v>-7.673779123057574E-3</v>
      </c>
      <c r="AA523" s="10">
        <f t="shared" si="396"/>
        <v>1.3947001394699345E-3</v>
      </c>
      <c r="AB523" s="5"/>
      <c r="AC523" s="10">
        <f>(U523-$U$521)/$U$521</f>
        <v>-2.3242618013574565E-2</v>
      </c>
      <c r="AD523" s="10">
        <f>(V523-$V$521)/$V$521</f>
        <v>6.3772752821133639E-3</v>
      </c>
      <c r="AE523" s="10">
        <f>(W523-$W$521)/$W$521</f>
        <v>8.4269662921347514E-3</v>
      </c>
      <c r="AF523" s="10"/>
      <c r="AG523" s="10">
        <f t="shared" si="413"/>
        <v>3.166958430570932E-2</v>
      </c>
      <c r="AH523" s="10">
        <f t="shared" si="414"/>
        <v>2.0496910100213876E-3</v>
      </c>
      <c r="AI523" s="10">
        <f t="shared" si="397"/>
        <v>2.9619893295687934E-2</v>
      </c>
      <c r="AK523" s="7"/>
      <c r="AL523" s="7">
        <v>573.5</v>
      </c>
      <c r="AM523" s="7">
        <v>39.85</v>
      </c>
      <c r="AN523" s="7">
        <v>458</v>
      </c>
      <c r="AO523" s="4"/>
      <c r="AP523" s="10">
        <f t="shared" si="398"/>
        <v>-2.3829787234042554E-2</v>
      </c>
      <c r="AQ523" s="10">
        <f t="shared" si="399"/>
        <v>0</v>
      </c>
      <c r="AR523" s="10">
        <f t="shared" si="400"/>
        <v>-2.7084439723844927E-2</v>
      </c>
      <c r="AS523" s="4"/>
      <c r="AT523" s="10">
        <f t="shared" si="415"/>
        <v>4.5102505694760819E-2</v>
      </c>
      <c r="AU523" s="10">
        <f t="shared" si="416"/>
        <v>4.3193717277486873E-2</v>
      </c>
      <c r="AV523" s="10">
        <f t="shared" si="417"/>
        <v>5.3600184034966671E-2</v>
      </c>
      <c r="AW523" s="4"/>
      <c r="AX523" s="9">
        <f t="shared" si="418"/>
        <v>8.4976783402058512E-3</v>
      </c>
      <c r="AY523" s="9">
        <f t="shared" si="419"/>
        <v>1.0406466757479797E-2</v>
      </c>
      <c r="AZ523" s="8">
        <f t="shared" si="406"/>
        <v>-1.9087884172739461E-3</v>
      </c>
      <c r="BA523" s="4"/>
      <c r="BC523" s="4"/>
      <c r="BD523" s="4"/>
      <c r="BE523" s="4"/>
      <c r="BF523" s="4"/>
      <c r="BG523" s="4"/>
      <c r="BH523" s="4"/>
      <c r="BI523" s="4"/>
      <c r="BJ523" s="4"/>
      <c r="BK523" s="4"/>
      <c r="BN523" s="4"/>
    </row>
    <row r="524" spans="1:66" s="1" customFormat="1">
      <c r="A524" s="12">
        <v>42111</v>
      </c>
      <c r="B524" s="7">
        <v>28442.1</v>
      </c>
      <c r="C524" s="7">
        <v>132.4</v>
      </c>
      <c r="D524" s="7">
        <v>1264.6500000000001</v>
      </c>
      <c r="E524" s="7">
        <v>4517.3500000000004</v>
      </c>
      <c r="F524" s="7"/>
      <c r="G524" s="7"/>
      <c r="H524" s="10">
        <f t="shared" si="385"/>
        <v>-3.8838475499092515E-2</v>
      </c>
      <c r="I524" s="10">
        <f t="shared" si="386"/>
        <v>-4.1205458680818735E-2</v>
      </c>
      <c r="J524" s="10">
        <f t="shared" si="387"/>
        <v>-1.3075679454688337E-2</v>
      </c>
      <c r="K524" s="7"/>
      <c r="L524" s="10">
        <f t="shared" si="388"/>
        <v>1.1200960768614892</v>
      </c>
      <c r="M524" s="10">
        <f t="shared" si="389"/>
        <v>5.3790668348045401</v>
      </c>
      <c r="N524" s="10">
        <f t="shared" si="390"/>
        <v>2.0603278910642913</v>
      </c>
      <c r="O524" s="7"/>
      <c r="P524" s="10">
        <f t="shared" si="391"/>
        <v>-4.2589707579430511</v>
      </c>
      <c r="Q524" s="10">
        <f t="shared" si="392"/>
        <v>-0.94023181420280211</v>
      </c>
      <c r="R524" s="11">
        <f t="shared" si="393"/>
        <v>-3.3187389437402492</v>
      </c>
      <c r="S524" s="7"/>
      <c r="T524" s="7"/>
      <c r="U524" s="7">
        <v>12943.25</v>
      </c>
      <c r="V524" s="7">
        <v>2299.65</v>
      </c>
      <c r="W524" s="7">
        <v>35</v>
      </c>
      <c r="X524" s="7"/>
      <c r="Y524" s="10">
        <f t="shared" si="394"/>
        <v>-3.6013793308904529E-2</v>
      </c>
      <c r="Z524" s="10">
        <f t="shared" si="395"/>
        <v>-1.202929993770541E-2</v>
      </c>
      <c r="AA524" s="10">
        <f t="shared" si="396"/>
        <v>-2.5069637883008318E-2</v>
      </c>
      <c r="AB524" s="5"/>
      <c r="AC524" s="10">
        <f>(U524-$U$521)/$U$521</f>
        <v>-5.8419356481380393E-2</v>
      </c>
      <c r="AD524" s="10">
        <f>(V524-$V$521)/$V$521</f>
        <v>-5.7287388127459033E-3</v>
      </c>
      <c r="AE524" s="10">
        <f>(W524-$W$521)/$W$521</f>
        <v>-1.6853932584269701E-2</v>
      </c>
      <c r="AF524" s="10"/>
      <c r="AG524" s="10">
        <f t="shared" si="413"/>
        <v>4.1565423897110695E-2</v>
      </c>
      <c r="AH524" s="10">
        <f t="shared" si="414"/>
        <v>-1.1125193771523798E-2</v>
      </c>
      <c r="AI524" s="10">
        <f t="shared" si="397"/>
        <v>5.269061766863449E-2</v>
      </c>
      <c r="AJ524" s="7"/>
      <c r="AK524" s="7"/>
      <c r="AL524" s="7">
        <v>561.75</v>
      </c>
      <c r="AM524" s="7">
        <v>39.25</v>
      </c>
      <c r="AN524" s="7">
        <v>446.85</v>
      </c>
      <c r="AO524" s="4"/>
      <c r="AP524" s="10">
        <f t="shared" si="398"/>
        <v>-2.0488230165649522E-2</v>
      </c>
      <c r="AQ524" s="10">
        <f t="shared" si="399"/>
        <v>-1.5056461731493134E-2</v>
      </c>
      <c r="AR524" s="10">
        <f t="shared" si="400"/>
        <v>-2.4344978165938815E-2</v>
      </c>
      <c r="AS524" s="4"/>
      <c r="AT524" s="10">
        <f t="shared" si="415"/>
        <v>2.369020501138952E-2</v>
      </c>
      <c r="AU524" s="10">
        <f t="shared" si="416"/>
        <v>2.7486910994764323E-2</v>
      </c>
      <c r="AV524" s="10">
        <f t="shared" si="417"/>
        <v>2.7950310559006292E-2</v>
      </c>
      <c r="AW524" s="4"/>
      <c r="AX524" s="9">
        <f t="shared" si="418"/>
        <v>4.2601055476167715E-3</v>
      </c>
      <c r="AY524" s="9">
        <f t="shared" si="419"/>
        <v>4.6339956424196888E-4</v>
      </c>
      <c r="AZ524" s="8">
        <f t="shared" si="406"/>
        <v>3.7967059833748026E-3</v>
      </c>
      <c r="BA524" s="4"/>
      <c r="BC524" s="4"/>
      <c r="BD524" s="4"/>
      <c r="BE524" s="4"/>
      <c r="BF524" s="4"/>
      <c r="BG524" s="4"/>
      <c r="BH524" s="4"/>
      <c r="BI524" s="4"/>
      <c r="BJ524" s="4"/>
      <c r="BK524" s="4"/>
      <c r="BN524" s="4"/>
    </row>
    <row r="525" spans="1:66" s="1" customFormat="1">
      <c r="A525" s="12">
        <v>42114</v>
      </c>
      <c r="B525" s="7">
        <v>27886.21</v>
      </c>
      <c r="C525" s="7">
        <v>128.94999999999999</v>
      </c>
      <c r="D525" s="7">
        <v>1152.05</v>
      </c>
      <c r="E525" s="7">
        <v>4558.95</v>
      </c>
      <c r="F525" s="7"/>
      <c r="G525" s="7"/>
      <c r="H525" s="10">
        <f t="shared" si="385"/>
        <v>-2.6057401812688948E-2</v>
      </c>
      <c r="I525" s="10">
        <f t="shared" si="386"/>
        <v>-8.9036492310125434E-2</v>
      </c>
      <c r="J525" s="10">
        <f t="shared" si="387"/>
        <v>9.2089388690270741E-3</v>
      </c>
      <c r="K525" s="4" t="s">
        <v>15</v>
      </c>
      <c r="L525" s="10">
        <f t="shared" si="388"/>
        <v>1.0648518815052039</v>
      </c>
      <c r="M525" s="10">
        <f t="shared" si="389"/>
        <v>4.8110970996216897</v>
      </c>
      <c r="N525" s="10">
        <f t="shared" si="390"/>
        <v>2.0885102635322812</v>
      </c>
      <c r="O525" s="10" t="s">
        <v>1</v>
      </c>
      <c r="P525" s="10">
        <f t="shared" si="391"/>
        <v>-3.7462452181164858</v>
      </c>
      <c r="Q525" s="10">
        <f t="shared" si="392"/>
        <v>-1.0236583820270773</v>
      </c>
      <c r="R525" s="11">
        <f t="shared" si="393"/>
        <v>-2.7225868360894085</v>
      </c>
      <c r="S525" s="7" t="s">
        <v>10</v>
      </c>
      <c r="T525" s="7"/>
      <c r="U525" s="7">
        <v>13042.6</v>
      </c>
      <c r="V525" s="7">
        <v>2171.65</v>
      </c>
      <c r="W525" s="7">
        <v>34.35</v>
      </c>
      <c r="X525" s="7"/>
      <c r="Y525" s="10">
        <f t="shared" si="394"/>
        <v>7.6758155795492141E-3</v>
      </c>
      <c r="Z525" s="10">
        <f t="shared" si="395"/>
        <v>-5.566064401104516E-2</v>
      </c>
      <c r="AA525" s="10">
        <f t="shared" si="396"/>
        <v>-1.857142857142853E-2</v>
      </c>
      <c r="AB525" s="5"/>
      <c r="AC525" s="10">
        <f>(U525-$U$521)/$U$521</f>
        <v>-5.1191957108458197E-2</v>
      </c>
      <c r="AD525" s="10">
        <f>(V525-$V$521)/$V$521</f>
        <v>-6.1070517532102554E-2</v>
      </c>
      <c r="AE525" s="10">
        <f>(W525-$W$521)/$W$521</f>
        <v>-3.5112359550561793E-2</v>
      </c>
      <c r="AF525" s="10"/>
      <c r="AG525" s="10">
        <f t="shared" si="413"/>
        <v>1.6079597557896404E-2</v>
      </c>
      <c r="AH525" s="10">
        <f t="shared" si="414"/>
        <v>2.5958157981540761E-2</v>
      </c>
      <c r="AI525" s="10">
        <f t="shared" si="397"/>
        <v>-9.8785604236443572E-3</v>
      </c>
      <c r="AJ525" s="7"/>
      <c r="AK525" s="7"/>
      <c r="AL525" s="7">
        <v>561.75</v>
      </c>
      <c r="AM525" s="7">
        <v>38.25</v>
      </c>
      <c r="AN525" s="7">
        <v>456.15</v>
      </c>
      <c r="AO525" s="4"/>
      <c r="AP525" s="10">
        <f t="shared" si="398"/>
        <v>0</v>
      </c>
      <c r="AQ525" s="10">
        <f t="shared" si="399"/>
        <v>-2.5477707006369428E-2</v>
      </c>
      <c r="AR525" s="10">
        <f t="shared" si="400"/>
        <v>2.0812353138637024E-2</v>
      </c>
      <c r="AS525" s="4"/>
      <c r="AT525" s="10">
        <f t="shared" si="415"/>
        <v>2.369020501138952E-2</v>
      </c>
      <c r="AU525" s="10">
        <f t="shared" si="416"/>
        <v>1.3089005235601349E-3</v>
      </c>
      <c r="AV525" s="10">
        <f t="shared" si="417"/>
        <v>4.9344375431331931E-2</v>
      </c>
      <c r="AW525" s="4"/>
      <c r="AX525" s="9">
        <f t="shared" si="418"/>
        <v>2.5654170419942411E-2</v>
      </c>
      <c r="AY525" s="9">
        <f t="shared" si="419"/>
        <v>4.8035474907771797E-2</v>
      </c>
      <c r="AZ525" s="8">
        <f t="shared" si="406"/>
        <v>-2.2381304487829386E-2</v>
      </c>
      <c r="BA525" s="4"/>
      <c r="BC525" s="4"/>
      <c r="BD525" s="4"/>
      <c r="BE525" s="4"/>
      <c r="BF525" s="4"/>
      <c r="BG525" s="4"/>
      <c r="BH525" s="4"/>
      <c r="BI525" s="4"/>
      <c r="BJ525" s="4"/>
      <c r="BK525" s="4"/>
      <c r="BN525" s="4"/>
    </row>
    <row r="526" spans="1:66" s="1" customFormat="1">
      <c r="A526" s="12">
        <v>42115</v>
      </c>
      <c r="B526" s="7">
        <v>27676.04</v>
      </c>
      <c r="C526" s="7">
        <v>132.1</v>
      </c>
      <c r="D526" s="7">
        <v>1134.5999999999999</v>
      </c>
      <c r="E526" s="7">
        <v>4365.2</v>
      </c>
      <c r="F526" s="7"/>
      <c r="G526" s="7"/>
      <c r="H526" s="10">
        <f t="shared" si="385"/>
        <v>2.4428072896471548E-2</v>
      </c>
      <c r="I526" s="10">
        <f t="shared" si="386"/>
        <v>-1.5146912026387783E-2</v>
      </c>
      <c r="J526" s="10">
        <f t="shared" si="387"/>
        <v>-4.2498821000449667E-2</v>
      </c>
      <c r="K526" s="7" t="s">
        <v>2</v>
      </c>
      <c r="L526" s="10">
        <f t="shared" si="388"/>
        <v>1.1152922337870295</v>
      </c>
      <c r="M526" s="10">
        <f t="shared" si="389"/>
        <v>4.7230769230769223</v>
      </c>
      <c r="N526" s="10">
        <f t="shared" si="390"/>
        <v>1.957252218684371</v>
      </c>
      <c r="O526" s="7" t="s">
        <v>0</v>
      </c>
      <c r="P526" s="10">
        <f t="shared" si="391"/>
        <v>-3.6077846892898928</v>
      </c>
      <c r="Q526" s="10">
        <f t="shared" si="392"/>
        <v>-0.84195998489734158</v>
      </c>
      <c r="R526" s="11">
        <f t="shared" si="393"/>
        <v>-2.7658247043925512</v>
      </c>
      <c r="S526" s="7" t="s">
        <v>31</v>
      </c>
      <c r="T526" s="7"/>
      <c r="U526" s="7">
        <v>13430.9</v>
      </c>
      <c r="V526" s="7">
        <v>2072.35</v>
      </c>
      <c r="W526" s="7">
        <v>35.85</v>
      </c>
      <c r="X526" s="7">
        <v>5</v>
      </c>
      <c r="Y526" s="10">
        <f t="shared" si="394"/>
        <v>2.9771671292533639E-2</v>
      </c>
      <c r="Z526" s="10">
        <f t="shared" si="395"/>
        <v>-4.5725600349964396E-2</v>
      </c>
      <c r="AA526" s="10">
        <f t="shared" si="396"/>
        <v>4.3668122270742356E-2</v>
      </c>
      <c r="AB526" s="5"/>
      <c r="AC526" s="10">
        <f>(U526-$U$521)/$U$521</f>
        <v>-2.2944355935779058E-2</v>
      </c>
      <c r="AD526" s="10">
        <f>(V526-$V$521)/$V$521</f>
        <v>-0.10400363180422853</v>
      </c>
      <c r="AE526" s="10">
        <f>(W526-$W$521)/$W$521</f>
        <v>7.0224719101123594E-3</v>
      </c>
      <c r="AF526" s="10" t="s">
        <v>1</v>
      </c>
      <c r="AG526" s="10">
        <f t="shared" si="413"/>
        <v>2.9966827845891417E-2</v>
      </c>
      <c r="AH526" s="10">
        <f t="shared" si="414"/>
        <v>0.11102610371434089</v>
      </c>
      <c r="AI526" s="10">
        <f t="shared" si="397"/>
        <v>-8.1059275868449479E-2</v>
      </c>
      <c r="AJ526" s="7" t="s">
        <v>10</v>
      </c>
      <c r="AK526" s="7"/>
      <c r="AL526" s="7">
        <v>553</v>
      </c>
      <c r="AM526" s="7">
        <v>38.25</v>
      </c>
      <c r="AN526" s="7">
        <v>469.15</v>
      </c>
      <c r="AO526" s="4"/>
      <c r="AP526" s="10">
        <f t="shared" si="398"/>
        <v>-1.5576323987538941E-2</v>
      </c>
      <c r="AQ526" s="10">
        <f t="shared" si="399"/>
        <v>0</v>
      </c>
      <c r="AR526" s="10">
        <f t="shared" si="400"/>
        <v>2.8499397128137677E-2</v>
      </c>
      <c r="AS526" s="4"/>
      <c r="AT526" s="10">
        <f t="shared" si="415"/>
        <v>7.7448747152619587E-3</v>
      </c>
      <c r="AU526" s="10">
        <f t="shared" si="416"/>
        <v>1.3089005235601349E-3</v>
      </c>
      <c r="AV526" s="10">
        <f t="shared" si="417"/>
        <v>7.9250057510927049E-2</v>
      </c>
      <c r="AW526" s="4"/>
      <c r="AX526" s="9">
        <f t="shared" si="418"/>
        <v>7.150518279566509E-2</v>
      </c>
      <c r="AY526" s="9">
        <f t="shared" si="419"/>
        <v>7.7941156987366908E-2</v>
      </c>
      <c r="AZ526" s="8">
        <f t="shared" si="406"/>
        <v>-6.4359741917018182E-3</v>
      </c>
      <c r="BA526" s="4"/>
      <c r="BC526" s="4"/>
      <c r="BD526" s="4"/>
      <c r="BE526" s="4"/>
      <c r="BF526" s="4"/>
      <c r="BG526" s="4"/>
      <c r="BH526" s="4"/>
      <c r="BI526" s="4"/>
      <c r="BJ526" s="4"/>
      <c r="BK526" s="4"/>
      <c r="BN526" s="4"/>
    </row>
    <row r="527" spans="1:66" s="1" customFormat="1">
      <c r="A527" s="12">
        <v>42116</v>
      </c>
      <c r="B527" s="7">
        <v>27890.13</v>
      </c>
      <c r="C527" s="7">
        <v>132.5</v>
      </c>
      <c r="D527" s="7">
        <v>1155.8499999999999</v>
      </c>
      <c r="E527" s="7">
        <v>4266.45</v>
      </c>
      <c r="F527" s="7"/>
      <c r="G527" s="7"/>
      <c r="H527" s="10">
        <f t="shared" si="385"/>
        <v>3.0280090840272954E-3</v>
      </c>
      <c r="I527" s="10">
        <f t="shared" si="386"/>
        <v>1.8729067512779835E-2</v>
      </c>
      <c r="J527" s="10">
        <f t="shared" si="387"/>
        <v>-2.2622102080087969E-2</v>
      </c>
      <c r="K527" s="7"/>
      <c r="L527" s="10">
        <f t="shared" si="388"/>
        <v>1.121697357886309</v>
      </c>
      <c r="M527" s="10">
        <f t="shared" si="389"/>
        <v>4.8302648171500628</v>
      </c>
      <c r="N527" s="10">
        <f t="shared" si="390"/>
        <v>1.8903529571167266</v>
      </c>
      <c r="O527" s="4"/>
      <c r="P527" s="10">
        <f t="shared" si="391"/>
        <v>-3.7085674592637536</v>
      </c>
      <c r="Q527" s="10">
        <f t="shared" si="392"/>
        <v>-0.7686555992304176</v>
      </c>
      <c r="R527" s="11">
        <f t="shared" si="393"/>
        <v>-2.939911860033336</v>
      </c>
      <c r="S527" s="7"/>
      <c r="T527" s="7"/>
      <c r="U527" s="7">
        <v>13312.85</v>
      </c>
      <c r="V527" s="7">
        <v>2068</v>
      </c>
      <c r="W527" s="7">
        <v>40.1</v>
      </c>
      <c r="X527" s="7">
        <f>X522-X522*0.023</f>
        <v>1.2136908279136318</v>
      </c>
      <c r="Y527" s="10">
        <f t="shared" si="394"/>
        <v>-8.7894333216686354E-3</v>
      </c>
      <c r="Z527" s="10">
        <f t="shared" si="395"/>
        <v>-2.0990662774144856E-3</v>
      </c>
      <c r="AA527" s="10">
        <f t="shared" si="396"/>
        <v>0.11854951185495118</v>
      </c>
      <c r="AB527" s="5"/>
      <c r="AC527" s="10">
        <f>(U527-$U$526)/$U$526</f>
        <v>-8.7894333216686354E-3</v>
      </c>
      <c r="AD527" s="10">
        <f>(V527-$V$526)/$V$526</f>
        <v>-2.0990662774144856E-3</v>
      </c>
      <c r="AE527" s="10">
        <f>(W527-$W$526)/$W$526</f>
        <v>0.11854951185495118</v>
      </c>
      <c r="AF527" s="7" t="s">
        <v>2</v>
      </c>
      <c r="AG527" s="10">
        <f t="shared" si="413"/>
        <v>0.12733894517661981</v>
      </c>
      <c r="AH527" s="10">
        <f t="shared" si="414"/>
        <v>0.12064857813236567</v>
      </c>
      <c r="AI527" s="10">
        <f t="shared" si="397"/>
        <v>6.6903670442541446E-3</v>
      </c>
      <c r="AJ527" s="7" t="s">
        <v>2</v>
      </c>
      <c r="AK527" s="7"/>
      <c r="AL527" s="7">
        <v>555.75</v>
      </c>
      <c r="AM527" s="7">
        <v>38.700000000000003</v>
      </c>
      <c r="AN527" s="7">
        <v>465.3</v>
      </c>
      <c r="AO527" s="4"/>
      <c r="AP527" s="10">
        <f t="shared" si="398"/>
        <v>4.9728752260397831E-3</v>
      </c>
      <c r="AQ527" s="10">
        <f t="shared" si="399"/>
        <v>1.1764705882353016E-2</v>
      </c>
      <c r="AR527" s="10">
        <f t="shared" si="400"/>
        <v>-8.2063305978897286E-3</v>
      </c>
      <c r="AS527" s="4"/>
      <c r="AT527" s="10">
        <f t="shared" si="415"/>
        <v>1.275626423690205E-2</v>
      </c>
      <c r="AU527" s="10">
        <f t="shared" si="416"/>
        <v>1.3089005235602092E-2</v>
      </c>
      <c r="AV527" s="10">
        <f t="shared" si="417"/>
        <v>7.0393374741200887E-2</v>
      </c>
      <c r="AW527" s="4"/>
      <c r="AX527" s="9">
        <f t="shared" si="418"/>
        <v>5.7637110504298837E-2</v>
      </c>
      <c r="AY527" s="9">
        <f t="shared" si="419"/>
        <v>5.7304369505598793E-2</v>
      </c>
      <c r="AZ527" s="8">
        <f t="shared" si="406"/>
        <v>3.3274099870004431E-4</v>
      </c>
      <c r="BA527" s="4"/>
      <c r="BC527" s="4"/>
      <c r="BD527" s="4"/>
      <c r="BE527" s="4"/>
      <c r="BF527" s="4"/>
      <c r="BG527" s="4"/>
      <c r="BH527" s="4"/>
      <c r="BI527" s="4"/>
      <c r="BJ527" s="4"/>
      <c r="BK527" s="4"/>
      <c r="BN527" s="4"/>
    </row>
    <row r="528" spans="1:66" s="1" customFormat="1">
      <c r="A528" s="12">
        <v>42117</v>
      </c>
      <c r="B528" s="7">
        <v>27735.02</v>
      </c>
      <c r="C528" s="7">
        <v>133.1</v>
      </c>
      <c r="D528" s="7">
        <v>1120.7</v>
      </c>
      <c r="E528" s="7">
        <v>4281.3</v>
      </c>
      <c r="F528" s="7"/>
      <c r="G528" s="7"/>
      <c r="H528" s="10">
        <f t="shared" si="385"/>
        <v>4.5283018867924097E-3</v>
      </c>
      <c r="I528" s="10">
        <f t="shared" si="386"/>
        <v>-3.0410520396245071E-2</v>
      </c>
      <c r="J528" s="10">
        <f t="shared" si="387"/>
        <v>3.48064550152946E-3</v>
      </c>
      <c r="K528" s="7"/>
      <c r="L528" s="10">
        <f t="shared" si="388"/>
        <v>1.1313050440352279</v>
      </c>
      <c r="M528" s="10">
        <f t="shared" si="389"/>
        <v>4.6529634300126101</v>
      </c>
      <c r="N528" s="10">
        <f t="shared" si="390"/>
        <v>1.9004132511347473</v>
      </c>
      <c r="O528" s="7"/>
      <c r="P528" s="10">
        <f t="shared" si="391"/>
        <v>-3.521658385977382</v>
      </c>
      <c r="Q528" s="10">
        <f t="shared" si="392"/>
        <v>-0.76910820709951944</v>
      </c>
      <c r="R528" s="11">
        <f t="shared" si="393"/>
        <v>-2.7525501788778626</v>
      </c>
      <c r="S528" s="7"/>
      <c r="T528" s="7"/>
      <c r="U528" s="7">
        <v>12955.5</v>
      </c>
      <c r="V528" s="7">
        <v>2150.1999999999998</v>
      </c>
      <c r="W528" s="7">
        <v>42.65</v>
      </c>
      <c r="X528" s="7">
        <v>6</v>
      </c>
      <c r="Y528" s="10">
        <f t="shared" si="394"/>
        <v>-2.6842486770300902E-2</v>
      </c>
      <c r="Z528" s="10">
        <f t="shared" si="395"/>
        <v>3.9748549323017322E-2</v>
      </c>
      <c r="AA528" s="10">
        <f t="shared" si="396"/>
        <v>6.3591022443890199E-2</v>
      </c>
      <c r="AB528" s="5"/>
      <c r="AC528" s="10">
        <f>(U528-$U$526)/$U$526</f>
        <v>-3.5395989844314205E-2</v>
      </c>
      <c r="AD528" s="10">
        <f>(V528-$V$526)/$V$526</f>
        <v>3.7566048206142739E-2</v>
      </c>
      <c r="AE528" s="10">
        <f>(W528-$W$526)/$W$526</f>
        <v>0.18967921896792181</v>
      </c>
      <c r="AF528" s="7" t="s">
        <v>3</v>
      </c>
      <c r="AG528" s="10">
        <f t="shared" si="413"/>
        <v>0.22507520881223603</v>
      </c>
      <c r="AH528" s="10">
        <f t="shared" si="414"/>
        <v>0.15211317076177908</v>
      </c>
      <c r="AI528" s="10">
        <f t="shared" si="397"/>
        <v>7.2962038050456951E-2</v>
      </c>
      <c r="AK528" s="7"/>
      <c r="AL528" s="7">
        <v>551.75</v>
      </c>
      <c r="AM528" s="7">
        <v>38.75</v>
      </c>
      <c r="AN528" s="7">
        <v>472.05</v>
      </c>
      <c r="AO528" s="4"/>
      <c r="AP528" s="10">
        <f t="shared" si="398"/>
        <v>-7.1974808816914083E-3</v>
      </c>
      <c r="AQ528" s="10">
        <f t="shared" si="399"/>
        <v>1.2919896640826139E-3</v>
      </c>
      <c r="AR528" s="10">
        <f t="shared" si="400"/>
        <v>1.4506769825918761E-2</v>
      </c>
      <c r="AS528" s="4"/>
      <c r="AT528" s="10">
        <f t="shared" si="415"/>
        <v>5.466970387243736E-3</v>
      </c>
      <c r="AU528" s="10">
        <f t="shared" si="416"/>
        <v>1.4397905759162229E-2</v>
      </c>
      <c r="AV528" s="10">
        <f t="shared" si="417"/>
        <v>8.5921325051759895E-2</v>
      </c>
      <c r="AW528" s="4"/>
      <c r="AX528" s="9">
        <f t="shared" si="418"/>
        <v>8.0454354664516156E-2</v>
      </c>
      <c r="AY528" s="9">
        <f t="shared" si="419"/>
        <v>7.1523419292597673E-2</v>
      </c>
      <c r="AZ528" s="8">
        <f t="shared" si="406"/>
        <v>8.9309353719184831E-3</v>
      </c>
      <c r="BA528" s="4"/>
      <c r="BC528" s="4"/>
      <c r="BD528" s="4"/>
      <c r="BE528" s="4"/>
      <c r="BF528" s="4"/>
      <c r="BG528" s="4"/>
      <c r="BH528" s="4"/>
      <c r="BI528" s="4"/>
      <c r="BJ528" s="4"/>
      <c r="BK528" s="4"/>
      <c r="BN528" s="4"/>
    </row>
    <row r="529" spans="1:66" s="1" customFormat="1">
      <c r="A529" s="12">
        <v>42118</v>
      </c>
      <c r="B529" s="7">
        <v>27437.94</v>
      </c>
      <c r="C529" s="7">
        <v>127.95</v>
      </c>
      <c r="D529" s="7">
        <v>1056.2</v>
      </c>
      <c r="E529" s="7">
        <v>4135.3999999999996</v>
      </c>
      <c r="F529" s="7"/>
      <c r="G529" s="7"/>
      <c r="H529" s="10">
        <f t="shared" si="385"/>
        <v>-3.8692712246431192E-2</v>
      </c>
      <c r="I529" s="10">
        <f t="shared" si="386"/>
        <v>-5.7553314892477912E-2</v>
      </c>
      <c r="J529" s="10">
        <f t="shared" si="387"/>
        <v>-3.4078434120477549E-2</v>
      </c>
      <c r="K529" s="7"/>
      <c r="L529" s="10">
        <f t="shared" si="388"/>
        <v>1.0488390712570055</v>
      </c>
      <c r="M529" s="10">
        <f t="shared" si="389"/>
        <v>4.3276166456494325</v>
      </c>
      <c r="N529" s="10">
        <f t="shared" si="390"/>
        <v>1.8015717092337917</v>
      </c>
      <c r="O529" s="7"/>
      <c r="P529" s="10">
        <f t="shared" si="391"/>
        <v>-3.2787775743924268</v>
      </c>
      <c r="Q529" s="10">
        <f t="shared" si="392"/>
        <v>-0.75273263797678625</v>
      </c>
      <c r="R529" s="11">
        <f t="shared" si="393"/>
        <v>-2.5260449364156408</v>
      </c>
      <c r="S529" s="7"/>
      <c r="T529" s="7"/>
      <c r="U529" s="7">
        <v>13033.1</v>
      </c>
      <c r="V529" s="7">
        <v>2141.9</v>
      </c>
      <c r="W529" s="7">
        <v>42.8</v>
      </c>
      <c r="X529" s="7">
        <f>X527-X527*0.035</f>
        <v>1.1712116489366546</v>
      </c>
      <c r="Y529" s="10">
        <f t="shared" si="394"/>
        <v>5.9897340897688521E-3</v>
      </c>
      <c r="Z529" s="10">
        <f t="shared" si="395"/>
        <v>-3.8601060366476271E-3</v>
      </c>
      <c r="AA529" s="10">
        <f t="shared" si="396"/>
        <v>3.5169988276670242E-3</v>
      </c>
      <c r="AB529" s="5"/>
      <c r="AC529" s="10">
        <f t="shared" ref="AC529:AC540" si="420">(U529-$U$528)/$U$528</f>
        <v>5.9897340897688521E-3</v>
      </c>
      <c r="AD529" s="10">
        <f t="shared" ref="AD529:AD540" si="421">(V529-$V$528)/$V$528</f>
        <v>-3.8601060366476271E-3</v>
      </c>
      <c r="AE529" s="10">
        <f t="shared" ref="AE529:AE540" si="422">(W529-$W$528)/$W$528</f>
        <v>3.5169988276670242E-3</v>
      </c>
      <c r="AF529" s="10" t="s">
        <v>0</v>
      </c>
      <c r="AG529" s="10">
        <f t="shared" ref="AG529:AG545" si="423">AC529-AD529</f>
        <v>9.84984012641648E-3</v>
      </c>
      <c r="AH529" s="10">
        <f t="shared" ref="AH529:AH545" si="424">AC529-AE529</f>
        <v>2.4727352621018279E-3</v>
      </c>
      <c r="AI529" s="10">
        <f t="shared" si="397"/>
        <v>7.3771048643146517E-3</v>
      </c>
      <c r="AJ529" s="7"/>
      <c r="AK529" s="7"/>
      <c r="AL529" s="7">
        <v>540.25</v>
      </c>
      <c r="AM529" s="7">
        <v>38.299999999999997</v>
      </c>
      <c r="AN529" s="7">
        <v>458.5</v>
      </c>
      <c r="AO529" s="4"/>
      <c r="AP529" s="10">
        <f t="shared" si="398"/>
        <v>-2.0842772995015857E-2</v>
      </c>
      <c r="AQ529" s="10">
        <f t="shared" si="399"/>
        <v>-1.1612903225806525E-2</v>
      </c>
      <c r="AR529" s="10">
        <f t="shared" si="400"/>
        <v>-2.8704586378561617E-2</v>
      </c>
      <c r="AS529" s="4"/>
      <c r="AT529" s="10">
        <f t="shared" si="415"/>
        <v>-1.5489749430523917E-2</v>
      </c>
      <c r="AU529" s="10">
        <f t="shared" si="416"/>
        <v>2.6178010471202698E-3</v>
      </c>
      <c r="AV529" s="10">
        <f t="shared" si="417"/>
        <v>5.4750402576489561E-2</v>
      </c>
      <c r="AW529" s="4"/>
      <c r="AX529" s="9">
        <f t="shared" si="418"/>
        <v>7.0240152007013473E-2</v>
      </c>
      <c r="AY529" s="9">
        <f t="shared" si="419"/>
        <v>5.2132601529369292E-2</v>
      </c>
      <c r="AZ529" s="8">
        <f t="shared" si="406"/>
        <v>1.8107550477644181E-2</v>
      </c>
      <c r="BA529" s="4"/>
      <c r="BC529" s="4"/>
      <c r="BD529" s="4"/>
      <c r="BE529" s="4"/>
      <c r="BF529" s="4"/>
      <c r="BG529" s="4"/>
      <c r="BH529" s="4"/>
      <c r="BI529" s="4"/>
      <c r="BJ529" s="4"/>
      <c r="BK529" s="4"/>
      <c r="BN529" s="4"/>
    </row>
    <row r="530" spans="1:66" s="1" customFormat="1">
      <c r="A530" s="12">
        <v>42121</v>
      </c>
      <c r="B530" s="7">
        <v>27176.99</v>
      </c>
      <c r="C530" s="7">
        <v>121.4</v>
      </c>
      <c r="D530" s="7">
        <v>1003</v>
      </c>
      <c r="E530" s="7">
        <v>3992.4</v>
      </c>
      <c r="F530" s="7"/>
      <c r="G530" s="7"/>
      <c r="H530" s="10">
        <f t="shared" si="385"/>
        <v>-5.1191871824931588E-2</v>
      </c>
      <c r="I530" s="10">
        <f t="shared" si="386"/>
        <v>-5.0369248248437838E-2</v>
      </c>
      <c r="J530" s="10">
        <f t="shared" si="387"/>
        <v>-3.4579484451322619E-2</v>
      </c>
      <c r="K530" s="4" t="s">
        <v>15</v>
      </c>
      <c r="L530" s="10">
        <f t="shared" si="388"/>
        <v>0.94395516413130509</v>
      </c>
      <c r="M530" s="10">
        <f t="shared" si="389"/>
        <v>4.0592686002522065</v>
      </c>
      <c r="N530" s="10">
        <f t="shared" si="390"/>
        <v>1.7046948038750764</v>
      </c>
      <c r="O530" s="7" t="s">
        <v>19</v>
      </c>
      <c r="P530" s="10">
        <f t="shared" si="391"/>
        <v>-3.1153134361209016</v>
      </c>
      <c r="Q530" s="10">
        <f t="shared" si="392"/>
        <v>-0.76073963974377135</v>
      </c>
      <c r="R530" s="11">
        <f t="shared" si="393"/>
        <v>-2.3545737963771303</v>
      </c>
      <c r="S530" s="7" t="s">
        <v>10</v>
      </c>
      <c r="T530" s="7"/>
      <c r="U530" s="7">
        <v>12941.65</v>
      </c>
      <c r="V530" s="7">
        <v>2073.4</v>
      </c>
      <c r="W530" s="7">
        <v>40.700000000000003</v>
      </c>
      <c r="X530" s="7"/>
      <c r="Y530" s="10">
        <f t="shared" si="394"/>
        <v>-7.0167496604799104E-3</v>
      </c>
      <c r="Z530" s="10">
        <f t="shared" si="395"/>
        <v>-3.1980951491666278E-2</v>
      </c>
      <c r="AA530" s="10">
        <f t="shared" si="396"/>
        <v>-4.9065420560747537E-2</v>
      </c>
      <c r="AB530" s="5"/>
      <c r="AC530" s="10">
        <f t="shared" si="420"/>
        <v>-1.0690440353518093E-3</v>
      </c>
      <c r="AD530" s="10">
        <f t="shared" si="421"/>
        <v>-3.5717607664403191E-2</v>
      </c>
      <c r="AE530" s="10">
        <f t="shared" si="422"/>
        <v>-4.5720984759671651E-2</v>
      </c>
      <c r="AF530" s="10"/>
      <c r="AG530" s="10">
        <f t="shared" si="423"/>
        <v>3.4648563629051381E-2</v>
      </c>
      <c r="AH530" s="10">
        <f t="shared" si="424"/>
        <v>4.4651940724319841E-2</v>
      </c>
      <c r="AI530" s="10">
        <f t="shared" si="397"/>
        <v>-1.0003377095268461E-2</v>
      </c>
      <c r="AJ530" s="7"/>
      <c r="AK530" s="7"/>
      <c r="AL530" s="7">
        <v>513.5</v>
      </c>
      <c r="AM530" s="7">
        <v>37.549999999999997</v>
      </c>
      <c r="AN530" s="7">
        <v>426.25</v>
      </c>
      <c r="AO530" s="4"/>
      <c r="AP530" s="10">
        <f t="shared" si="398"/>
        <v>-4.9514113836186952E-2</v>
      </c>
      <c r="AQ530" s="10">
        <f t="shared" si="399"/>
        <v>-1.95822454308094E-2</v>
      </c>
      <c r="AR530" s="10">
        <f t="shared" si="400"/>
        <v>-7.0338058887677204E-2</v>
      </c>
      <c r="AS530" s="4"/>
      <c r="AT530" s="10">
        <f t="shared" si="415"/>
        <v>-6.4236902050113898E-2</v>
      </c>
      <c r="AU530" s="10">
        <f t="shared" si="416"/>
        <v>-1.7015706806282869E-2</v>
      </c>
      <c r="AV530" s="10">
        <f t="shared" si="417"/>
        <v>-1.9438693351736803E-2</v>
      </c>
      <c r="AW530" s="4"/>
      <c r="AX530" s="9">
        <f t="shared" si="418"/>
        <v>4.4798208698377098E-2</v>
      </c>
      <c r="AY530" s="9">
        <f t="shared" si="419"/>
        <v>-2.422986545453934E-3</v>
      </c>
      <c r="AZ530" s="8">
        <f t="shared" si="406"/>
        <v>4.7221195243831032E-2</v>
      </c>
      <c r="BA530" s="4"/>
      <c r="BC530" s="4"/>
      <c r="BD530" s="4"/>
      <c r="BE530" s="4"/>
      <c r="BF530" s="4"/>
      <c r="BG530" s="4"/>
      <c r="BH530" s="4"/>
      <c r="BI530" s="4"/>
      <c r="BJ530" s="4">
        <v>83</v>
      </c>
      <c r="BK530" s="4"/>
      <c r="BN530" s="4"/>
    </row>
    <row r="531" spans="1:66" s="1" customFormat="1">
      <c r="A531" s="12">
        <v>42122</v>
      </c>
      <c r="B531" s="7">
        <v>27396.38</v>
      </c>
      <c r="C531" s="7">
        <v>122.9</v>
      </c>
      <c r="D531" s="7">
        <v>1098.0999999999999</v>
      </c>
      <c r="E531" s="7">
        <v>3989.45</v>
      </c>
      <c r="F531" s="7"/>
      <c r="G531" s="7"/>
      <c r="H531" s="10">
        <f t="shared" si="385"/>
        <v>1.2355848434925864E-2</v>
      </c>
      <c r="I531" s="10">
        <f t="shared" si="386"/>
        <v>9.4815553339979972E-2</v>
      </c>
      <c r="J531" s="10">
        <f t="shared" si="387"/>
        <v>-7.3890391744321033E-4</v>
      </c>
      <c r="K531" s="7" t="s">
        <v>2</v>
      </c>
      <c r="L531" s="10">
        <f t="shared" si="388"/>
        <v>0.96797437950360288</v>
      </c>
      <c r="M531" s="10">
        <f t="shared" si="389"/>
        <v>4.538965952080706</v>
      </c>
      <c r="N531" s="10">
        <f t="shared" si="390"/>
        <v>1.7026962942890049</v>
      </c>
      <c r="O531" s="7" t="s">
        <v>7</v>
      </c>
      <c r="P531" s="10">
        <f t="shared" si="391"/>
        <v>-3.5709915725771033</v>
      </c>
      <c r="Q531" s="10">
        <f t="shared" si="392"/>
        <v>-0.73472191478540205</v>
      </c>
      <c r="R531" s="11">
        <f t="shared" si="393"/>
        <v>-2.8362696577917013</v>
      </c>
      <c r="S531" s="7" t="s">
        <v>19</v>
      </c>
      <c r="T531" s="7"/>
      <c r="U531" s="7">
        <v>13133.35</v>
      </c>
      <c r="V531" s="7">
        <v>2097.9</v>
      </c>
      <c r="W531" s="7">
        <v>41.15</v>
      </c>
      <c r="X531" s="7"/>
      <c r="Y531" s="10">
        <f t="shared" si="394"/>
        <v>1.4812639810225183E-2</v>
      </c>
      <c r="Z531" s="10">
        <f t="shared" si="395"/>
        <v>1.1816340310600944E-2</v>
      </c>
      <c r="AA531" s="10">
        <f t="shared" si="396"/>
        <v>1.105651105651095E-2</v>
      </c>
      <c r="AB531" s="5"/>
      <c r="AC531" s="10">
        <f t="shared" si="420"/>
        <v>1.3727760410636437E-2</v>
      </c>
      <c r="AD531" s="10">
        <f t="shared" si="421"/>
        <v>-2.4323318761045359E-2</v>
      </c>
      <c r="AE531" s="10">
        <f t="shared" si="422"/>
        <v>-3.5169988276670575E-2</v>
      </c>
      <c r="AF531" s="10"/>
      <c r="AG531" s="10">
        <f t="shared" si="423"/>
        <v>3.8051079171681795E-2</v>
      </c>
      <c r="AH531" s="10">
        <f t="shared" si="424"/>
        <v>4.8897748687307008E-2</v>
      </c>
      <c r="AI531" s="10">
        <f t="shared" si="397"/>
        <v>-1.0846669515625212E-2</v>
      </c>
      <c r="AJ531" s="7"/>
      <c r="AK531" s="7"/>
      <c r="AL531" s="7">
        <v>527.25</v>
      </c>
      <c r="AM531" s="7">
        <v>38.049999999999997</v>
      </c>
      <c r="AN531" s="7">
        <v>453.75</v>
      </c>
      <c r="AO531" s="4"/>
      <c r="AP531" s="10">
        <f t="shared" si="398"/>
        <v>2.6777020447906523E-2</v>
      </c>
      <c r="AQ531" s="10">
        <f t="shared" si="399"/>
        <v>1.3315579227696406E-2</v>
      </c>
      <c r="AR531" s="10">
        <f t="shared" si="400"/>
        <v>6.4516129032258063E-2</v>
      </c>
      <c r="AS531" s="4"/>
      <c r="AT531" s="10">
        <f t="shared" si="415"/>
        <v>-3.9179954441913439E-2</v>
      </c>
      <c r="AU531" s="10">
        <f t="shared" si="416"/>
        <v>-3.9267015706807764E-3</v>
      </c>
      <c r="AV531" s="10">
        <f t="shared" si="417"/>
        <v>4.3823326432022108E-2</v>
      </c>
      <c r="AW531" s="10" t="s">
        <v>1</v>
      </c>
      <c r="AX531" s="9">
        <f t="shared" si="418"/>
        <v>8.3003280873935548E-2</v>
      </c>
      <c r="AY531" s="9">
        <f t="shared" si="419"/>
        <v>4.7750028002702886E-2</v>
      </c>
      <c r="AZ531" s="8">
        <f t="shared" si="406"/>
        <v>3.5253252871232661E-2</v>
      </c>
      <c r="BA531" s="4" t="s">
        <v>14</v>
      </c>
      <c r="BC531" s="4"/>
      <c r="BD531" s="4"/>
      <c r="BE531" s="4"/>
      <c r="BF531" s="4"/>
      <c r="BG531" s="4"/>
      <c r="BH531" s="4"/>
      <c r="BI531" s="4"/>
      <c r="BJ531" s="4"/>
      <c r="BK531" s="4"/>
      <c r="BN531" s="4"/>
    </row>
    <row r="532" spans="1:66" s="1" customFormat="1">
      <c r="A532" s="12">
        <v>42123</v>
      </c>
      <c r="B532" s="7">
        <v>27225.93</v>
      </c>
      <c r="C532" s="7">
        <v>122.9</v>
      </c>
      <c r="D532" s="7">
        <v>1133.8</v>
      </c>
      <c r="E532" s="7">
        <v>4008.35</v>
      </c>
      <c r="F532" s="7"/>
      <c r="G532" s="7"/>
      <c r="H532" s="10">
        <f t="shared" si="385"/>
        <v>0</v>
      </c>
      <c r="I532" s="10">
        <f t="shared" si="386"/>
        <v>3.251070030051912E-2</v>
      </c>
      <c r="J532" s="10">
        <f t="shared" si="387"/>
        <v>4.7374951434408482E-3</v>
      </c>
      <c r="L532" s="10">
        <f t="shared" si="388"/>
        <v>0.96797437950360288</v>
      </c>
      <c r="M532" s="10">
        <f t="shared" si="389"/>
        <v>4.7190416141235811</v>
      </c>
      <c r="N532" s="10">
        <f t="shared" si="390"/>
        <v>1.7155003048573947</v>
      </c>
      <c r="O532" s="7" t="s">
        <v>3</v>
      </c>
      <c r="P532" s="10">
        <f t="shared" si="391"/>
        <v>-3.7510672346199785</v>
      </c>
      <c r="Q532" s="10">
        <f t="shared" si="392"/>
        <v>-0.74752592535379181</v>
      </c>
      <c r="R532" s="11">
        <f t="shared" si="393"/>
        <v>-3.0035413092661867</v>
      </c>
      <c r="S532" s="7" t="s">
        <v>5</v>
      </c>
      <c r="T532" s="7"/>
      <c r="U532" s="7">
        <v>13546.65</v>
      </c>
      <c r="V532" s="7">
        <v>2153.3000000000002</v>
      </c>
      <c r="W532" s="7">
        <v>41.9</v>
      </c>
      <c r="X532" s="7"/>
      <c r="Y532" s="10">
        <f t="shared" si="394"/>
        <v>3.1469503211290287E-2</v>
      </c>
      <c r="Z532" s="10">
        <f t="shared" si="395"/>
        <v>2.6407359740693116E-2</v>
      </c>
      <c r="AA532" s="10">
        <f t="shared" si="396"/>
        <v>1.8226002430133659E-2</v>
      </c>
      <c r="AB532" s="5"/>
      <c r="AC532" s="10">
        <f t="shared" si="420"/>
        <v>4.5629269422253066E-2</v>
      </c>
      <c r="AD532" s="10">
        <f t="shared" si="421"/>
        <v>1.4417263510372821E-3</v>
      </c>
      <c r="AE532" s="10">
        <f t="shared" si="422"/>
        <v>-1.7584994138335287E-2</v>
      </c>
      <c r="AF532" s="10"/>
      <c r="AG532" s="10">
        <f t="shared" si="423"/>
        <v>4.4187543071215786E-2</v>
      </c>
      <c r="AH532" s="10">
        <f t="shared" si="424"/>
        <v>6.3214263560588346E-2</v>
      </c>
      <c r="AI532" s="10">
        <f t="shared" si="397"/>
        <v>-1.902672048937256E-2</v>
      </c>
      <c r="AJ532" s="7"/>
      <c r="AK532" s="7"/>
      <c r="AL532" s="7">
        <v>531.75</v>
      </c>
      <c r="AM532" s="7">
        <v>38.65</v>
      </c>
      <c r="AN532" s="7">
        <v>439.5</v>
      </c>
      <c r="AO532" s="4"/>
      <c r="AP532" s="10">
        <f t="shared" si="398"/>
        <v>8.5348506401137988E-3</v>
      </c>
      <c r="AQ532" s="10">
        <f t="shared" si="399"/>
        <v>1.5768725361366663E-2</v>
      </c>
      <c r="AR532" s="10">
        <f t="shared" si="400"/>
        <v>-3.1404958677685953E-2</v>
      </c>
      <c r="AS532" s="4"/>
      <c r="AT532" s="10">
        <f t="shared" ref="AT532:AT542" si="425">(AL532-$AL$531)/$AL$531</f>
        <v>8.5348506401137988E-3</v>
      </c>
      <c r="AU532" s="10">
        <f t="shared" ref="AU532:AU542" si="426">(AM532-$AM$531)/$AM$531</f>
        <v>1.5768725361366663E-2</v>
      </c>
      <c r="AV532" s="10">
        <f t="shared" ref="AV532:AV542" si="427">(AN532-$AN$531)/$AN$531</f>
        <v>-3.1404958677685953E-2</v>
      </c>
      <c r="AW532" s="7" t="s">
        <v>2</v>
      </c>
      <c r="AX532" s="9">
        <f t="shared" si="418"/>
        <v>-3.9939809317799752E-2</v>
      </c>
      <c r="AY532" s="9">
        <f t="shared" si="419"/>
        <v>-4.7173684039052616E-2</v>
      </c>
      <c r="AZ532" s="8">
        <f t="shared" si="406"/>
        <v>7.2338747212528642E-3</v>
      </c>
      <c r="BA532" s="4" t="s">
        <v>2</v>
      </c>
      <c r="BC532" s="4"/>
      <c r="BD532" s="4"/>
      <c r="BE532" s="4"/>
      <c r="BF532" s="4"/>
      <c r="BG532" s="4"/>
      <c r="BH532" s="4"/>
      <c r="BI532" s="4"/>
      <c r="BJ532" s="4"/>
      <c r="BK532" s="4"/>
      <c r="BN532" s="4"/>
    </row>
    <row r="533" spans="1:66" s="1" customFormat="1">
      <c r="A533" s="12">
        <v>42124</v>
      </c>
      <c r="B533" s="7">
        <v>27011.31</v>
      </c>
      <c r="C533" s="7">
        <v>123.7</v>
      </c>
      <c r="D533" s="7">
        <v>1109.75</v>
      </c>
      <c r="E533" s="7">
        <v>4009.45</v>
      </c>
      <c r="F533" s="7"/>
      <c r="G533" s="7"/>
      <c r="H533" s="10">
        <f t="shared" si="385"/>
        <v>6.50935720097638E-3</v>
      </c>
      <c r="I533" s="10">
        <f t="shared" si="386"/>
        <v>-2.1211853942494228E-2</v>
      </c>
      <c r="J533" s="10">
        <f t="shared" si="387"/>
        <v>2.7442713335909015E-4</v>
      </c>
      <c r="K533" s="7"/>
      <c r="L533" s="10">
        <f t="shared" si="388"/>
        <v>0.98078462770216168</v>
      </c>
      <c r="M533" s="10">
        <f t="shared" si="389"/>
        <v>4.5977301387137457</v>
      </c>
      <c r="N533" s="10">
        <f t="shared" si="390"/>
        <v>1.7162455118216924</v>
      </c>
      <c r="O533" s="7" t="s">
        <v>17</v>
      </c>
      <c r="P533" s="10">
        <f t="shared" si="391"/>
        <v>-3.616945511011584</v>
      </c>
      <c r="Q533" s="10">
        <f t="shared" si="392"/>
        <v>-0.7354608841195307</v>
      </c>
      <c r="R533" s="11">
        <f t="shared" si="393"/>
        <v>-2.8814846268920533</v>
      </c>
      <c r="S533" s="7" t="s">
        <v>3</v>
      </c>
      <c r="T533" s="7"/>
      <c r="U533" s="7">
        <v>13545.25</v>
      </c>
      <c r="V533" s="7">
        <v>2193.1999999999998</v>
      </c>
      <c r="W533" s="7">
        <v>43.95</v>
      </c>
      <c r="X533" s="7"/>
      <c r="Y533" s="10">
        <f t="shared" si="394"/>
        <v>-1.0334658384173476E-4</v>
      </c>
      <c r="Z533" s="10">
        <f t="shared" si="395"/>
        <v>1.8529698602145372E-2</v>
      </c>
      <c r="AA533" s="10">
        <f t="shared" si="396"/>
        <v>4.8926014319809176E-2</v>
      </c>
      <c r="AB533" s="5"/>
      <c r="AC533" s="10">
        <f t="shared" si="420"/>
        <v>4.5521207209293348E-2</v>
      </c>
      <c r="AD533" s="10">
        <f t="shared" si="421"/>
        <v>1.9998139707934147E-2</v>
      </c>
      <c r="AE533" s="10">
        <f t="shared" si="422"/>
        <v>3.0480656506447931E-2</v>
      </c>
      <c r="AF533" s="10"/>
      <c r="AG533" s="10">
        <f t="shared" si="423"/>
        <v>2.5523067501359201E-2</v>
      </c>
      <c r="AH533" s="10">
        <f t="shared" si="424"/>
        <v>1.5040550702845417E-2</v>
      </c>
      <c r="AI533" s="10">
        <f t="shared" si="397"/>
        <v>1.0482516798513784E-2</v>
      </c>
      <c r="AJ533" s="7"/>
      <c r="AK533" s="7"/>
      <c r="AL533" s="7">
        <v>531.75</v>
      </c>
      <c r="AM533" s="7">
        <v>39.1</v>
      </c>
      <c r="AN533" s="7">
        <v>435.9</v>
      </c>
      <c r="AO533" s="4"/>
      <c r="AP533" s="10">
        <f t="shared" si="398"/>
        <v>0</v>
      </c>
      <c r="AQ533" s="10">
        <f t="shared" si="399"/>
        <v>1.1642949547218702E-2</v>
      </c>
      <c r="AR533" s="10">
        <f t="shared" si="400"/>
        <v>-8.1911262798635334E-3</v>
      </c>
      <c r="AS533" s="4"/>
      <c r="AT533" s="10">
        <f t="shared" si="425"/>
        <v>8.5348506401137988E-3</v>
      </c>
      <c r="AU533" s="10">
        <f t="shared" si="426"/>
        <v>2.7595269382391704E-2</v>
      </c>
      <c r="AV533" s="10">
        <f t="shared" si="427"/>
        <v>-3.9338842975206664E-2</v>
      </c>
      <c r="AW533" s="4"/>
      <c r="AX533" s="9">
        <f t="shared" si="418"/>
        <v>-4.7873693615320463E-2</v>
      </c>
      <c r="AY533" s="9">
        <f t="shared" si="419"/>
        <v>-6.6934112357598372E-2</v>
      </c>
      <c r="AZ533" s="8">
        <f t="shared" si="406"/>
        <v>1.9060418742277908E-2</v>
      </c>
      <c r="BA533" s="4"/>
      <c r="BC533" s="4"/>
      <c r="BD533" s="4"/>
      <c r="BE533" s="4"/>
      <c r="BF533" s="4"/>
      <c r="BG533" s="4"/>
      <c r="BH533" s="4"/>
      <c r="BI533" s="4"/>
      <c r="BJ533" s="4"/>
      <c r="BK533" s="4"/>
      <c r="BN533" s="4"/>
    </row>
    <row r="534" spans="1:66" s="1" customFormat="1">
      <c r="A534" s="12">
        <v>42128</v>
      </c>
      <c r="B534" s="7">
        <v>27490.59</v>
      </c>
      <c r="C534" s="7">
        <v>124.2</v>
      </c>
      <c r="D534" s="7">
        <v>1147.55</v>
      </c>
      <c r="E534" s="7">
        <v>4205.8500000000004</v>
      </c>
      <c r="F534" s="7"/>
      <c r="G534" s="7"/>
      <c r="H534" s="10">
        <f t="shared" si="385"/>
        <v>4.0420371867421184E-3</v>
      </c>
      <c r="I534" s="10">
        <f t="shared" si="386"/>
        <v>3.4061725613876957E-2</v>
      </c>
      <c r="J534" s="10">
        <f t="shared" si="387"/>
        <v>4.8984274651136826E-2</v>
      </c>
      <c r="K534" s="7"/>
      <c r="L534" s="10">
        <f t="shared" si="388"/>
        <v>0.98879103282626102</v>
      </c>
      <c r="M534" s="10">
        <f t="shared" si="389"/>
        <v>4.7883984867591423</v>
      </c>
      <c r="N534" s="10">
        <f t="shared" si="390"/>
        <v>1.8492988279926839</v>
      </c>
      <c r="O534" s="7"/>
      <c r="P534" s="10">
        <f t="shared" si="391"/>
        <v>-3.7996074539328815</v>
      </c>
      <c r="Q534" s="10">
        <f t="shared" si="392"/>
        <v>-0.86050779516642284</v>
      </c>
      <c r="R534" s="11">
        <f t="shared" si="393"/>
        <v>-2.9390996587664588</v>
      </c>
      <c r="S534" s="4"/>
      <c r="T534" s="7"/>
      <c r="U534" s="7">
        <v>13897.35</v>
      </c>
      <c r="V534" s="7">
        <v>2248.25</v>
      </c>
      <c r="W534" s="7">
        <v>44.65</v>
      </c>
      <c r="X534" s="7"/>
      <c r="Y534" s="10">
        <f t="shared" si="394"/>
        <v>2.5994352263708706E-2</v>
      </c>
      <c r="Z534" s="10">
        <f t="shared" si="395"/>
        <v>2.51003100492432E-2</v>
      </c>
      <c r="AA534" s="10">
        <f t="shared" si="396"/>
        <v>1.5927189988623337E-2</v>
      </c>
      <c r="AB534" s="5"/>
      <c r="AC534" s="10">
        <f t="shared" si="420"/>
        <v>7.2698853768669705E-2</v>
      </c>
      <c r="AD534" s="10">
        <f t="shared" si="421"/>
        <v>4.5600409264254578E-2</v>
      </c>
      <c r="AE534" s="10">
        <f t="shared" si="422"/>
        <v>4.6893317702227433E-2</v>
      </c>
      <c r="AF534" s="10"/>
      <c r="AG534" s="10">
        <f t="shared" si="423"/>
        <v>2.7098444504415127E-2</v>
      </c>
      <c r="AH534" s="10">
        <f t="shared" si="424"/>
        <v>2.5805536066442272E-2</v>
      </c>
      <c r="AI534" s="10">
        <f t="shared" si="397"/>
        <v>1.2929084379728548E-3</v>
      </c>
      <c r="AJ534" s="7"/>
      <c r="AK534" s="7"/>
      <c r="AL534" s="7">
        <v>536.5</v>
      </c>
      <c r="AM534" s="7">
        <v>39.9</v>
      </c>
      <c r="AN534" s="7">
        <v>452.5</v>
      </c>
      <c r="AO534" s="4"/>
      <c r="AP534" s="10">
        <f t="shared" si="398"/>
        <v>8.9327691584391161E-3</v>
      </c>
      <c r="AQ534" s="10">
        <f t="shared" si="399"/>
        <v>2.046035805626591E-2</v>
      </c>
      <c r="AR534" s="10">
        <f t="shared" si="400"/>
        <v>3.8082128928653418E-2</v>
      </c>
      <c r="AS534" s="4"/>
      <c r="AT534" s="10">
        <f t="shared" si="425"/>
        <v>1.7543859649122806E-2</v>
      </c>
      <c r="AU534" s="10">
        <f t="shared" si="426"/>
        <v>4.8620236530880462E-2</v>
      </c>
      <c r="AV534" s="10">
        <f t="shared" si="427"/>
        <v>-2.7548209366391185E-3</v>
      </c>
      <c r="AW534" s="4"/>
      <c r="AX534" s="9">
        <f t="shared" si="418"/>
        <v>-2.0298680585761925E-2</v>
      </c>
      <c r="AY534" s="9">
        <f t="shared" si="419"/>
        <v>-5.137505746751958E-2</v>
      </c>
      <c r="AZ534" s="8">
        <f t="shared" si="406"/>
        <v>3.1076376881757656E-2</v>
      </c>
      <c r="BA534" s="4"/>
      <c r="BC534" s="4"/>
      <c r="BD534" s="4"/>
      <c r="BE534" s="4"/>
      <c r="BF534" s="4"/>
      <c r="BG534" s="4"/>
      <c r="BH534" s="4"/>
      <c r="BI534" s="4"/>
      <c r="BJ534" s="4"/>
      <c r="BK534" s="4"/>
      <c r="BN534" s="4"/>
    </row>
    <row r="535" spans="1:66" s="1" customFormat="1">
      <c r="A535" s="12">
        <v>42129</v>
      </c>
      <c r="B535" s="7">
        <v>27440.14</v>
      </c>
      <c r="C535" s="7">
        <v>124.3</v>
      </c>
      <c r="D535" s="7">
        <v>1187.9000000000001</v>
      </c>
      <c r="E535" s="7">
        <v>4280</v>
      </c>
      <c r="F535" s="7"/>
      <c r="G535" s="7"/>
      <c r="H535" s="10">
        <f t="shared" si="385"/>
        <v>8.0515297906597679E-4</v>
      </c>
      <c r="I535" s="10">
        <f t="shared" si="386"/>
        <v>3.5161866585334094E-2</v>
      </c>
      <c r="J535" s="10">
        <f t="shared" si="387"/>
        <v>1.763020554703559E-2</v>
      </c>
      <c r="K535" s="7"/>
      <c r="L535" s="10">
        <f t="shared" si="388"/>
        <v>0.99039231385108073</v>
      </c>
      <c r="M535" s="10">
        <f t="shared" si="389"/>
        <v>4.9919293820933168</v>
      </c>
      <c r="N535" s="10">
        <f t="shared" si="390"/>
        <v>1.8995325519951225</v>
      </c>
      <c r="O535" s="7"/>
      <c r="P535" s="10">
        <f t="shared" si="391"/>
        <v>-4.0015370682422358</v>
      </c>
      <c r="Q535" s="10">
        <f t="shared" si="392"/>
        <v>-0.90914023814404177</v>
      </c>
      <c r="R535" s="11">
        <f t="shared" si="393"/>
        <v>-3.0923968300981941</v>
      </c>
      <c r="S535" s="7"/>
      <c r="T535" s="7"/>
      <c r="U535" s="7">
        <v>14016.55</v>
      </c>
      <c r="V535" s="7">
        <v>2345.0500000000002</v>
      </c>
      <c r="W535" s="7">
        <v>46.8</v>
      </c>
      <c r="X535" s="7"/>
      <c r="Y535" s="10">
        <f t="shared" si="394"/>
        <v>8.5771747851208259E-3</v>
      </c>
      <c r="Z535" s="10">
        <f t="shared" si="395"/>
        <v>4.3055709996664152E-2</v>
      </c>
      <c r="AA535" s="10">
        <f t="shared" si="396"/>
        <v>4.8152295632698738E-2</v>
      </c>
      <c r="AB535" s="5"/>
      <c r="AC535" s="10">
        <f t="shared" si="420"/>
        <v>8.1899579329242356E-2</v>
      </c>
      <c r="AD535" s="10">
        <f t="shared" si="421"/>
        <v>9.0619477257929668E-2</v>
      </c>
      <c r="AE535" s="10">
        <f t="shared" si="422"/>
        <v>9.7303634232121891E-2</v>
      </c>
      <c r="AF535" s="10"/>
      <c r="AG535" s="10">
        <f t="shared" si="423"/>
        <v>-8.7198979286873118E-3</v>
      </c>
      <c r="AH535" s="10">
        <f t="shared" si="424"/>
        <v>-1.5404054902879535E-2</v>
      </c>
      <c r="AI535" s="10">
        <f t="shared" si="397"/>
        <v>6.6841569741922235E-3</v>
      </c>
      <c r="AJ535" s="7"/>
      <c r="AK535" s="7"/>
      <c r="AL535" s="7">
        <v>528.75</v>
      </c>
      <c r="AM535" s="7">
        <v>39.200000000000003</v>
      </c>
      <c r="AN535" s="7">
        <v>456.85</v>
      </c>
      <c r="AO535" s="4"/>
      <c r="AP535" s="10">
        <f t="shared" si="398"/>
        <v>-1.4445479962721343E-2</v>
      </c>
      <c r="AQ535" s="10">
        <f t="shared" si="399"/>
        <v>-1.7543859649122702E-2</v>
      </c>
      <c r="AR535" s="10">
        <f t="shared" si="400"/>
        <v>9.613259668508338E-3</v>
      </c>
      <c r="AS535" s="4"/>
      <c r="AT535" s="10">
        <f t="shared" si="425"/>
        <v>2.8449502133712661E-3</v>
      </c>
      <c r="AU535" s="10">
        <f t="shared" si="426"/>
        <v>3.0223390275952847E-2</v>
      </c>
      <c r="AV535" s="10">
        <f t="shared" si="427"/>
        <v>6.8319559228650637E-3</v>
      </c>
      <c r="AW535" s="4"/>
      <c r="AX535" s="9">
        <f t="shared" si="418"/>
        <v>3.9870057094937971E-3</v>
      </c>
      <c r="AY535" s="9">
        <f t="shared" si="419"/>
        <v>-2.3391434353087784E-2</v>
      </c>
      <c r="AZ535" s="8">
        <f t="shared" si="406"/>
        <v>2.7378440062581583E-2</v>
      </c>
      <c r="BA535" s="4"/>
      <c r="BC535" s="4"/>
      <c r="BD535" s="4"/>
      <c r="BE535" s="4"/>
      <c r="BF535" s="4"/>
      <c r="BG535" s="4"/>
      <c r="BH535" s="4"/>
      <c r="BI535" s="4"/>
      <c r="BJ535" s="4"/>
      <c r="BK535" s="4"/>
      <c r="BN535" s="4"/>
    </row>
    <row r="536" spans="1:66" s="1" customFormat="1">
      <c r="A536" s="12">
        <v>42130</v>
      </c>
      <c r="B536" s="7">
        <v>26717.37</v>
      </c>
      <c r="C536" s="7">
        <v>121.85</v>
      </c>
      <c r="D536" s="7">
        <v>1111.7</v>
      </c>
      <c r="E536" s="7">
        <v>4271.95</v>
      </c>
      <c r="F536" s="7"/>
      <c r="G536" s="7"/>
      <c r="H536" s="10">
        <f t="shared" si="385"/>
        <v>-1.9710378117457787E-2</v>
      </c>
      <c r="I536" s="10">
        <f t="shared" si="386"/>
        <v>-6.414681370485735E-2</v>
      </c>
      <c r="J536" s="10">
        <f t="shared" si="387"/>
        <v>-1.8808411214953696E-3</v>
      </c>
      <c r="K536" s="7"/>
      <c r="L536" s="10">
        <f t="shared" si="388"/>
        <v>0.95116092874299418</v>
      </c>
      <c r="M536" s="10">
        <f t="shared" si="389"/>
        <v>4.6075662042875161</v>
      </c>
      <c r="N536" s="10">
        <f t="shared" si="390"/>
        <v>1.8940789919382157</v>
      </c>
      <c r="O536" s="7"/>
      <c r="P536" s="10">
        <f t="shared" si="391"/>
        <v>-3.6564052755445218</v>
      </c>
      <c r="Q536" s="10">
        <f t="shared" si="392"/>
        <v>-0.94291806319522153</v>
      </c>
      <c r="R536" s="11">
        <f t="shared" si="393"/>
        <v>-2.7134872123493001</v>
      </c>
      <c r="S536" s="7"/>
      <c r="T536" s="7"/>
      <c r="U536" s="7">
        <v>13998.65</v>
      </c>
      <c r="V536" s="7">
        <v>2244.75</v>
      </c>
      <c r="W536" s="7">
        <v>46.65</v>
      </c>
      <c r="X536" s="7"/>
      <c r="Y536" s="10">
        <f t="shared" si="394"/>
        <v>-1.2770617591347112E-3</v>
      </c>
      <c r="Z536" s="10">
        <f t="shared" si="395"/>
        <v>-4.2770943050254868E-2</v>
      </c>
      <c r="AA536" s="10">
        <f t="shared" si="396"/>
        <v>-3.2051282051281751E-3</v>
      </c>
      <c r="AB536" s="5"/>
      <c r="AC536" s="10">
        <f t="shared" si="420"/>
        <v>8.0517926749257049E-2</v>
      </c>
      <c r="AD536" s="10">
        <f t="shared" si="421"/>
        <v>4.3972653706632031E-2</v>
      </c>
      <c r="AE536" s="10">
        <f t="shared" si="422"/>
        <v>9.3786635404454866E-2</v>
      </c>
      <c r="AF536" s="10"/>
      <c r="AG536" s="10">
        <f t="shared" si="423"/>
        <v>3.6545273042625018E-2</v>
      </c>
      <c r="AH536" s="10">
        <f t="shared" si="424"/>
        <v>-1.3268708655197817E-2</v>
      </c>
      <c r="AI536" s="10">
        <f t="shared" si="397"/>
        <v>4.9813981697822834E-2</v>
      </c>
      <c r="AJ536" s="7"/>
      <c r="AK536" s="7"/>
      <c r="AL536" s="7">
        <v>516.5</v>
      </c>
      <c r="AM536" s="7">
        <v>37.4</v>
      </c>
      <c r="AN536" s="7">
        <v>432.05</v>
      </c>
      <c r="AO536" s="4"/>
      <c r="AP536" s="10">
        <f t="shared" si="398"/>
        <v>-2.3167848699763592E-2</v>
      </c>
      <c r="AQ536" s="10">
        <f t="shared" si="399"/>
        <v>-4.5918367346938882E-2</v>
      </c>
      <c r="AR536" s="10">
        <f t="shared" si="400"/>
        <v>-5.4284776184743373E-2</v>
      </c>
      <c r="AS536" s="4"/>
      <c r="AT536" s="10">
        <f t="shared" si="425"/>
        <v>-2.0388809862494073E-2</v>
      </c>
      <c r="AU536" s="10">
        <f t="shared" si="426"/>
        <v>-1.7082785808147139E-2</v>
      </c>
      <c r="AV536" s="10">
        <f t="shared" si="427"/>
        <v>-4.7823691460055072E-2</v>
      </c>
      <c r="AW536" s="4"/>
      <c r="AX536" s="9">
        <f t="shared" si="418"/>
        <v>-2.7434881597560998E-2</v>
      </c>
      <c r="AY536" s="9">
        <f t="shared" si="419"/>
        <v>-3.0740905651907933E-2</v>
      </c>
      <c r="AZ536" s="8">
        <f t="shared" si="406"/>
        <v>3.3060240543469344E-3</v>
      </c>
      <c r="BA536" s="4"/>
      <c r="BC536" s="4"/>
      <c r="BD536" s="4"/>
      <c r="BE536" s="4"/>
      <c r="BF536" s="4"/>
      <c r="BG536" s="4"/>
      <c r="BH536" s="4"/>
      <c r="BI536" s="4"/>
      <c r="BJ536" s="4"/>
      <c r="BK536" s="4"/>
      <c r="BN536" s="4"/>
    </row>
    <row r="537" spans="1:66" s="1" customFormat="1">
      <c r="A537" s="12">
        <v>42131</v>
      </c>
      <c r="B537" s="7">
        <v>26599.11</v>
      </c>
      <c r="C537" s="7">
        <v>116.2</v>
      </c>
      <c r="D537" s="7">
        <v>1081.1500000000001</v>
      </c>
      <c r="E537" s="7">
        <v>4184.8</v>
      </c>
      <c r="F537" s="7"/>
      <c r="G537" s="7"/>
      <c r="H537" s="10">
        <f t="shared" si="385"/>
        <v>-4.6368485843249832E-2</v>
      </c>
      <c r="I537" s="10">
        <f t="shared" si="386"/>
        <v>-2.7480435369254253E-2</v>
      </c>
      <c r="J537" s="10">
        <f t="shared" si="387"/>
        <v>-2.0400519669003532E-2</v>
      </c>
      <c r="K537" s="7"/>
      <c r="L537" s="10">
        <f t="shared" si="388"/>
        <v>0.86068855084067253</v>
      </c>
      <c r="M537" s="10">
        <f t="shared" si="389"/>
        <v>4.4534678436317785</v>
      </c>
      <c r="N537" s="10">
        <f t="shared" si="390"/>
        <v>1.8350382765395301</v>
      </c>
      <c r="O537" s="7"/>
      <c r="P537" s="10">
        <f t="shared" si="391"/>
        <v>-3.5927792927911062</v>
      </c>
      <c r="Q537" s="10">
        <f t="shared" si="392"/>
        <v>-0.97434972569885758</v>
      </c>
      <c r="R537" s="11">
        <f t="shared" si="393"/>
        <v>-2.6184295670922486</v>
      </c>
      <c r="S537" s="7"/>
      <c r="T537" s="7"/>
      <c r="U537" s="7">
        <v>13734.85</v>
      </c>
      <c r="V537" s="7">
        <v>2245.3000000000002</v>
      </c>
      <c r="W537" s="7">
        <v>44.8</v>
      </c>
      <c r="X537" s="7"/>
      <c r="Y537" s="10">
        <f t="shared" si="394"/>
        <v>-1.8844674307879637E-2</v>
      </c>
      <c r="Z537" s="10">
        <f t="shared" si="395"/>
        <v>2.4501614879170593E-4</v>
      </c>
      <c r="AA537" s="10">
        <f t="shared" si="396"/>
        <v>-3.9657020364415894E-2</v>
      </c>
      <c r="AB537" s="5"/>
      <c r="AC537" s="10">
        <f t="shared" si="420"/>
        <v>6.0155918335841947E-2</v>
      </c>
      <c r="AD537" s="10">
        <f t="shared" si="421"/>
        <v>4.4228443865687084E-2</v>
      </c>
      <c r="AE537" s="10">
        <f t="shared" si="422"/>
        <v>5.0410316529894458E-2</v>
      </c>
      <c r="AF537" s="10"/>
      <c r="AG537" s="10">
        <f t="shared" si="423"/>
        <v>1.5927474470154863E-2</v>
      </c>
      <c r="AH537" s="10">
        <f t="shared" si="424"/>
        <v>9.7456018059474889E-3</v>
      </c>
      <c r="AI537" s="10">
        <f t="shared" si="397"/>
        <v>6.1818726642073746E-3</v>
      </c>
      <c r="AJ537" s="7"/>
      <c r="AK537" s="7"/>
      <c r="AL537" s="7">
        <v>500.75</v>
      </c>
      <c r="AM537" s="7">
        <v>35.6</v>
      </c>
      <c r="AN537" s="7">
        <v>421.95</v>
      </c>
      <c r="AO537" s="4"/>
      <c r="AP537" s="10">
        <f t="shared" si="398"/>
        <v>-3.0493707647628269E-2</v>
      </c>
      <c r="AQ537" s="10">
        <f t="shared" si="399"/>
        <v>-4.8128342245989233E-2</v>
      </c>
      <c r="AR537" s="10">
        <f t="shared" si="400"/>
        <v>-2.3376923967133485E-2</v>
      </c>
      <c r="AS537" s="4"/>
      <c r="AT537" s="10">
        <f t="shared" si="425"/>
        <v>-5.0260787102892369E-2</v>
      </c>
      <c r="AU537" s="10">
        <f t="shared" si="426"/>
        <v>-6.4388961892246938E-2</v>
      </c>
      <c r="AV537" s="10">
        <f t="shared" si="427"/>
        <v>-7.0082644628099197E-2</v>
      </c>
      <c r="AW537" s="4"/>
      <c r="AX537" s="9">
        <f t="shared" si="418"/>
        <v>-1.9821857525206828E-2</v>
      </c>
      <c r="AY537" s="9">
        <f t="shared" si="419"/>
        <v>-5.6936827358522596E-3</v>
      </c>
      <c r="AZ537" s="8">
        <f t="shared" si="406"/>
        <v>-1.4128174789354568E-2</v>
      </c>
      <c r="BA537" s="4"/>
      <c r="BC537" s="4"/>
      <c r="BD537" s="4"/>
      <c r="BE537" s="4"/>
      <c r="BF537" s="4"/>
      <c r="BG537" s="4"/>
      <c r="BH537" s="4"/>
      <c r="BI537" s="4"/>
      <c r="BJ537" s="4"/>
      <c r="BK537" s="4"/>
      <c r="BN537" s="4"/>
    </row>
    <row r="538" spans="1:66" s="1" customFormat="1">
      <c r="A538" s="12">
        <v>42132</v>
      </c>
      <c r="B538" s="7">
        <v>27105.39</v>
      </c>
      <c r="C538" s="7">
        <v>115.75</v>
      </c>
      <c r="D538" s="7">
        <v>1112.8499999999999</v>
      </c>
      <c r="E538" s="7">
        <v>4340.95</v>
      </c>
      <c r="F538" s="7"/>
      <c r="G538" s="7"/>
      <c r="H538" s="10">
        <f t="shared" si="385"/>
        <v>-3.8726333907057042E-3</v>
      </c>
      <c r="I538" s="10">
        <f t="shared" si="386"/>
        <v>2.9320630809785704E-2</v>
      </c>
      <c r="J538" s="10">
        <f t="shared" si="387"/>
        <v>3.7313611164213258E-2</v>
      </c>
      <c r="K538" s="7"/>
      <c r="L538" s="10">
        <f t="shared" si="388"/>
        <v>0.8534827862289831</v>
      </c>
      <c r="M538" s="10">
        <f t="shared" si="389"/>
        <v>4.6133669609079444</v>
      </c>
      <c r="N538" s="10">
        <f t="shared" si="390"/>
        <v>1.9408237924259875</v>
      </c>
      <c r="O538" s="10" t="s">
        <v>1</v>
      </c>
      <c r="P538" s="10">
        <f t="shared" si="391"/>
        <v>-3.7598841746789615</v>
      </c>
      <c r="Q538" s="10">
        <f t="shared" si="392"/>
        <v>-1.0873410061970044</v>
      </c>
      <c r="R538" s="11">
        <f t="shared" si="393"/>
        <v>-2.6725431684819574</v>
      </c>
      <c r="S538" s="7"/>
      <c r="T538" s="7"/>
      <c r="U538" s="7">
        <v>13350.7</v>
      </c>
      <c r="V538" s="7">
        <v>2204.25</v>
      </c>
      <c r="W538" s="7">
        <v>43.8</v>
      </c>
      <c r="X538" s="7"/>
      <c r="Y538" s="10">
        <f t="shared" si="394"/>
        <v>-2.7968998569332729E-2</v>
      </c>
      <c r="Z538" s="10">
        <f t="shared" si="395"/>
        <v>-1.8282634837215598E-2</v>
      </c>
      <c r="AA538" s="10">
        <f t="shared" si="396"/>
        <v>-2.2321428571428572E-2</v>
      </c>
      <c r="AB538" s="5"/>
      <c r="AC538" s="10">
        <f t="shared" si="420"/>
        <v>3.050441897263716E-2</v>
      </c>
      <c r="AD538" s="10">
        <f t="shared" si="421"/>
        <v>2.5137196539856844E-2</v>
      </c>
      <c r="AE538" s="10">
        <f t="shared" si="422"/>
        <v>2.6963657678780742E-2</v>
      </c>
      <c r="AF538" s="10"/>
      <c r="AG538" s="10">
        <f t="shared" si="423"/>
        <v>5.3672224327803164E-3</v>
      </c>
      <c r="AH538" s="10">
        <f t="shared" si="424"/>
        <v>3.5407612938564183E-3</v>
      </c>
      <c r="AI538" s="10">
        <f t="shared" si="397"/>
        <v>1.8264611389238981E-3</v>
      </c>
      <c r="AJ538" s="7"/>
      <c r="AK538" s="7"/>
      <c r="AL538" s="7">
        <v>506.25</v>
      </c>
      <c r="AM538" s="7">
        <v>36.950000000000003</v>
      </c>
      <c r="AN538" s="7">
        <v>445.45</v>
      </c>
      <c r="AO538" s="4"/>
      <c r="AP538" s="10">
        <f t="shared" si="398"/>
        <v>1.0983524712930605E-2</v>
      </c>
      <c r="AQ538" s="10">
        <f t="shared" si="399"/>
        <v>3.7921348314606779E-2</v>
      </c>
      <c r="AR538" s="10">
        <f t="shared" si="400"/>
        <v>5.569380258324446E-2</v>
      </c>
      <c r="AS538" s="4"/>
      <c r="AT538" s="10">
        <f t="shared" si="425"/>
        <v>-3.9829302987197723E-2</v>
      </c>
      <c r="AU538" s="10">
        <f t="shared" si="426"/>
        <v>-2.8909329829171996E-2</v>
      </c>
      <c r="AV538" s="10">
        <f t="shared" si="427"/>
        <v>-1.8292011019283773E-2</v>
      </c>
      <c r="AW538" s="4"/>
      <c r="AX538" s="9">
        <f t="shared" si="418"/>
        <v>2.153729196791395E-2</v>
      </c>
      <c r="AY538" s="9">
        <f t="shared" si="419"/>
        <v>1.0617318809888223E-2</v>
      </c>
      <c r="AZ538" s="8">
        <f t="shared" si="406"/>
        <v>1.0919973158025727E-2</v>
      </c>
      <c r="BA538" s="4"/>
      <c r="BC538" s="4"/>
      <c r="BD538" s="4"/>
      <c r="BE538" s="4"/>
      <c r="BF538" s="4"/>
      <c r="BG538" s="4"/>
      <c r="BH538" s="4"/>
      <c r="BI538" s="4"/>
      <c r="BJ538" s="4"/>
      <c r="BK538" s="4"/>
      <c r="BN538" s="4"/>
    </row>
    <row r="539" spans="1:66" s="1" customFormat="1">
      <c r="A539" s="12">
        <v>42135</v>
      </c>
      <c r="B539" s="7">
        <v>27507.3</v>
      </c>
      <c r="C539" s="7">
        <v>118.1</v>
      </c>
      <c r="D539" s="7">
        <v>1132.05</v>
      </c>
      <c r="E539" s="7">
        <v>4351.8</v>
      </c>
      <c r="F539" s="7"/>
      <c r="G539" s="7"/>
      <c r="H539" s="10">
        <f t="shared" si="385"/>
        <v>2.0302375809935155E-2</v>
      </c>
      <c r="I539" s="10">
        <f t="shared" si="386"/>
        <v>1.7252999056476655E-2</v>
      </c>
      <c r="J539" s="10">
        <f t="shared" si="387"/>
        <v>2.4994528847372957E-3</v>
      </c>
      <c r="K539" s="7"/>
      <c r="L539" s="10">
        <f t="shared" si="388"/>
        <v>0.89111289031224961</v>
      </c>
      <c r="M539" s="10">
        <f t="shared" si="389"/>
        <v>4.7102143757881461</v>
      </c>
      <c r="N539" s="10">
        <f t="shared" si="390"/>
        <v>1.9481742429374707</v>
      </c>
      <c r="O539" s="7" t="s">
        <v>0</v>
      </c>
      <c r="P539" s="10">
        <f t="shared" si="391"/>
        <v>-3.8191014854758967</v>
      </c>
      <c r="Q539" s="10">
        <f t="shared" si="392"/>
        <v>-1.0570613526252211</v>
      </c>
      <c r="R539" s="11">
        <f t="shared" si="393"/>
        <v>-2.7620401328506756</v>
      </c>
      <c r="S539" s="7"/>
      <c r="T539" s="7"/>
      <c r="U539" s="7">
        <v>13668.85</v>
      </c>
      <c r="V539" s="7">
        <v>2283.25</v>
      </c>
      <c r="W539" s="7">
        <v>41.95</v>
      </c>
      <c r="X539" s="7"/>
      <c r="Y539" s="10">
        <f t="shared" si="394"/>
        <v>2.3830211149977125E-2</v>
      </c>
      <c r="Z539" s="10">
        <f t="shared" si="395"/>
        <v>3.5839854825904502E-2</v>
      </c>
      <c r="AA539" s="10">
        <f t="shared" si="396"/>
        <v>-4.2237442922374302E-2</v>
      </c>
      <c r="AB539" s="5"/>
      <c r="AC539" s="10">
        <f t="shared" si="420"/>
        <v>5.50615568677396E-2</v>
      </c>
      <c r="AD539" s="10">
        <f t="shared" si="421"/>
        <v>6.1877964840480047E-2</v>
      </c>
      <c r="AE539" s="10">
        <f t="shared" si="422"/>
        <v>-1.6412661195779502E-2</v>
      </c>
      <c r="AF539" s="10"/>
      <c r="AG539" s="10">
        <f t="shared" si="423"/>
        <v>-6.8164079727404472E-3</v>
      </c>
      <c r="AH539" s="10">
        <f t="shared" si="424"/>
        <v>7.1474218063519099E-2</v>
      </c>
      <c r="AI539" s="10">
        <f t="shared" si="397"/>
        <v>-7.8290626036259553E-2</v>
      </c>
      <c r="AJ539" s="7"/>
      <c r="AK539" s="7"/>
      <c r="AL539" s="7">
        <v>535</v>
      </c>
      <c r="AM539" s="7">
        <v>37.4</v>
      </c>
      <c r="AN539" s="7">
        <v>449.8</v>
      </c>
      <c r="AO539" s="4"/>
      <c r="AP539" s="10">
        <f t="shared" si="398"/>
        <v>5.6790123456790124E-2</v>
      </c>
      <c r="AQ539" s="10">
        <f t="shared" si="399"/>
        <v>1.2178619756427488E-2</v>
      </c>
      <c r="AR539" s="10">
        <f t="shared" si="400"/>
        <v>9.7654057694466778E-3</v>
      </c>
      <c r="AS539" s="4"/>
      <c r="AT539" s="10">
        <f t="shared" si="425"/>
        <v>1.469890943575154E-2</v>
      </c>
      <c r="AU539" s="10">
        <f t="shared" si="426"/>
        <v>-1.7082785808147139E-2</v>
      </c>
      <c r="AV539" s="10">
        <f t="shared" si="427"/>
        <v>-8.7052341597795898E-3</v>
      </c>
      <c r="AW539" s="4"/>
      <c r="AX539" s="9">
        <f t="shared" si="418"/>
        <v>-2.340414359553113E-2</v>
      </c>
      <c r="AY539" s="9">
        <f t="shared" si="419"/>
        <v>8.3775516483675493E-3</v>
      </c>
      <c r="AZ539" s="8">
        <f t="shared" si="406"/>
        <v>-3.1781695243898678E-2</v>
      </c>
      <c r="BA539" s="4"/>
      <c r="BC539" s="4"/>
      <c r="BD539" s="4"/>
      <c r="BE539" s="4"/>
      <c r="BF539" s="4"/>
      <c r="BG539" s="4"/>
      <c r="BH539" s="4"/>
      <c r="BI539" s="4"/>
      <c r="BJ539" s="4"/>
      <c r="BK539" s="4"/>
      <c r="BN539" s="4"/>
    </row>
    <row r="540" spans="1:66" s="1" customFormat="1">
      <c r="A540" s="12">
        <v>42136</v>
      </c>
      <c r="B540" s="7">
        <v>26877.48</v>
      </c>
      <c r="C540" s="7">
        <v>113.9</v>
      </c>
      <c r="D540" s="7">
        <v>1115.0999999999999</v>
      </c>
      <c r="E540" s="7">
        <v>4328.75</v>
      </c>
      <c r="F540" s="7"/>
      <c r="G540" s="7"/>
      <c r="H540" s="10">
        <f t="shared" si="385"/>
        <v>-3.5563082133784833E-2</v>
      </c>
      <c r="I540" s="10">
        <f t="shared" si="386"/>
        <v>-1.4972836888830039E-2</v>
      </c>
      <c r="J540" s="10">
        <f t="shared" si="387"/>
        <v>-5.2966588538076618E-3</v>
      </c>
      <c r="K540" s="7"/>
      <c r="L540" s="10">
        <f t="shared" si="388"/>
        <v>0.82385908726981583</v>
      </c>
      <c r="M540" s="10">
        <f t="shared" si="389"/>
        <v>4.6247162673392177</v>
      </c>
      <c r="N540" s="10">
        <f t="shared" si="390"/>
        <v>1.9325587697310482</v>
      </c>
      <c r="O540" s="7"/>
      <c r="P540" s="10">
        <f t="shared" si="391"/>
        <v>-3.8008571800694018</v>
      </c>
      <c r="Q540" s="10">
        <f t="shared" si="392"/>
        <v>-1.1086996824612325</v>
      </c>
      <c r="R540" s="11">
        <f t="shared" si="393"/>
        <v>-2.6921574976081692</v>
      </c>
      <c r="S540" s="7"/>
      <c r="T540" s="7"/>
      <c r="U540" s="7">
        <v>13423.75</v>
      </c>
      <c r="V540" s="7">
        <v>2272.9</v>
      </c>
      <c r="W540" s="7">
        <v>39.85</v>
      </c>
      <c r="X540" s="7">
        <v>7</v>
      </c>
      <c r="Y540" s="10">
        <f t="shared" si="394"/>
        <v>-1.7931281709873206E-2</v>
      </c>
      <c r="Z540" s="10">
        <f t="shared" si="395"/>
        <v>-4.533012153728198E-3</v>
      </c>
      <c r="AA540" s="10">
        <f t="shared" si="396"/>
        <v>-5.0059594755661532E-2</v>
      </c>
      <c r="AB540" s="5"/>
      <c r="AC540" s="10">
        <f t="shared" si="420"/>
        <v>3.6142950870286752E-2</v>
      </c>
      <c r="AD540" s="10">
        <f t="shared" si="421"/>
        <v>5.7064459120081984E-2</v>
      </c>
      <c r="AE540" s="10">
        <f t="shared" si="422"/>
        <v>-6.5650644783118342E-2</v>
      </c>
      <c r="AF540" s="10" t="s">
        <v>1</v>
      </c>
      <c r="AG540" s="10">
        <f t="shared" si="423"/>
        <v>-2.0921508249795231E-2</v>
      </c>
      <c r="AH540" s="10">
        <f t="shared" si="424"/>
        <v>0.10179359565340509</v>
      </c>
      <c r="AI540" s="10">
        <f t="shared" si="397"/>
        <v>-0.12271510390320033</v>
      </c>
      <c r="AJ540" s="7" t="s">
        <v>14</v>
      </c>
      <c r="AK540" s="7"/>
      <c r="AL540" s="7">
        <v>518.5</v>
      </c>
      <c r="AM540" s="7">
        <v>36.299999999999997</v>
      </c>
      <c r="AN540" s="7">
        <v>430.7</v>
      </c>
      <c r="AO540" s="4"/>
      <c r="AP540" s="10">
        <f t="shared" si="398"/>
        <v>-3.0841121495327101E-2</v>
      </c>
      <c r="AQ540" s="10">
        <f t="shared" si="399"/>
        <v>-2.9411764705882391E-2</v>
      </c>
      <c r="AR540" s="10">
        <f t="shared" si="400"/>
        <v>-4.2463317029791066E-2</v>
      </c>
      <c r="AS540" s="4"/>
      <c r="AT540" s="10">
        <f t="shared" si="425"/>
        <v>-1.6595542911332386E-2</v>
      </c>
      <c r="AU540" s="10">
        <f t="shared" si="426"/>
        <v>-4.5992115637319322E-2</v>
      </c>
      <c r="AV540" s="10">
        <f t="shared" si="427"/>
        <v>-5.0798898071625367E-2</v>
      </c>
      <c r="AW540" s="4"/>
      <c r="AX540" s="9">
        <f t="shared" si="418"/>
        <v>-3.4203355160292978E-2</v>
      </c>
      <c r="AY540" s="9">
        <f t="shared" si="419"/>
        <v>-4.806782434306045E-3</v>
      </c>
      <c r="AZ540" s="8">
        <f t="shared" si="406"/>
        <v>-2.9396572725986933E-2</v>
      </c>
      <c r="BA540" s="4"/>
      <c r="BC540" s="4"/>
      <c r="BD540" s="4"/>
      <c r="BE540" s="4"/>
      <c r="BF540" s="4"/>
      <c r="BG540" s="4"/>
      <c r="BH540" s="4"/>
      <c r="BI540" s="4"/>
      <c r="BJ540" s="4"/>
      <c r="BK540" s="4"/>
      <c r="BN540" s="4"/>
    </row>
    <row r="541" spans="1:66" s="1" customFormat="1">
      <c r="A541" s="12">
        <v>42137</v>
      </c>
      <c r="B541" s="7">
        <v>27251.1</v>
      </c>
      <c r="C541" s="7">
        <v>115.25</v>
      </c>
      <c r="D541" s="7">
        <v>1154.2</v>
      </c>
      <c r="E541" s="7">
        <v>4342.2</v>
      </c>
      <c r="F541" s="7"/>
      <c r="G541" s="7"/>
      <c r="H541" s="10">
        <f t="shared" si="385"/>
        <v>1.1852502194907763E-2</v>
      </c>
      <c r="I541" s="10">
        <f t="shared" si="386"/>
        <v>3.5064119809882645E-2</v>
      </c>
      <c r="J541" s="10">
        <f t="shared" si="387"/>
        <v>3.10713254403692E-3</v>
      </c>
      <c r="K541" s="7"/>
      <c r="L541" s="10">
        <f t="shared" si="388"/>
        <v>0.84547638110488388</v>
      </c>
      <c r="M541" s="10">
        <f t="shared" si="389"/>
        <v>4.8219419924337963</v>
      </c>
      <c r="N541" s="10">
        <f t="shared" si="390"/>
        <v>1.9416706185217805</v>
      </c>
      <c r="O541" s="7"/>
      <c r="P541" s="10">
        <f t="shared" si="391"/>
        <v>-3.9764656113289125</v>
      </c>
      <c r="Q541" s="10">
        <f t="shared" si="392"/>
        <v>-1.0961942374168965</v>
      </c>
      <c r="R541" s="11">
        <f t="shared" si="393"/>
        <v>-2.880271373912016</v>
      </c>
      <c r="S541" s="7"/>
      <c r="T541" s="7"/>
      <c r="U541" s="7">
        <v>13473.15</v>
      </c>
      <c r="V541" s="7">
        <v>2285.75</v>
      </c>
      <c r="W541" s="7">
        <v>40.65</v>
      </c>
      <c r="X541" s="7">
        <f>X529+X529*0.036</f>
        <v>1.2133752682983743</v>
      </c>
      <c r="Y541" s="10">
        <f t="shared" si="394"/>
        <v>3.6800446968991256E-3</v>
      </c>
      <c r="Z541" s="10">
        <f t="shared" si="395"/>
        <v>5.6535703286549818E-3</v>
      </c>
      <c r="AA541" s="10">
        <f t="shared" si="396"/>
        <v>2.0075282308657395E-2</v>
      </c>
      <c r="AB541" s="5"/>
      <c r="AC541" s="10">
        <f>(U541-$U$540)/$U$540</f>
        <v>3.6800446968991256E-3</v>
      </c>
      <c r="AD541" s="10">
        <f>(V541-$V$540)/$V$540</f>
        <v>5.6535703286549818E-3</v>
      </c>
      <c r="AE541" s="10">
        <f>(W541-$W$540)/$W$540</f>
        <v>2.0075282308657395E-2</v>
      </c>
      <c r="AF541" s="10" t="s">
        <v>7</v>
      </c>
      <c r="AG541" s="10">
        <f t="shared" si="423"/>
        <v>-1.9735256317558562E-3</v>
      </c>
      <c r="AH541" s="10">
        <f t="shared" si="424"/>
        <v>-1.6395237611758269E-2</v>
      </c>
      <c r="AI541" s="10">
        <f t="shared" si="397"/>
        <v>1.4421711980002413E-2</v>
      </c>
      <c r="AJ541" s="7" t="s">
        <v>2</v>
      </c>
      <c r="AK541" s="7"/>
      <c r="AL541" s="7">
        <v>509.25</v>
      </c>
      <c r="AM541" s="7">
        <v>37.049999999999997</v>
      </c>
      <c r="AN541" s="7">
        <v>470.3</v>
      </c>
      <c r="AO541" s="4"/>
      <c r="AP541" s="10">
        <f t="shared" si="398"/>
        <v>-1.7839922854387655E-2</v>
      </c>
      <c r="AQ541" s="10">
        <f t="shared" si="399"/>
        <v>2.0661157024793389E-2</v>
      </c>
      <c r="AR541" s="10">
        <f t="shared" si="400"/>
        <v>9.1943348038077605E-2</v>
      </c>
      <c r="AS541" s="4"/>
      <c r="AT541" s="10">
        <f t="shared" si="425"/>
        <v>-3.4139402560455195E-2</v>
      </c>
      <c r="AU541" s="10">
        <f t="shared" si="426"/>
        <v>-2.628120893561104E-2</v>
      </c>
      <c r="AV541" s="10">
        <f t="shared" si="427"/>
        <v>3.6473829201101954E-2</v>
      </c>
      <c r="AW541" s="4"/>
      <c r="AX541" s="9">
        <f t="shared" si="418"/>
        <v>7.0613231761557149E-2</v>
      </c>
      <c r="AY541" s="9">
        <f t="shared" si="419"/>
        <v>6.2755038136712987E-2</v>
      </c>
      <c r="AZ541" s="8">
        <f t="shared" si="406"/>
        <v>7.858193624844162E-3</v>
      </c>
      <c r="BA541" s="4"/>
      <c r="BC541" s="4"/>
      <c r="BD541" s="4"/>
      <c r="BE541" s="4"/>
      <c r="BF541" s="4"/>
      <c r="BG541" s="4"/>
      <c r="BH541" s="4"/>
      <c r="BI541" s="4"/>
      <c r="BJ541" s="4">
        <v>84</v>
      </c>
      <c r="BK541" s="4"/>
      <c r="BN541" s="4"/>
    </row>
    <row r="542" spans="1:66" s="1" customFormat="1">
      <c r="A542" s="12">
        <v>42138</v>
      </c>
      <c r="B542" s="7">
        <v>27206.06</v>
      </c>
      <c r="C542" s="7">
        <v>116.9</v>
      </c>
      <c r="D542" s="7">
        <v>1150.5</v>
      </c>
      <c r="E542" s="7">
        <v>4391.7</v>
      </c>
      <c r="F542" s="7"/>
      <c r="G542" s="7"/>
      <c r="H542" s="10">
        <f t="shared" si="385"/>
        <v>1.4316702819956666E-2</v>
      </c>
      <c r="I542" s="10">
        <f t="shared" si="386"/>
        <v>-3.2056835903656604E-3</v>
      </c>
      <c r="J542" s="10">
        <f t="shared" si="387"/>
        <v>1.1399751278153932E-2</v>
      </c>
      <c r="K542" s="7"/>
      <c r="L542" s="10">
        <f t="shared" si="388"/>
        <v>0.87189751801441151</v>
      </c>
      <c r="M542" s="10">
        <f t="shared" si="389"/>
        <v>4.8032786885245899</v>
      </c>
      <c r="N542" s="10">
        <f t="shared" si="390"/>
        <v>1.9752049319151819</v>
      </c>
      <c r="O542" s="7"/>
      <c r="P542" s="10">
        <f t="shared" si="391"/>
        <v>-3.9313811705101784</v>
      </c>
      <c r="Q542" s="10">
        <f t="shared" si="392"/>
        <v>-1.1033074139007704</v>
      </c>
      <c r="R542" s="11">
        <f t="shared" si="393"/>
        <v>-2.8280737566094079</v>
      </c>
      <c r="S542" s="7"/>
      <c r="T542" s="7"/>
      <c r="U542" s="7">
        <v>13694.85</v>
      </c>
      <c r="V542" s="7">
        <v>2257.0500000000002</v>
      </c>
      <c r="W542" s="7">
        <v>40.700000000000003</v>
      </c>
      <c r="X542" s="7"/>
      <c r="Y542" s="10">
        <f t="shared" si="394"/>
        <v>1.6454949288028466E-2</v>
      </c>
      <c r="Z542" s="10">
        <f t="shared" si="395"/>
        <v>-1.2556053811659112E-2</v>
      </c>
      <c r="AA542" s="10">
        <f t="shared" si="396"/>
        <v>1.2300123001231062E-3</v>
      </c>
      <c r="AB542" s="5"/>
      <c r="AC542" s="10">
        <f>(U542-$U$540)/$U$540</f>
        <v>2.0195548933792745E-2</v>
      </c>
      <c r="AD542" s="10">
        <f>(V542-$V$540)/$V$540</f>
        <v>-6.9734700162787221E-3</v>
      </c>
      <c r="AE542" s="10">
        <f>(W542-$W$540)/$W$540</f>
        <v>2.1329987452948593E-2</v>
      </c>
      <c r="AF542" s="10"/>
      <c r="AG542" s="10">
        <f t="shared" si="423"/>
        <v>2.7169018950071469E-2</v>
      </c>
      <c r="AH542" s="10">
        <f t="shared" si="424"/>
        <v>-1.1344385191558483E-3</v>
      </c>
      <c r="AI542" s="10">
        <f t="shared" si="397"/>
        <v>2.8303457469227317E-2</v>
      </c>
      <c r="AK542" s="7"/>
      <c r="AL542" s="7">
        <v>515.5</v>
      </c>
      <c r="AM542" s="7">
        <v>37.15</v>
      </c>
      <c r="AN542" s="7">
        <v>491.95</v>
      </c>
      <c r="AO542" s="4"/>
      <c r="AP542" s="10">
        <f t="shared" si="398"/>
        <v>1.2272950417280314E-2</v>
      </c>
      <c r="AQ542" s="10">
        <f t="shared" si="399"/>
        <v>2.6990553306343165E-3</v>
      </c>
      <c r="AR542" s="10">
        <f t="shared" si="400"/>
        <v>4.6034446098235121E-2</v>
      </c>
      <c r="AS542" s="4"/>
      <c r="AT542" s="10">
        <f t="shared" si="425"/>
        <v>-2.2285443338074917E-2</v>
      </c>
      <c r="AU542" s="10">
        <f t="shared" si="426"/>
        <v>-2.3653088042049897E-2</v>
      </c>
      <c r="AV542" s="10">
        <f t="shared" si="427"/>
        <v>8.4187327823691441E-2</v>
      </c>
      <c r="AW542" s="10" t="s">
        <v>1</v>
      </c>
      <c r="AX542" s="9">
        <f t="shared" si="418"/>
        <v>0.10647277116176636</v>
      </c>
      <c r="AY542" s="9">
        <f t="shared" si="419"/>
        <v>0.10784041586574133</v>
      </c>
      <c r="AZ542" s="8">
        <f t="shared" si="406"/>
        <v>-1.3676447039749767E-3</v>
      </c>
      <c r="BA542" s="4" t="s">
        <v>14</v>
      </c>
      <c r="BC542" s="4"/>
      <c r="BD542" s="4"/>
      <c r="BE542" s="4"/>
      <c r="BF542" s="4"/>
      <c r="BG542" s="4"/>
      <c r="BH542" s="4"/>
      <c r="BI542" s="4"/>
      <c r="BJ542" s="4"/>
      <c r="BK542" s="4"/>
      <c r="BN542" s="4"/>
    </row>
    <row r="543" spans="1:66" s="1" customFormat="1">
      <c r="A543" s="12">
        <v>42139</v>
      </c>
      <c r="B543" s="7">
        <v>27324</v>
      </c>
      <c r="C543" s="7">
        <v>116.35</v>
      </c>
      <c r="D543" s="7">
        <v>1145.5</v>
      </c>
      <c r="E543" s="7">
        <v>4465.3</v>
      </c>
      <c r="F543" s="7"/>
      <c r="G543" s="7"/>
      <c r="H543" s="10">
        <f t="shared" si="385"/>
        <v>-4.7048759623610891E-3</v>
      </c>
      <c r="I543" s="10">
        <f t="shared" si="386"/>
        <v>-4.3459365493263794E-3</v>
      </c>
      <c r="J543" s="10">
        <f t="shared" si="387"/>
        <v>1.6758886080561142E-2</v>
      </c>
      <c r="K543" s="7"/>
      <c r="L543" s="10">
        <f t="shared" si="388"/>
        <v>0.86309047237790215</v>
      </c>
      <c r="M543" s="10">
        <f t="shared" si="389"/>
        <v>4.7780580075662042</v>
      </c>
      <c r="N543" s="10">
        <f t="shared" si="390"/>
        <v>2.0250660524354722</v>
      </c>
      <c r="O543" s="7"/>
      <c r="P543" s="10">
        <f t="shared" si="391"/>
        <v>-3.914967535188302</v>
      </c>
      <c r="Q543" s="10">
        <f t="shared" si="392"/>
        <v>-1.16197558005757</v>
      </c>
      <c r="R543" s="11">
        <f t="shared" si="393"/>
        <v>-2.752991955130732</v>
      </c>
      <c r="S543" s="7"/>
      <c r="T543" s="7"/>
      <c r="U543" s="7">
        <v>13906.05</v>
      </c>
      <c r="V543" s="7">
        <v>2269.0500000000002</v>
      </c>
      <c r="W543" s="7">
        <v>40.950000000000003</v>
      </c>
      <c r="X543" s="7"/>
      <c r="Y543" s="10">
        <f t="shared" si="394"/>
        <v>1.5421855661069591E-2</v>
      </c>
      <c r="Z543" s="10">
        <f t="shared" si="395"/>
        <v>5.3166744201501954E-3</v>
      </c>
      <c r="AA543" s="10">
        <f t="shared" si="396"/>
        <v>6.1425061425061421E-3</v>
      </c>
      <c r="AB543" s="5"/>
      <c r="AC543" s="10">
        <f>(U543-$U$540)/$U$540</f>
        <v>3.5928857435515354E-2</v>
      </c>
      <c r="AD543" s="10">
        <f>(V543-$V$540)/$V$540</f>
        <v>-1.6938712657837605E-3</v>
      </c>
      <c r="AE543" s="10">
        <f>(W543-$W$540)/$W$540</f>
        <v>2.760351317440405E-2</v>
      </c>
      <c r="AF543" s="10"/>
      <c r="AG543" s="10">
        <f t="shared" si="423"/>
        <v>3.7622728701299117E-2</v>
      </c>
      <c r="AH543" s="10">
        <f t="shared" si="424"/>
        <v>8.3253442611113046E-3</v>
      </c>
      <c r="AI543" s="10">
        <f t="shared" si="397"/>
        <v>2.9297384440187813E-2</v>
      </c>
      <c r="AJ543" s="7"/>
      <c r="AK543" s="7"/>
      <c r="AL543" s="7">
        <v>552</v>
      </c>
      <c r="AM543" s="7">
        <v>36.450000000000003</v>
      </c>
      <c r="AN543" s="7">
        <v>504.15</v>
      </c>
      <c r="AO543" s="4"/>
      <c r="AP543" s="10">
        <f t="shared" si="398"/>
        <v>7.0805043646944718E-2</v>
      </c>
      <c r="AQ543" s="10">
        <f t="shared" si="399"/>
        <v>-1.884253028263784E-2</v>
      </c>
      <c r="AR543" s="10">
        <f t="shared" si="400"/>
        <v>2.4799268218314848E-2</v>
      </c>
      <c r="AS543" s="4"/>
      <c r="AT543" s="10">
        <f t="shared" ref="AT543:AT549" si="428">(AL543-$AL$542)/$AL$542</f>
        <v>7.0805043646944718E-2</v>
      </c>
      <c r="AU543" s="10">
        <f t="shared" ref="AU543:AU549" si="429">(AM543-$AM$542)/$AM$542</f>
        <v>-1.884253028263784E-2</v>
      </c>
      <c r="AV543" s="10">
        <f t="shared" ref="AV543:AV549" si="430">(AN543-$AN$542)/$AN$542</f>
        <v>2.4799268218314848E-2</v>
      </c>
      <c r="AW543" s="7" t="s">
        <v>7</v>
      </c>
      <c r="AX543" s="9">
        <f t="shared" si="418"/>
        <v>-4.6005775428629866E-2</v>
      </c>
      <c r="AY543" s="9">
        <f t="shared" si="419"/>
        <v>4.3641798500952692E-2</v>
      </c>
      <c r="AZ543" s="8">
        <f t="shared" si="406"/>
        <v>-8.9647573929582558E-2</v>
      </c>
      <c r="BA543" s="4" t="s">
        <v>6</v>
      </c>
      <c r="BC543" s="4"/>
      <c r="BD543" s="4"/>
      <c r="BE543" s="4"/>
      <c r="BF543" s="4"/>
      <c r="BG543" s="4"/>
      <c r="BH543" s="4"/>
      <c r="BI543" s="4"/>
      <c r="BJ543" s="4"/>
      <c r="BK543" s="4"/>
      <c r="BN543" s="4"/>
    </row>
    <row r="544" spans="1:66" s="1" customFormat="1">
      <c r="A544" s="12">
        <v>42142</v>
      </c>
      <c r="B544" s="7">
        <v>27687.3</v>
      </c>
      <c r="C544" s="7">
        <v>116.1</v>
      </c>
      <c r="D544" s="7">
        <v>1151.0999999999999</v>
      </c>
      <c r="E544" s="7">
        <v>4458.3999999999996</v>
      </c>
      <c r="F544" s="7"/>
      <c r="G544" s="7"/>
      <c r="H544" s="10">
        <f t="shared" si="385"/>
        <v>-2.1486892995272885E-3</v>
      </c>
      <c r="I544" s="10">
        <f t="shared" si="386"/>
        <v>4.8886948930597198E-3</v>
      </c>
      <c r="J544" s="10">
        <f t="shared" si="387"/>
        <v>-1.5452489194456242E-3</v>
      </c>
      <c r="K544" s="7"/>
      <c r="L544" s="10">
        <f t="shared" si="388"/>
        <v>0.85908726981585248</v>
      </c>
      <c r="M544" s="10">
        <f t="shared" si="389"/>
        <v>4.8063051702395958</v>
      </c>
      <c r="N544" s="10">
        <f t="shared" si="390"/>
        <v>2.0203915723866945</v>
      </c>
      <c r="O544" s="7"/>
      <c r="P544" s="10">
        <f t="shared" si="391"/>
        <v>-3.9472179004237433</v>
      </c>
      <c r="Q544" s="10">
        <f t="shared" si="392"/>
        <v>-1.1613043025708421</v>
      </c>
      <c r="R544" s="11">
        <f t="shared" si="393"/>
        <v>-2.7859135978529013</v>
      </c>
      <c r="S544" s="7"/>
      <c r="T544" s="7"/>
      <c r="U544" s="7">
        <v>14660.75</v>
      </c>
      <c r="V544" s="7">
        <v>2291.4</v>
      </c>
      <c r="W544" s="7">
        <v>39.9</v>
      </c>
      <c r="X544" s="7"/>
      <c r="Y544" s="10">
        <f t="shared" si="394"/>
        <v>5.4271342329417827E-2</v>
      </c>
      <c r="Z544" s="10">
        <f t="shared" si="395"/>
        <v>9.8499371983869488E-3</v>
      </c>
      <c r="AA544" s="10">
        <f t="shared" si="396"/>
        <v>-2.5641025641025744E-2</v>
      </c>
      <c r="AB544" s="5"/>
      <c r="AC544" s="10">
        <f>(U544-$U$540)/$U$540</f>
        <v>9.215010708632089E-2</v>
      </c>
      <c r="AD544" s="10">
        <f>(V544-$V$540)/$V$540</f>
        <v>8.1393814070130667E-3</v>
      </c>
      <c r="AE544" s="10">
        <f>(W544-$W$540)/$W$540</f>
        <v>1.2547051442910202E-3</v>
      </c>
      <c r="AF544" s="10"/>
      <c r="AG544" s="10">
        <f t="shared" si="423"/>
        <v>8.4010725679307827E-2</v>
      </c>
      <c r="AH544" s="10">
        <f t="shared" si="424"/>
        <v>9.0895401942029871E-2</v>
      </c>
      <c r="AI544" s="10">
        <f t="shared" si="397"/>
        <v>-6.8846762627220448E-3</v>
      </c>
      <c r="AJ544" s="7"/>
      <c r="AK544" s="7"/>
      <c r="AL544" s="7">
        <v>539.25</v>
      </c>
      <c r="AM544" s="7">
        <v>37</v>
      </c>
      <c r="AN544" s="7">
        <v>512</v>
      </c>
      <c r="AO544" s="4"/>
      <c r="AP544" s="10">
        <f t="shared" si="398"/>
        <v>-2.309782608695652E-2</v>
      </c>
      <c r="AQ544" s="10">
        <f t="shared" si="399"/>
        <v>1.5089163237311307E-2</v>
      </c>
      <c r="AR544" s="10">
        <f t="shared" si="400"/>
        <v>1.5570762669840371E-2</v>
      </c>
      <c r="AS544" s="4"/>
      <c r="AT544" s="10">
        <f t="shared" si="428"/>
        <v>4.6071774975751698E-2</v>
      </c>
      <c r="AU544" s="10">
        <f t="shared" si="429"/>
        <v>-4.0376850605652378E-3</v>
      </c>
      <c r="AV544" s="10">
        <f t="shared" si="430"/>
        <v>4.0756174407968311E-2</v>
      </c>
      <c r="AW544" s="4"/>
      <c r="AX544" s="9">
        <f t="shared" si="418"/>
        <v>-5.3156005677833865E-3</v>
      </c>
      <c r="AY544" s="9">
        <f t="shared" si="419"/>
        <v>4.4793859468533551E-2</v>
      </c>
      <c r="AZ544" s="8">
        <f t="shared" si="406"/>
        <v>-5.0109460036316937E-2</v>
      </c>
      <c r="BA544" s="4" t="s">
        <v>57</v>
      </c>
      <c r="BC544" s="4"/>
      <c r="BD544" s="4"/>
      <c r="BE544" s="4"/>
      <c r="BF544" s="4"/>
      <c r="BG544" s="4"/>
      <c r="BH544" s="4"/>
      <c r="BI544" s="4"/>
      <c r="BJ544" s="4"/>
      <c r="BK544" s="4"/>
      <c r="BN544" s="4"/>
    </row>
    <row r="545" spans="1:66" s="1" customFormat="1">
      <c r="A545" s="12">
        <v>42143</v>
      </c>
      <c r="B545" s="7">
        <v>27645.53</v>
      </c>
      <c r="C545" s="7">
        <v>115.65</v>
      </c>
      <c r="D545" s="7">
        <v>1191.9000000000001</v>
      </c>
      <c r="E545" s="7">
        <v>4482.75</v>
      </c>
      <c r="F545" s="7"/>
      <c r="G545" s="7"/>
      <c r="H545" s="10">
        <f t="shared" si="385"/>
        <v>-3.8759689922479644E-3</v>
      </c>
      <c r="I545" s="10">
        <f t="shared" si="386"/>
        <v>3.5444357571019186E-2</v>
      </c>
      <c r="J545" s="10">
        <f t="shared" si="387"/>
        <v>5.4616005741971035E-3</v>
      </c>
      <c r="K545" s="7"/>
      <c r="L545" s="10">
        <f t="shared" si="388"/>
        <v>0.85188150520416339</v>
      </c>
      <c r="M545" s="10">
        <f t="shared" si="389"/>
        <v>5.0121059268600261</v>
      </c>
      <c r="N545" s="10">
        <f t="shared" si="390"/>
        <v>2.0368877447327418</v>
      </c>
      <c r="O545" s="7"/>
      <c r="P545" s="10">
        <f t="shared" si="391"/>
        <v>-4.1602244216558626</v>
      </c>
      <c r="Q545" s="10">
        <f t="shared" si="392"/>
        <v>-1.1850062395285783</v>
      </c>
      <c r="R545" s="11">
        <f t="shared" si="393"/>
        <v>-2.9752181821272843</v>
      </c>
      <c r="S545" s="7"/>
      <c r="T545" s="7"/>
      <c r="U545" s="7">
        <v>14749.35</v>
      </c>
      <c r="V545" s="7">
        <v>2324.1</v>
      </c>
      <c r="W545" s="7">
        <v>39.549999999999997</v>
      </c>
      <c r="X545" s="7">
        <v>8</v>
      </c>
      <c r="Y545" s="10">
        <f t="shared" si="394"/>
        <v>6.0433470320413593E-3</v>
      </c>
      <c r="Z545" s="10">
        <f t="shared" si="395"/>
        <v>1.4270751505629667E-2</v>
      </c>
      <c r="AA545" s="10">
        <f t="shared" si="396"/>
        <v>-8.7719298245614395E-3</v>
      </c>
      <c r="AB545" s="5"/>
      <c r="AC545" s="10">
        <f>(U545-$U$540)/$U$540</f>
        <v>9.8750349194524661E-2</v>
      </c>
      <c r="AD545" s="10">
        <f>(V545-$V$540)/$V$540</f>
        <v>2.2526288002111757E-2</v>
      </c>
      <c r="AE545" s="10">
        <f>(W545-$W$540)/$W$540</f>
        <v>-7.5282308657466561E-3</v>
      </c>
      <c r="AF545" s="10" t="s">
        <v>1</v>
      </c>
      <c r="AG545" s="10">
        <f t="shared" si="423"/>
        <v>7.6224061192412901E-2</v>
      </c>
      <c r="AH545" s="10">
        <f t="shared" si="424"/>
        <v>0.10627858006027131</v>
      </c>
      <c r="AI545" s="10">
        <f t="shared" si="397"/>
        <v>-3.0054518867858412E-2</v>
      </c>
      <c r="AJ545" s="7"/>
      <c r="AK545" s="7"/>
      <c r="AL545" s="7">
        <v>541.5</v>
      </c>
      <c r="AM545" s="7">
        <v>36.799999999999997</v>
      </c>
      <c r="AN545" s="7">
        <v>514.70000000000005</v>
      </c>
      <c r="AO545" s="4"/>
      <c r="AP545" s="10">
        <f t="shared" si="398"/>
        <v>4.172461752433936E-3</v>
      </c>
      <c r="AQ545" s="10">
        <f t="shared" si="399"/>
        <v>-5.405405405405482E-3</v>
      </c>
      <c r="AR545" s="10">
        <f t="shared" si="400"/>
        <v>5.2734375000000888E-3</v>
      </c>
      <c r="AS545" s="4"/>
      <c r="AT545" s="10">
        <f t="shared" si="428"/>
        <v>5.0436469447138699E-2</v>
      </c>
      <c r="AU545" s="10">
        <f t="shared" si="429"/>
        <v>-9.4212651413190154E-3</v>
      </c>
      <c r="AV545" s="10">
        <f t="shared" si="430"/>
        <v>4.6244537046447924E-2</v>
      </c>
      <c r="AW545" s="4"/>
      <c r="AX545" s="9">
        <f t="shared" si="418"/>
        <v>-4.1919324006907746E-3</v>
      </c>
      <c r="AY545" s="9">
        <f t="shared" si="419"/>
        <v>5.5665802187766941E-2</v>
      </c>
      <c r="AZ545" s="8">
        <f t="shared" si="406"/>
        <v>-5.9857734588457716E-2</v>
      </c>
      <c r="BA545" s="4"/>
      <c r="BC545" s="4"/>
      <c r="BD545" s="4"/>
      <c r="BE545" s="4"/>
      <c r="BF545" s="4"/>
      <c r="BG545" s="4"/>
      <c r="BH545" s="4"/>
      <c r="BI545" s="4"/>
      <c r="BJ545" s="4"/>
      <c r="BK545" s="4"/>
      <c r="BN545" s="4"/>
    </row>
    <row r="546" spans="1:66" s="1" customFormat="1">
      <c r="A546" s="12">
        <v>42144</v>
      </c>
      <c r="B546" s="7">
        <v>27837.21</v>
      </c>
      <c r="C546" s="7">
        <v>114.7</v>
      </c>
      <c r="D546" s="7">
        <v>1189.45</v>
      </c>
      <c r="E546" s="7">
        <v>4499.1499999999996</v>
      </c>
      <c r="F546" s="7"/>
      <c r="G546" s="7"/>
      <c r="H546" s="10">
        <f t="shared" si="385"/>
        <v>-8.2144401210549316E-3</v>
      </c>
      <c r="I546" s="10">
        <f t="shared" si="386"/>
        <v>-2.0555415722795915E-3</v>
      </c>
      <c r="J546" s="10">
        <f t="shared" si="387"/>
        <v>3.6584685739779457E-3</v>
      </c>
      <c r="K546" s="7"/>
      <c r="L546" s="10">
        <f t="shared" si="388"/>
        <v>0.83666933546837463</v>
      </c>
      <c r="M546" s="10">
        <f t="shared" si="389"/>
        <v>4.9997477931904166</v>
      </c>
      <c r="N546" s="10">
        <f t="shared" si="390"/>
        <v>2.0479981031095456</v>
      </c>
      <c r="O546" s="7"/>
      <c r="P546" s="10">
        <f t="shared" si="391"/>
        <v>-4.1630784577220421</v>
      </c>
      <c r="Q546" s="10">
        <f t="shared" si="392"/>
        <v>-1.211328767641171</v>
      </c>
      <c r="R546" s="11">
        <f t="shared" si="393"/>
        <v>-2.9517496900808711</v>
      </c>
      <c r="S546" s="7"/>
      <c r="T546" s="7"/>
      <c r="U546" s="7">
        <v>14876.1</v>
      </c>
      <c r="V546" s="7">
        <v>2332.15</v>
      </c>
      <c r="W546" s="7">
        <v>40.1</v>
      </c>
      <c r="X546" s="7">
        <f>X541-X541*0.008</f>
        <v>1.2036682661519873</v>
      </c>
      <c r="Y546" s="10">
        <f t="shared" si="394"/>
        <v>8.593599039957692E-3</v>
      </c>
      <c r="Z546" s="10">
        <f t="shared" si="395"/>
        <v>3.4637063809647528E-3</v>
      </c>
      <c r="AA546" s="10">
        <f t="shared" si="396"/>
        <v>1.3906447534766228E-2</v>
      </c>
      <c r="AB546" s="5"/>
      <c r="AC546" s="10">
        <f>(U546-$U$545)/$U$545</f>
        <v>8.593599039957692E-3</v>
      </c>
      <c r="AD546" s="10">
        <f>(V546-$V$545)/$V$545</f>
        <v>3.4637063809647528E-3</v>
      </c>
      <c r="AE546" s="10">
        <f>(W546-$W$545)/$W$545</f>
        <v>1.3906447534766228E-2</v>
      </c>
      <c r="AF546" s="7" t="s">
        <v>0</v>
      </c>
      <c r="AG546" s="10">
        <f t="shared" ref="AG546:AG551" si="431">AD546-AC546</f>
        <v>-5.1298926589929388E-3</v>
      </c>
      <c r="AH546" s="10">
        <f t="shared" ref="AH546:AH551" si="432">AD546-AE546</f>
        <v>-1.0442741153801475E-2</v>
      </c>
      <c r="AI546" s="10">
        <f t="shared" si="397"/>
        <v>5.3128484948085364E-3</v>
      </c>
      <c r="AJ546" s="7"/>
      <c r="AK546" s="7"/>
      <c r="AL546" s="7">
        <v>538</v>
      </c>
      <c r="AM546" s="7">
        <v>36.85</v>
      </c>
      <c r="AN546" s="7">
        <v>526.35</v>
      </c>
      <c r="AO546" s="4"/>
      <c r="AP546" s="10">
        <f t="shared" si="398"/>
        <v>-6.4635272391505077E-3</v>
      </c>
      <c r="AQ546" s="10">
        <f t="shared" si="399"/>
        <v>1.358695652174029E-3</v>
      </c>
      <c r="AR546" s="10">
        <f t="shared" si="400"/>
        <v>2.2634544394793038E-2</v>
      </c>
      <c r="AS546" s="4"/>
      <c r="AT546" s="10">
        <f t="shared" si="428"/>
        <v>4.3646944713870033E-2</v>
      </c>
      <c r="AU546" s="10">
        <f t="shared" si="429"/>
        <v>-8.0753701211304756E-3</v>
      </c>
      <c r="AV546" s="10">
        <f t="shared" si="430"/>
        <v>6.9925805468035437E-2</v>
      </c>
      <c r="AW546" s="4"/>
      <c r="AX546" s="9">
        <f t="shared" si="418"/>
        <v>2.6278860754165405E-2</v>
      </c>
      <c r="AY546" s="9">
        <f t="shared" si="419"/>
        <v>7.8001175589165916E-2</v>
      </c>
      <c r="AZ546" s="8">
        <f t="shared" si="406"/>
        <v>-5.1722314835000512E-2</v>
      </c>
      <c r="BA546" s="4"/>
      <c r="BC546" s="4"/>
      <c r="BD546" s="4"/>
      <c r="BE546" s="4"/>
      <c r="BF546" s="4"/>
      <c r="BG546" s="4"/>
      <c r="BH546" s="4"/>
      <c r="BI546" s="4"/>
      <c r="BJ546" s="4"/>
      <c r="BK546" s="4"/>
      <c r="BN546" s="4"/>
    </row>
    <row r="547" spans="1:66" s="1" customFormat="1">
      <c r="A547" s="12">
        <v>42145</v>
      </c>
      <c r="B547" s="7">
        <v>27809.35</v>
      </c>
      <c r="C547" s="7">
        <v>113.8</v>
      </c>
      <c r="D547" s="7">
        <v>1169.55</v>
      </c>
      <c r="E547" s="7">
        <v>4597</v>
      </c>
      <c r="F547" s="7"/>
      <c r="G547" s="7"/>
      <c r="H547" s="10">
        <f t="shared" si="385"/>
        <v>-7.846556233653058E-3</v>
      </c>
      <c r="I547" s="10">
        <f t="shared" si="386"/>
        <v>-1.6730421623439479E-2</v>
      </c>
      <c r="J547" s="10">
        <f t="shared" si="387"/>
        <v>2.1748552504362018E-2</v>
      </c>
      <c r="K547" s="7"/>
      <c r="L547" s="10">
        <f t="shared" si="388"/>
        <v>0.82225780624499589</v>
      </c>
      <c r="M547" s="10">
        <f t="shared" si="389"/>
        <v>4.8993694829760397</v>
      </c>
      <c r="N547" s="10">
        <f t="shared" si="390"/>
        <v>2.1142876498882193</v>
      </c>
      <c r="O547" s="7"/>
      <c r="P547" s="10">
        <f t="shared" si="391"/>
        <v>-4.077111676731044</v>
      </c>
      <c r="Q547" s="10">
        <f t="shared" si="392"/>
        <v>-1.2920298436432234</v>
      </c>
      <c r="R547" s="11">
        <f t="shared" si="393"/>
        <v>-2.7850818330878209</v>
      </c>
      <c r="S547" s="7"/>
      <c r="T547" s="7"/>
      <c r="U547" s="7">
        <v>14691.7</v>
      </c>
      <c r="V547" s="7">
        <v>2285.35</v>
      </c>
      <c r="W547" s="7">
        <v>39.75</v>
      </c>
      <c r="X547" s="7"/>
      <c r="Y547" s="10">
        <f t="shared" si="394"/>
        <v>-1.2395721997028767E-2</v>
      </c>
      <c r="Z547" s="10">
        <f t="shared" si="395"/>
        <v>-2.0067319855069436E-2</v>
      </c>
      <c r="AA547" s="10">
        <f t="shared" si="396"/>
        <v>-8.7281795511222303E-3</v>
      </c>
      <c r="AB547" s="5"/>
      <c r="AC547" s="10">
        <f>(U547-$U$545)/$U$545</f>
        <v>-3.9086468217243223E-3</v>
      </c>
      <c r="AD547" s="10">
        <f>(V547-$V$545)/$V$545</f>
        <v>-1.6673120777935545E-2</v>
      </c>
      <c r="AE547" s="10">
        <f>(W547-$W$545)/$W$545</f>
        <v>5.0568900126422974E-3</v>
      </c>
      <c r="AF547" s="10"/>
      <c r="AG547" s="10">
        <f t="shared" si="431"/>
        <v>-1.2764473956211223E-2</v>
      </c>
      <c r="AH547" s="10">
        <f t="shared" si="432"/>
        <v>-2.1730010790577844E-2</v>
      </c>
      <c r="AI547" s="10">
        <f t="shared" si="397"/>
        <v>8.9655368343666206E-3</v>
      </c>
      <c r="AJ547" s="7"/>
      <c r="AK547" s="7"/>
      <c r="AL547" s="7">
        <v>555.25</v>
      </c>
      <c r="AM547" s="7">
        <v>36.6</v>
      </c>
      <c r="AN547" s="7">
        <v>536.25</v>
      </c>
      <c r="AO547" s="4"/>
      <c r="AP547" s="10">
        <f t="shared" si="398"/>
        <v>3.2063197026022304E-2</v>
      </c>
      <c r="AQ547" s="10">
        <f t="shared" si="399"/>
        <v>-6.7842605156037987E-3</v>
      </c>
      <c r="AR547" s="10">
        <f t="shared" si="400"/>
        <v>1.8808777429467041E-2</v>
      </c>
      <c r="AS547" s="4"/>
      <c r="AT547" s="10">
        <f t="shared" si="428"/>
        <v>7.7109602327837048E-2</v>
      </c>
      <c r="AU547" s="10">
        <f t="shared" si="429"/>
        <v>-1.4804845222072602E-2</v>
      </c>
      <c r="AV547" s="10">
        <f t="shared" si="430"/>
        <v>9.0049801809126973E-2</v>
      </c>
      <c r="AW547" s="4"/>
      <c r="AX547" s="9">
        <f t="shared" si="418"/>
        <v>1.2940199481289924E-2</v>
      </c>
      <c r="AY547" s="9">
        <f t="shared" si="419"/>
        <v>0.10485464703119958</v>
      </c>
      <c r="AZ547" s="8">
        <f t="shared" si="406"/>
        <v>-9.1914447549909656E-2</v>
      </c>
      <c r="BA547" s="4"/>
      <c r="BC547" s="4"/>
      <c r="BD547" s="4"/>
      <c r="BE547" s="4"/>
      <c r="BF547" s="4"/>
      <c r="BG547" s="4"/>
      <c r="BH547" s="4"/>
      <c r="BI547" s="4"/>
      <c r="BJ547" s="4"/>
      <c r="BK547" s="4"/>
      <c r="BN547" s="4"/>
    </row>
    <row r="548" spans="1:66" s="1" customFormat="1">
      <c r="A548" s="12">
        <v>42146</v>
      </c>
      <c r="B548" s="7">
        <v>27957.5</v>
      </c>
      <c r="C548" s="7">
        <v>113.45</v>
      </c>
      <c r="D548" s="7">
        <v>1232.55</v>
      </c>
      <c r="E548" s="7">
        <v>4494.1000000000004</v>
      </c>
      <c r="F548" s="7"/>
      <c r="G548" s="7"/>
      <c r="H548" s="10">
        <f t="shared" si="385"/>
        <v>-3.0755711775043437E-3</v>
      </c>
      <c r="I548" s="10">
        <f t="shared" si="386"/>
        <v>5.3866871873797614E-2</v>
      </c>
      <c r="J548" s="10">
        <f t="shared" si="387"/>
        <v>-2.2384163584946624E-2</v>
      </c>
      <c r="K548" s="1" t="s">
        <v>15</v>
      </c>
      <c r="L548" s="10">
        <f t="shared" si="388"/>
        <v>0.81665332265812651</v>
      </c>
      <c r="M548" s="10">
        <f t="shared" si="389"/>
        <v>5.2171500630517018</v>
      </c>
      <c r="N548" s="10">
        <f t="shared" si="390"/>
        <v>2.0445769256825423</v>
      </c>
      <c r="O548" s="7"/>
      <c r="P548" s="10">
        <f t="shared" si="391"/>
        <v>-4.4004967403935753</v>
      </c>
      <c r="Q548" s="10">
        <f t="shared" si="392"/>
        <v>-1.2279236030244158</v>
      </c>
      <c r="R548" s="11">
        <f t="shared" si="393"/>
        <v>-3.1725731373691595</v>
      </c>
      <c r="S548" s="7"/>
      <c r="T548" s="7"/>
      <c r="U548" s="7">
        <v>14749.8</v>
      </c>
      <c r="V548" s="7">
        <v>2431.15</v>
      </c>
      <c r="W548" s="7">
        <v>39.35</v>
      </c>
      <c r="X548" s="7"/>
      <c r="Y548" s="10">
        <f t="shared" si="394"/>
        <v>3.9546138295771449E-3</v>
      </c>
      <c r="Z548" s="10">
        <f t="shared" si="395"/>
        <v>6.3797667753298259E-2</v>
      </c>
      <c r="AA548" s="10">
        <f t="shared" si="396"/>
        <v>-1.0062893081760971E-2</v>
      </c>
      <c r="AB548" s="5"/>
      <c r="AC548" s="10">
        <f>(U548-$U$545)/$U$545</f>
        <v>3.0509819076698877E-5</v>
      </c>
      <c r="AD548" s="10">
        <f>(V548-$V$545)/$V$545</f>
        <v>4.6060840755561369E-2</v>
      </c>
      <c r="AE548" s="10">
        <f>(W548-$W$545)/$W$545</f>
        <v>-5.0568900126421179E-3</v>
      </c>
      <c r="AF548" s="10"/>
      <c r="AG548" s="10">
        <f t="shared" si="431"/>
        <v>4.6030330936484669E-2</v>
      </c>
      <c r="AH548" s="10">
        <f t="shared" si="432"/>
        <v>5.1117730768203487E-2</v>
      </c>
      <c r="AI548" s="10">
        <f t="shared" si="397"/>
        <v>-5.0873998317188182E-3</v>
      </c>
      <c r="AJ548" s="7"/>
      <c r="AK548" s="7"/>
      <c r="AL548" s="7">
        <v>559.75</v>
      </c>
      <c r="AM548" s="7">
        <v>36.35</v>
      </c>
      <c r="AN548" s="7">
        <v>550.20000000000005</v>
      </c>
      <c r="AO548" s="4"/>
      <c r="AP548" s="10">
        <f t="shared" si="398"/>
        <v>8.1044574515983792E-3</v>
      </c>
      <c r="AQ548" s="10">
        <f t="shared" si="399"/>
        <v>-6.8306010928961746E-3</v>
      </c>
      <c r="AR548" s="10">
        <f t="shared" si="400"/>
        <v>2.60139860139861E-2</v>
      </c>
      <c r="AS548" s="4"/>
      <c r="AT548" s="10">
        <f t="shared" si="428"/>
        <v>8.5838991270611051E-2</v>
      </c>
      <c r="AU548" s="10">
        <f t="shared" si="429"/>
        <v>-2.1534320323014729E-2</v>
      </c>
      <c r="AV548" s="10">
        <f t="shared" si="430"/>
        <v>0.11840634210793792</v>
      </c>
      <c r="AW548" s="4"/>
      <c r="AX548" s="9">
        <f t="shared" si="418"/>
        <v>3.2567350837326869E-2</v>
      </c>
      <c r="AY548" s="9">
        <f t="shared" si="419"/>
        <v>0.13994066243095266</v>
      </c>
      <c r="AZ548" s="8">
        <f t="shared" si="406"/>
        <v>-0.10737331159362579</v>
      </c>
      <c r="BA548" s="4"/>
      <c r="BC548" s="4"/>
      <c r="BD548" s="4"/>
      <c r="BE548" s="4"/>
      <c r="BF548" s="4"/>
      <c r="BG548" s="4"/>
      <c r="BH548" s="4"/>
      <c r="BI548" s="4"/>
      <c r="BJ548" s="4"/>
      <c r="BK548" s="4"/>
      <c r="BN548" s="4"/>
    </row>
    <row r="549" spans="1:66" s="1" customFormat="1">
      <c r="A549" s="12">
        <v>42149</v>
      </c>
      <c r="B549" s="7">
        <v>27643.88</v>
      </c>
      <c r="C549" s="7">
        <v>112.45</v>
      </c>
      <c r="D549" s="7">
        <v>1230.95</v>
      </c>
      <c r="E549" s="7">
        <v>4499.8500000000004</v>
      </c>
      <c r="F549" s="7"/>
      <c r="G549" s="7"/>
      <c r="H549" s="10">
        <f t="shared" si="385"/>
        <v>-8.8144557073600704E-3</v>
      </c>
      <c r="I549" s="10">
        <f t="shared" si="386"/>
        <v>-1.2981217800494172E-3</v>
      </c>
      <c r="J549" s="10">
        <f t="shared" si="387"/>
        <v>1.279455285819185E-3</v>
      </c>
      <c r="K549" s="7" t="s">
        <v>38</v>
      </c>
      <c r="L549" s="10">
        <f t="shared" si="388"/>
        <v>0.80064051240992795</v>
      </c>
      <c r="M549" s="10">
        <f t="shared" si="389"/>
        <v>5.2090794451450195</v>
      </c>
      <c r="N549" s="10">
        <f t="shared" si="390"/>
        <v>2.04847232572319</v>
      </c>
      <c r="O549" s="10" t="s">
        <v>1</v>
      </c>
      <c r="P549" s="10">
        <f t="shared" si="391"/>
        <v>-4.4084389327350912</v>
      </c>
      <c r="Q549" s="10">
        <f t="shared" si="392"/>
        <v>-1.2478318133132622</v>
      </c>
      <c r="R549" s="11">
        <f t="shared" si="393"/>
        <v>-3.160607119421829</v>
      </c>
      <c r="S549" s="7"/>
      <c r="T549" s="7"/>
      <c r="U549" s="7">
        <v>14869.85</v>
      </c>
      <c r="V549" s="7">
        <v>2499.85</v>
      </c>
      <c r="W549" s="7">
        <v>38.6</v>
      </c>
      <c r="X549" s="7"/>
      <c r="Y549" s="10">
        <f t="shared" si="394"/>
        <v>8.1390934114361612E-3</v>
      </c>
      <c r="Z549" s="10">
        <f t="shared" si="395"/>
        <v>2.8258231701046754E-2</v>
      </c>
      <c r="AA549" s="10">
        <f t="shared" si="396"/>
        <v>-1.9059720457433291E-2</v>
      </c>
      <c r="AB549" s="5"/>
      <c r="AC549" s="10">
        <f>(U549-$U$545)/$U$545</f>
        <v>8.1698515527802926E-3</v>
      </c>
      <c r="AD549" s="10">
        <f>(V549-$V$545)/$V$545</f>
        <v>7.5620670367023801E-2</v>
      </c>
      <c r="AE549" s="10">
        <f>(W549-$W$545)/$W$545</f>
        <v>-2.4020227560050463E-2</v>
      </c>
      <c r="AF549" s="10"/>
      <c r="AG549" s="10">
        <f t="shared" si="431"/>
        <v>6.7450818814243502E-2</v>
      </c>
      <c r="AH549" s="10">
        <f t="shared" si="432"/>
        <v>9.9640897927074257E-2</v>
      </c>
      <c r="AI549" s="10">
        <f t="shared" si="397"/>
        <v>-3.2190079112830755E-2</v>
      </c>
      <c r="AJ549" s="7"/>
      <c r="AK549" s="7"/>
      <c r="AL549" s="7">
        <v>563</v>
      </c>
      <c r="AM549" s="7">
        <v>36.35</v>
      </c>
      <c r="AN549" s="7">
        <v>560.85</v>
      </c>
      <c r="AO549" s="4"/>
      <c r="AP549" s="10">
        <f t="shared" si="398"/>
        <v>5.8061634658329612E-3</v>
      </c>
      <c r="AQ549" s="10">
        <f t="shared" si="399"/>
        <v>0</v>
      </c>
      <c r="AR549" s="10">
        <f t="shared" si="400"/>
        <v>1.9356597600872365E-2</v>
      </c>
      <c r="AS549" s="4"/>
      <c r="AT549" s="10">
        <f t="shared" si="428"/>
        <v>9.2143549951503395E-2</v>
      </c>
      <c r="AU549" s="10">
        <f t="shared" si="429"/>
        <v>-2.1534320323014729E-2</v>
      </c>
      <c r="AV549" s="10">
        <f t="shared" si="430"/>
        <v>0.14005488362638488</v>
      </c>
      <c r="AW549" s="10" t="s">
        <v>1</v>
      </c>
      <c r="AX549" s="9">
        <f t="shared" si="418"/>
        <v>4.7911333674881484E-2</v>
      </c>
      <c r="AY549" s="9">
        <f t="shared" si="419"/>
        <v>0.1615892039493996</v>
      </c>
      <c r="AZ549" s="8">
        <f t="shared" si="406"/>
        <v>-0.11367787027451812</v>
      </c>
      <c r="BA549" s="4" t="s">
        <v>57</v>
      </c>
      <c r="BC549" s="4"/>
      <c r="BD549" s="4"/>
      <c r="BE549" s="4"/>
      <c r="BF549" s="4"/>
      <c r="BG549" s="4"/>
      <c r="BH549" s="4"/>
      <c r="BI549" s="4"/>
      <c r="BJ549" s="4">
        <v>85</v>
      </c>
      <c r="BK549" s="4"/>
      <c r="BN549" s="4"/>
    </row>
    <row r="550" spans="1:66" s="1" customFormat="1">
      <c r="A550" s="12">
        <v>42150</v>
      </c>
      <c r="B550" s="7">
        <v>27531.41</v>
      </c>
      <c r="C550" s="7">
        <v>112.25</v>
      </c>
      <c r="D550" s="7">
        <v>1238.05</v>
      </c>
      <c r="E550" s="7">
        <v>4482.6000000000004</v>
      </c>
      <c r="F550" s="7"/>
      <c r="G550" s="7"/>
      <c r="H550" s="10">
        <f t="shared" si="385"/>
        <v>-1.7785682525567172E-3</v>
      </c>
      <c r="I550" s="10">
        <f t="shared" si="386"/>
        <v>5.7679028392704085E-3</v>
      </c>
      <c r="J550" s="10">
        <f t="shared" si="387"/>
        <v>-3.833461115370512E-3</v>
      </c>
      <c r="K550" s="7"/>
      <c r="L550" s="10">
        <f t="shared" si="388"/>
        <v>0.79743795036028819</v>
      </c>
      <c r="M550" s="10">
        <f t="shared" si="389"/>
        <v>5.2448928121059266</v>
      </c>
      <c r="N550" s="10">
        <f t="shared" si="390"/>
        <v>2.0367861256012469</v>
      </c>
      <c r="O550" s="7" t="s">
        <v>0</v>
      </c>
      <c r="P550" s="10">
        <f t="shared" si="391"/>
        <v>-4.4474548617456389</v>
      </c>
      <c r="Q550" s="10">
        <f t="shared" si="392"/>
        <v>-1.2393481752409587</v>
      </c>
      <c r="R550" s="11">
        <f t="shared" si="393"/>
        <v>-3.2081066865046801</v>
      </c>
      <c r="S550" s="7"/>
      <c r="T550" s="7"/>
      <c r="U550" s="7">
        <v>14668.8</v>
      </c>
      <c r="V550" s="7">
        <v>2513.0500000000002</v>
      </c>
      <c r="W550" s="7">
        <v>38.6</v>
      </c>
      <c r="X550" s="7">
        <v>9</v>
      </c>
      <c r="Y550" s="10">
        <f t="shared" si="394"/>
        <v>-1.3520647484675439E-2</v>
      </c>
      <c r="Z550" s="10">
        <f t="shared" si="395"/>
        <v>5.2803168190092495E-3</v>
      </c>
      <c r="AA550" s="10">
        <f t="shared" si="396"/>
        <v>0</v>
      </c>
      <c r="AB550" s="5"/>
      <c r="AC550" s="10">
        <f>(U550-$U$545)/$U$545</f>
        <v>-5.4612576147424182E-3</v>
      </c>
      <c r="AD550" s="10">
        <f>(V550-$V$545)/$V$545</f>
        <v>8.1300288283636793E-2</v>
      </c>
      <c r="AE550" s="10">
        <f>(W550-$W$545)/$W$545</f>
        <v>-2.4020227560050463E-2</v>
      </c>
      <c r="AF550" s="10" t="s">
        <v>1</v>
      </c>
      <c r="AG550" s="10">
        <f t="shared" si="431"/>
        <v>8.6761545898379214E-2</v>
      </c>
      <c r="AH550" s="10">
        <f t="shared" si="432"/>
        <v>0.10532051584368726</v>
      </c>
      <c r="AI550" s="10">
        <f t="shared" si="397"/>
        <v>-1.8558969945308049E-2</v>
      </c>
      <c r="AJ550" s="7"/>
      <c r="AK550" s="7"/>
      <c r="AL550" s="7">
        <v>558.5</v>
      </c>
      <c r="AM550" s="7">
        <v>35.5</v>
      </c>
      <c r="AN550" s="7">
        <v>581.4</v>
      </c>
      <c r="AO550" s="4"/>
      <c r="AP550" s="10">
        <f t="shared" si="398"/>
        <v>-7.9928952042628773E-3</v>
      </c>
      <c r="AQ550" s="10">
        <f t="shared" si="399"/>
        <v>-2.3383768913342543E-2</v>
      </c>
      <c r="AR550" s="10">
        <f t="shared" si="400"/>
        <v>3.6640813051617996E-2</v>
      </c>
      <c r="AS550" s="4"/>
      <c r="AT550" s="10">
        <f>(AL550-$AL$549)/$AL$549</f>
        <v>-7.9928952042628773E-3</v>
      </c>
      <c r="AU550" s="10">
        <f>(AM550-$AM$549)/$AM$549</f>
        <v>-2.3383768913342543E-2</v>
      </c>
      <c r="AV550" s="10">
        <f>(AN550-$AN$549)/$AN$549</f>
        <v>3.6640813051617996E-2</v>
      </c>
      <c r="AW550" s="7" t="s">
        <v>7</v>
      </c>
      <c r="AX550" s="9">
        <f t="shared" si="418"/>
        <v>4.4633708255880873E-2</v>
      </c>
      <c r="AY550" s="9">
        <f t="shared" si="419"/>
        <v>6.0024581964960536E-2</v>
      </c>
      <c r="AZ550" s="8">
        <f t="shared" si="406"/>
        <v>-1.5390873709079662E-2</v>
      </c>
      <c r="BA550" s="4"/>
      <c r="BC550" s="4"/>
      <c r="BD550" s="4"/>
      <c r="BE550" s="4"/>
      <c r="BF550" s="4"/>
      <c r="BG550" s="4"/>
      <c r="BH550" s="4"/>
      <c r="BI550" s="4"/>
      <c r="BJ550" s="4"/>
      <c r="BK550" s="4"/>
      <c r="BN550" s="4"/>
    </row>
    <row r="551" spans="1:66" s="1" customFormat="1">
      <c r="A551" s="12">
        <v>42151</v>
      </c>
      <c r="B551" s="7">
        <v>27564.66</v>
      </c>
      <c r="C551" s="7">
        <v>111.25</v>
      </c>
      <c r="D551" s="7">
        <v>1240.8</v>
      </c>
      <c r="E551" s="7">
        <v>4409.3</v>
      </c>
      <c r="F551" s="7"/>
      <c r="G551" s="7"/>
      <c r="H551" s="10">
        <f t="shared" si="385"/>
        <v>-8.9086859688195987E-3</v>
      </c>
      <c r="I551" s="10">
        <f t="shared" si="386"/>
        <v>2.221235006663705E-3</v>
      </c>
      <c r="J551" s="10">
        <f t="shared" si="387"/>
        <v>-1.635211707491192E-2</v>
      </c>
      <c r="K551" s="7"/>
      <c r="L551" s="10">
        <f t="shared" si="388"/>
        <v>0.78142514011208963</v>
      </c>
      <c r="M551" s="10">
        <f t="shared" si="389"/>
        <v>5.258764186633039</v>
      </c>
      <c r="N551" s="10">
        <f t="shared" si="390"/>
        <v>1.9871282433439472</v>
      </c>
      <c r="O551" s="7"/>
      <c r="P551" s="10">
        <f t="shared" si="391"/>
        <v>-4.4773390465209495</v>
      </c>
      <c r="Q551" s="10">
        <f t="shared" si="392"/>
        <v>-1.2057031032318575</v>
      </c>
      <c r="R551" s="11">
        <f t="shared" si="393"/>
        <v>-3.271635943289092</v>
      </c>
      <c r="S551" s="7"/>
      <c r="T551" s="7"/>
      <c r="U551" s="7">
        <v>14524.5</v>
      </c>
      <c r="V551" s="7">
        <v>2581.35</v>
      </c>
      <c r="W551" s="7">
        <v>38.549999999999997</v>
      </c>
      <c r="X551" s="7">
        <f>X546+X546*0.081</f>
        <v>1.3011653957102982</v>
      </c>
      <c r="Y551" s="10">
        <f t="shared" si="394"/>
        <v>-9.8372054973821493E-3</v>
      </c>
      <c r="Z551" s="10">
        <f t="shared" si="395"/>
        <v>2.7178130160561757E-2</v>
      </c>
      <c r="AA551" s="10">
        <f t="shared" si="396"/>
        <v>-1.2953367875648773E-3</v>
      </c>
      <c r="AB551" s="5"/>
      <c r="AC551" s="10">
        <f>(U551-$U$550)/$U$550</f>
        <v>-9.8372054973821493E-3</v>
      </c>
      <c r="AD551" s="10">
        <f>(V551-$V$550)/$V$550</f>
        <v>2.7178130160561757E-2</v>
      </c>
      <c r="AE551" s="10">
        <f>(W551-$W$550)/$W$550</f>
        <v>-1.2953367875648773E-3</v>
      </c>
      <c r="AF551" s="7" t="s">
        <v>0</v>
      </c>
      <c r="AG551" s="10">
        <f t="shared" si="431"/>
        <v>3.7015335657943904E-2</v>
      </c>
      <c r="AH551" s="10">
        <f t="shared" si="432"/>
        <v>2.8473466948126636E-2</v>
      </c>
      <c r="AI551" s="10">
        <f t="shared" si="397"/>
        <v>8.5418687098172685E-3</v>
      </c>
      <c r="AJ551" s="10"/>
      <c r="AK551" s="7"/>
      <c r="AL551" s="7">
        <v>538.75</v>
      </c>
      <c r="AM551" s="7">
        <v>36</v>
      </c>
      <c r="AN551" s="7">
        <v>608.70000000000005</v>
      </c>
      <c r="AO551" s="4"/>
      <c r="AP551" s="10">
        <f t="shared" si="398"/>
        <v>-3.5362578334825423E-2</v>
      </c>
      <c r="AQ551" s="10">
        <f t="shared" si="399"/>
        <v>1.4084507042253521E-2</v>
      </c>
      <c r="AR551" s="10">
        <f t="shared" si="400"/>
        <v>4.6955624355005277E-2</v>
      </c>
      <c r="AS551" s="4" t="s">
        <v>3</v>
      </c>
      <c r="AT551" s="10">
        <f>(AL551-$AL$549)/$AL$549</f>
        <v>-4.3072824156305506E-2</v>
      </c>
      <c r="AU551" s="10">
        <f>(AM551-$AM$549)/$AM$549</f>
        <v>-9.6286107290234225E-3</v>
      </c>
      <c r="AV551" s="10">
        <f>(AN551-$AN$549)/$AN$549</f>
        <v>8.5316929660337021E-2</v>
      </c>
      <c r="AW551" s="4"/>
      <c r="AX551" s="9">
        <f t="shared" si="418"/>
        <v>0.12838975381664253</v>
      </c>
      <c r="AY551" s="9">
        <f t="shared" si="419"/>
        <v>9.4945540389360442E-2</v>
      </c>
      <c r="AZ551" s="8">
        <f t="shared" si="406"/>
        <v>3.3444213427282085E-2</v>
      </c>
      <c r="BA551" s="4"/>
      <c r="BC551" s="4"/>
      <c r="BD551" s="4"/>
      <c r="BE551" s="4"/>
      <c r="BF551" s="4"/>
      <c r="BG551" s="4"/>
      <c r="BH551" s="4"/>
      <c r="BI551" s="4"/>
      <c r="BJ551" s="4"/>
      <c r="BK551" s="4"/>
      <c r="BN551" s="4"/>
    </row>
    <row r="552" spans="1:66" s="1" customFormat="1">
      <c r="A552" s="12">
        <v>42152</v>
      </c>
      <c r="B552" s="7">
        <v>27506.71</v>
      </c>
      <c r="C552" s="7">
        <v>114.9</v>
      </c>
      <c r="D552" s="7">
        <v>1250.25</v>
      </c>
      <c r="E552" s="7">
        <v>4426.3500000000004</v>
      </c>
      <c r="F552" s="7"/>
      <c r="G552" s="7"/>
      <c r="H552" s="10">
        <f t="shared" si="385"/>
        <v>3.2808988764044998E-2</v>
      </c>
      <c r="I552" s="10">
        <f t="shared" si="386"/>
        <v>7.6160541586073873E-3</v>
      </c>
      <c r="J552" s="10">
        <f t="shared" si="387"/>
        <v>3.8668269339804913E-3</v>
      </c>
      <c r="K552" s="7"/>
      <c r="L552" s="10">
        <f t="shared" si="388"/>
        <v>0.83987189751801439</v>
      </c>
      <c r="M552" s="10">
        <f t="shared" si="389"/>
        <v>5.3064312736443888</v>
      </c>
      <c r="N552" s="10">
        <f t="shared" si="390"/>
        <v>1.9986789512905634</v>
      </c>
      <c r="O552" s="7"/>
      <c r="P552" s="10">
        <f t="shared" si="391"/>
        <v>-4.4665593761263747</v>
      </c>
      <c r="Q552" s="10">
        <f t="shared" si="392"/>
        <v>-1.158807053772549</v>
      </c>
      <c r="R552" s="11">
        <f t="shared" si="393"/>
        <v>-3.3077523223538257</v>
      </c>
      <c r="S552" s="4"/>
      <c r="T552" s="7"/>
      <c r="U552" s="7">
        <v>15212.5</v>
      </c>
      <c r="V552" s="7">
        <v>2657.2</v>
      </c>
      <c r="W552" s="7">
        <v>38.6</v>
      </c>
      <c r="X552" s="7"/>
      <c r="Y552" s="10">
        <f t="shared" si="394"/>
        <v>4.736823987056353E-2</v>
      </c>
      <c r="Z552" s="10">
        <f t="shared" si="395"/>
        <v>2.9383849536095418E-2</v>
      </c>
      <c r="AA552" s="10">
        <f t="shared" si="396"/>
        <v>1.2970168612193066E-3</v>
      </c>
      <c r="AB552" s="5"/>
      <c r="AC552" s="10">
        <f>(U552-$U$550)/$U$550</f>
        <v>3.7065063263525357E-2</v>
      </c>
      <c r="AD552" s="10">
        <f>(V552-$V$550)/$V$550</f>
        <v>5.736057778396754E-2</v>
      </c>
      <c r="AE552" s="10">
        <f>(W552-$W$550)/$W$550</f>
        <v>0</v>
      </c>
      <c r="AF552" s="10"/>
      <c r="AG552" s="10">
        <f>AC552-AD552</f>
        <v>-2.0295514520442183E-2</v>
      </c>
      <c r="AH552" s="10">
        <f>AC552-AE552</f>
        <v>3.7065063263525357E-2</v>
      </c>
      <c r="AI552" s="10">
        <f t="shared" si="397"/>
        <v>-5.736057778396754E-2</v>
      </c>
      <c r="AJ552" s="7"/>
      <c r="AK552" s="7"/>
      <c r="AL552" s="7">
        <v>535.5</v>
      </c>
      <c r="AM552" s="7">
        <v>36.15</v>
      </c>
      <c r="AN552" s="7">
        <v>580.79999999999995</v>
      </c>
      <c r="AO552" s="4"/>
      <c r="AP552" s="10">
        <f t="shared" si="398"/>
        <v>-6.0324825986078886E-3</v>
      </c>
      <c r="AQ552" s="10">
        <f t="shared" si="399"/>
        <v>4.1666666666666276E-3</v>
      </c>
      <c r="AR552" s="10">
        <f t="shared" si="400"/>
        <v>-4.5835386890093789E-2</v>
      </c>
      <c r="AS552" s="4"/>
      <c r="AT552" s="10">
        <f>(AL552-$AL$549)/$AL$549</f>
        <v>-4.8845470692717587E-2</v>
      </c>
      <c r="AU552" s="10">
        <f>(AM552-$AM$549)/$AM$549</f>
        <v>-5.502063273727726E-3</v>
      </c>
      <c r="AV552" s="10">
        <f>(AN552-$AN$549)/$AN$549</f>
        <v>3.5571008290986771E-2</v>
      </c>
      <c r="AW552" s="4"/>
      <c r="AX552" s="9">
        <f t="shared" si="418"/>
        <v>8.4416478983704357E-2</v>
      </c>
      <c r="AY552" s="9">
        <f t="shared" si="419"/>
        <v>4.10730715647145E-2</v>
      </c>
      <c r="AZ552" s="8">
        <f t="shared" si="406"/>
        <v>4.3343407418989857E-2</v>
      </c>
      <c r="BA552" s="4"/>
      <c r="BC552" s="4"/>
      <c r="BD552" s="4"/>
      <c r="BE552" s="4"/>
      <c r="BF552" s="4"/>
      <c r="BG552" s="4"/>
      <c r="BH552" s="4"/>
      <c r="BI552" s="4"/>
      <c r="BJ552" s="4"/>
      <c r="BK552" s="4"/>
      <c r="BN552" s="4"/>
    </row>
    <row r="553" spans="1:66" s="1" customFormat="1">
      <c r="A553" s="12">
        <v>42153</v>
      </c>
      <c r="B553" s="7">
        <v>27828.44</v>
      </c>
      <c r="C553" s="7">
        <v>111.2</v>
      </c>
      <c r="D553" s="7">
        <v>1265.5999999999999</v>
      </c>
      <c r="E553" s="7">
        <v>4218.75</v>
      </c>
      <c r="F553" s="7"/>
      <c r="G553" s="7"/>
      <c r="H553" s="10">
        <f t="shared" si="385"/>
        <v>-3.2201914708442143E-2</v>
      </c>
      <c r="I553" s="10">
        <f t="shared" si="386"/>
        <v>1.2277544491101708E-2</v>
      </c>
      <c r="J553" s="10">
        <f t="shared" si="387"/>
        <v>-4.6900945474262171E-2</v>
      </c>
      <c r="K553" s="7"/>
      <c r="L553" s="10">
        <f t="shared" si="388"/>
        <v>0.78062449959967972</v>
      </c>
      <c r="M553" s="10">
        <f t="shared" si="389"/>
        <v>5.3838587641866322</v>
      </c>
      <c r="N553" s="10">
        <f t="shared" si="390"/>
        <v>1.8580380733012671</v>
      </c>
      <c r="O553" s="7"/>
      <c r="P553" s="10">
        <f t="shared" si="391"/>
        <v>-4.6032342645869528</v>
      </c>
      <c r="Q553" s="10">
        <f t="shared" si="392"/>
        <v>-1.0774135737015875</v>
      </c>
      <c r="R553" s="11">
        <f t="shared" si="393"/>
        <v>-3.5258206908853653</v>
      </c>
      <c r="S553" s="7"/>
      <c r="T553" s="7"/>
      <c r="U553" s="7">
        <v>16207</v>
      </c>
      <c r="V553" s="7">
        <v>2548.9</v>
      </c>
      <c r="W553" s="7">
        <v>38.549999999999997</v>
      </c>
      <c r="X553" s="7"/>
      <c r="Y553" s="10">
        <f t="shared" si="394"/>
        <v>6.5373870172555471E-2</v>
      </c>
      <c r="Z553" s="10">
        <f t="shared" si="395"/>
        <v>-4.0757188017461893E-2</v>
      </c>
      <c r="AA553" s="10">
        <f t="shared" si="396"/>
        <v>-1.2953367875648773E-3</v>
      </c>
      <c r="AB553" s="5"/>
      <c r="AC553" s="10">
        <f>(U553-$U$550)/$U$550</f>
        <v>0.10486202006980808</v>
      </c>
      <c r="AD553" s="10">
        <f>(V553-$V$550)/$V$550</f>
        <v>1.4265533912974237E-2</v>
      </c>
      <c r="AE553" s="10">
        <f>(W553-$W$550)/$W$550</f>
        <v>-1.2953367875648773E-3</v>
      </c>
      <c r="AF553" s="10"/>
      <c r="AG553" s="10">
        <f>AC553-AD553</f>
        <v>9.0596486156833841E-2</v>
      </c>
      <c r="AH553" s="10">
        <f>AC553-AE553</f>
        <v>0.10615735685737296</v>
      </c>
      <c r="AI553" s="10">
        <f t="shared" si="397"/>
        <v>-1.5560870700539117E-2</v>
      </c>
      <c r="AJ553" s="7"/>
      <c r="AK553" s="7"/>
      <c r="AL553" s="7">
        <v>532.75</v>
      </c>
      <c r="AM553" s="7">
        <v>35.950000000000003</v>
      </c>
      <c r="AN553" s="7">
        <v>609.4</v>
      </c>
      <c r="AO553" s="4"/>
      <c r="AP553" s="10">
        <f t="shared" si="398"/>
        <v>-5.1353874883286648E-3</v>
      </c>
      <c r="AQ553" s="10">
        <f t="shared" si="399"/>
        <v>-5.5325034578145435E-3</v>
      </c>
      <c r="AR553" s="10">
        <f t="shared" si="400"/>
        <v>4.9242424242424289E-2</v>
      </c>
      <c r="AS553" s="4"/>
      <c r="AT553" s="10">
        <f>(AL553-$AL$549)/$AL$549</f>
        <v>-5.3730017761989345E-2</v>
      </c>
      <c r="AU553" s="10">
        <f>(AM553-$AM$549)/$AM$549</f>
        <v>-1.1004126547455256E-2</v>
      </c>
      <c r="AV553" s="10">
        <f>(AN553-$AN$549)/$AN$549</f>
        <v>8.6565035214406616E-2</v>
      </c>
      <c r="AW553" s="4"/>
      <c r="AX553" s="9">
        <f t="shared" si="418"/>
        <v>0.14029505297639597</v>
      </c>
      <c r="AY553" s="9">
        <f t="shared" si="419"/>
        <v>9.7569161761861867E-2</v>
      </c>
      <c r="AZ553" s="8">
        <f t="shared" si="406"/>
        <v>4.2725891214534101E-2</v>
      </c>
      <c r="BA553" s="4"/>
      <c r="BC553" s="4"/>
      <c r="BD553" s="4"/>
      <c r="BE553" s="4"/>
      <c r="BF553" s="4"/>
      <c r="BG553" s="4"/>
      <c r="BH553" s="4"/>
      <c r="BI553" s="4"/>
      <c r="BJ553" s="4"/>
      <c r="BK553" s="4"/>
      <c r="BN553" s="4"/>
    </row>
    <row r="554" spans="1:66" s="1" customFormat="1">
      <c r="A554" s="12">
        <v>42156</v>
      </c>
      <c r="B554" s="7">
        <v>27848.99</v>
      </c>
      <c r="C554" s="7">
        <v>113.3</v>
      </c>
      <c r="D554" s="7">
        <v>1264.3499999999999</v>
      </c>
      <c r="E554" s="7">
        <v>4373.8500000000004</v>
      </c>
      <c r="F554" s="7"/>
      <c r="G554" s="7"/>
      <c r="H554" s="10">
        <f t="shared" si="385"/>
        <v>1.8884892086330884E-2</v>
      </c>
      <c r="I554" s="10">
        <f t="shared" si="386"/>
        <v>-9.8767383059418469E-4</v>
      </c>
      <c r="J554" s="10">
        <f t="shared" si="387"/>
        <v>3.676444444444453E-2</v>
      </c>
      <c r="K554" s="7"/>
      <c r="L554" s="10">
        <f t="shared" si="388"/>
        <v>0.81425140112089656</v>
      </c>
      <c r="M554" s="10">
        <f t="shared" si="389"/>
        <v>5.3775535939470362</v>
      </c>
      <c r="N554" s="10">
        <f t="shared" si="390"/>
        <v>1.9631122552672589</v>
      </c>
      <c r="O554" s="7"/>
      <c r="P554" s="10">
        <f t="shared" si="391"/>
        <v>-4.5633021928261392</v>
      </c>
      <c r="Q554" s="10">
        <f t="shared" si="392"/>
        <v>-1.1488608541463623</v>
      </c>
      <c r="R554" s="11">
        <f t="shared" si="393"/>
        <v>-3.4144413386797767</v>
      </c>
      <c r="S554" s="7"/>
      <c r="T554" s="7"/>
      <c r="U554" s="7">
        <v>16860.3</v>
      </c>
      <c r="V554" s="7">
        <v>2571.15</v>
      </c>
      <c r="W554" s="7">
        <v>38.700000000000003</v>
      </c>
      <c r="X554" s="7">
        <v>10</v>
      </c>
      <c r="Y554" s="10">
        <f t="shared" si="394"/>
        <v>4.0309742703769934E-2</v>
      </c>
      <c r="Z554" s="10">
        <f t="shared" si="395"/>
        <v>8.729255757385538E-3</v>
      </c>
      <c r="AA554" s="10">
        <f t="shared" si="396"/>
        <v>3.8910505836577355E-3</v>
      </c>
      <c r="AB554" s="5"/>
      <c r="AC554" s="10">
        <f>(U554-$U$550)/$U$550</f>
        <v>0.14939872382198954</v>
      </c>
      <c r="AD554" s="10">
        <f>(V554-$V$550)/$V$550</f>
        <v>2.3119317164401784E-2</v>
      </c>
      <c r="AE554" s="10">
        <f>(W554-$W$550)/$W$550</f>
        <v>2.5906735751295702E-3</v>
      </c>
      <c r="AF554" s="10" t="s">
        <v>1</v>
      </c>
      <c r="AG554" s="10">
        <f>AC554-AD554</f>
        <v>0.12627940665758774</v>
      </c>
      <c r="AH554" s="10">
        <f>AC554-AE554</f>
        <v>0.14680805024685997</v>
      </c>
      <c r="AI554" s="10">
        <f t="shared" si="397"/>
        <v>-2.0528643589272227E-2</v>
      </c>
      <c r="AJ554" s="7"/>
      <c r="AK554" s="7"/>
      <c r="AL554" s="7">
        <v>530</v>
      </c>
      <c r="AM554" s="7">
        <v>36.049999999999997</v>
      </c>
      <c r="AN554" s="7">
        <v>630.1</v>
      </c>
      <c r="AO554" s="4"/>
      <c r="AP554" s="10">
        <f t="shared" si="398"/>
        <v>-5.1618958235570157E-3</v>
      </c>
      <c r="AQ554" s="10">
        <f t="shared" si="399"/>
        <v>2.7816411682891323E-3</v>
      </c>
      <c r="AR554" s="10">
        <f t="shared" si="400"/>
        <v>3.3967837216934763E-2</v>
      </c>
      <c r="AS554" s="4"/>
      <c r="AT554" s="10">
        <f>(AL554-$AL$549)/$AL$549</f>
        <v>-5.8614564831261103E-2</v>
      </c>
      <c r="AU554" s="10">
        <f>(AM554-$AM$549)/$AM$549</f>
        <v>-8.253094910591589E-3</v>
      </c>
      <c r="AV554" s="10">
        <f>(AN554-$AN$549)/$AN$549</f>
        <v>0.12347329945618257</v>
      </c>
      <c r="AW554" s="10" t="s">
        <v>1</v>
      </c>
      <c r="AX554" s="9">
        <f t="shared" si="418"/>
        <v>0.18208786428744367</v>
      </c>
      <c r="AY554" s="9">
        <f t="shared" si="419"/>
        <v>0.13172639436677416</v>
      </c>
      <c r="AZ554" s="8">
        <f t="shared" si="406"/>
        <v>5.0361469920669505E-2</v>
      </c>
      <c r="BA554" s="4" t="s">
        <v>57</v>
      </c>
      <c r="BC554" s="4"/>
      <c r="BD554" s="4"/>
      <c r="BE554" s="4"/>
      <c r="BF554" s="4"/>
      <c r="BG554" s="4"/>
      <c r="BH554" s="4"/>
      <c r="BI554" s="4"/>
      <c r="BJ554" s="4"/>
      <c r="BK554" s="4"/>
      <c r="BN554" s="4"/>
    </row>
    <row r="555" spans="1:66" s="1" customFormat="1">
      <c r="A555" s="12">
        <v>42157</v>
      </c>
      <c r="B555" s="7">
        <v>27188.38</v>
      </c>
      <c r="C555" s="7">
        <v>110.9</v>
      </c>
      <c r="D555" s="7">
        <v>1194.05</v>
      </c>
      <c r="E555" s="7">
        <v>4282.8999999999996</v>
      </c>
      <c r="F555" s="7"/>
      <c r="G555" s="7"/>
      <c r="H555" s="10">
        <f t="shared" si="385"/>
        <v>-2.1182700794351205E-2</v>
      </c>
      <c r="I555" s="10">
        <f t="shared" si="386"/>
        <v>-5.5601692569304355E-2</v>
      </c>
      <c r="J555" s="10">
        <f t="shared" si="387"/>
        <v>-2.0794037289802055E-2</v>
      </c>
      <c r="K555" s="7"/>
      <c r="L555" s="10">
        <f t="shared" si="388"/>
        <v>0.77582065652522014</v>
      </c>
      <c r="M555" s="10">
        <f t="shared" si="389"/>
        <v>5.0229508196721309</v>
      </c>
      <c r="N555" s="10">
        <f t="shared" si="390"/>
        <v>1.9014971885373619</v>
      </c>
      <c r="O555" s="7"/>
      <c r="P555" s="10">
        <f t="shared" si="391"/>
        <v>-4.2471301631469105</v>
      </c>
      <c r="Q555" s="10">
        <f t="shared" si="392"/>
        <v>-1.1256765320121418</v>
      </c>
      <c r="R555" s="11">
        <f t="shared" si="393"/>
        <v>-3.1214536311347687</v>
      </c>
      <c r="S555" s="7"/>
      <c r="T555" s="7"/>
      <c r="U555" s="7">
        <v>15585.9</v>
      </c>
      <c r="V555" s="7">
        <v>2508.4</v>
      </c>
      <c r="W555" s="7">
        <v>38.1</v>
      </c>
      <c r="X555" s="7">
        <f>X551+X551*0.149</f>
        <v>1.4950390396711326</v>
      </c>
      <c r="Y555" s="10">
        <f t="shared" si="394"/>
        <v>-7.5585843668262112E-2</v>
      </c>
      <c r="Z555" s="10">
        <f t="shared" si="395"/>
        <v>-2.4405421698461778E-2</v>
      </c>
      <c r="AA555" s="10">
        <f t="shared" si="396"/>
        <v>-1.5503875968992284E-2</v>
      </c>
      <c r="AB555" s="5"/>
      <c r="AC555" s="10">
        <f t="shared" ref="AC555:AC563" si="433">(U555-$U$554)/$U$554</f>
        <v>-7.5585843668262112E-2</v>
      </c>
      <c r="AD555" s="10">
        <f t="shared" ref="AD555:AD563" si="434">(V555-$V$554)/$V$554</f>
        <v>-2.4405421698461778E-2</v>
      </c>
      <c r="AE555" s="10">
        <f t="shared" ref="AE555:AE563" si="435">(W555-$W$554)/$W$554</f>
        <v>-1.5503875968992284E-2</v>
      </c>
      <c r="AF555" s="7" t="s">
        <v>0</v>
      </c>
      <c r="AG555" s="10">
        <f t="shared" ref="AG555:AG563" si="436">AD555-AC555</f>
        <v>5.1180421969800334E-2</v>
      </c>
      <c r="AH555" s="10">
        <f t="shared" ref="AH555:AH563" si="437">AD555-AE555</f>
        <v>-8.9015457294694938E-3</v>
      </c>
      <c r="AI555" s="10">
        <f t="shared" si="397"/>
        <v>6.008196769926983E-2</v>
      </c>
      <c r="AJ555" s="10"/>
      <c r="AK555" s="7"/>
      <c r="AL555" s="7">
        <v>530.5</v>
      </c>
      <c r="AM555" s="7">
        <v>35.85</v>
      </c>
      <c r="AN555" s="7">
        <v>602.70000000000005</v>
      </c>
      <c r="AO555" s="4"/>
      <c r="AP555" s="10">
        <f t="shared" si="398"/>
        <v>9.4339622641509435E-4</v>
      </c>
      <c r="AQ555" s="10">
        <f t="shared" si="399"/>
        <v>-5.547850208044265E-3</v>
      </c>
      <c r="AR555" s="10">
        <f t="shared" si="400"/>
        <v>-4.3485161085541943E-2</v>
      </c>
      <c r="AS555" s="4"/>
      <c r="AT555" s="10">
        <f>(AL555-$AL$554)/$AL$554</f>
        <v>9.4339622641509435E-4</v>
      </c>
      <c r="AU555" s="10">
        <f>(AM555-$AM$554)/$AM$554</f>
        <v>-5.547850208044265E-3</v>
      </c>
      <c r="AV555" s="10">
        <f>(AN555-$AN$554)/$AN$554</f>
        <v>-4.3485161085541943E-2</v>
      </c>
      <c r="AW555" s="7" t="s">
        <v>0</v>
      </c>
      <c r="AX555" s="9">
        <f t="shared" ref="AX555:AX561" si="438">AT555-AU555</f>
        <v>6.4912464344593591E-3</v>
      </c>
      <c r="AY555" s="9">
        <f t="shared" ref="AY555:AY561" si="439">AT555-AV555</f>
        <v>4.4428557311957037E-2</v>
      </c>
      <c r="AZ555" s="8">
        <f t="shared" si="406"/>
        <v>-3.7937310877497681E-2</v>
      </c>
      <c r="BA555" s="4"/>
      <c r="BC555" s="4"/>
      <c r="BD555" s="4"/>
      <c r="BE555" s="4"/>
      <c r="BF555" s="4"/>
      <c r="BG555" s="4"/>
      <c r="BH555" s="4"/>
      <c r="BI555" s="4"/>
      <c r="BJ555" s="4"/>
      <c r="BK555" s="4"/>
      <c r="BN555" s="4"/>
    </row>
    <row r="556" spans="1:66" s="1" customFormat="1">
      <c r="A556" s="12">
        <v>42158</v>
      </c>
      <c r="B556" s="7">
        <v>26837.200000000001</v>
      </c>
      <c r="C556" s="7">
        <v>108.2</v>
      </c>
      <c r="D556" s="7">
        <v>1123.95</v>
      </c>
      <c r="E556" s="7">
        <v>4317.3500000000004</v>
      </c>
      <c r="F556" s="7"/>
      <c r="G556" s="7"/>
      <c r="H556" s="10">
        <f t="shared" si="385"/>
        <v>-2.4346257889991008E-2</v>
      </c>
      <c r="I556" s="10">
        <f t="shared" si="386"/>
        <v>-5.8707759306561628E-2</v>
      </c>
      <c r="J556" s="10">
        <f t="shared" si="387"/>
        <v>8.0436153073853538E-3</v>
      </c>
      <c r="K556" s="1" t="s">
        <v>15</v>
      </c>
      <c r="L556" s="10">
        <f t="shared" si="388"/>
        <v>0.73258606885508404</v>
      </c>
      <c r="M556" s="10">
        <f t="shared" si="389"/>
        <v>4.6693568726355617</v>
      </c>
      <c r="N556" s="10">
        <f t="shared" si="390"/>
        <v>1.9248357157374165</v>
      </c>
      <c r="O556" s="7"/>
      <c r="P556" s="10">
        <f t="shared" si="391"/>
        <v>-3.9367708037804778</v>
      </c>
      <c r="Q556" s="10">
        <f t="shared" si="392"/>
        <v>-1.1922496468823325</v>
      </c>
      <c r="R556" s="11">
        <f t="shared" si="393"/>
        <v>-2.7445211568981454</v>
      </c>
      <c r="S556" s="7"/>
      <c r="T556" s="7"/>
      <c r="U556" s="7">
        <v>15264.4</v>
      </c>
      <c r="V556" s="7">
        <v>2504.5</v>
      </c>
      <c r="W556" s="7">
        <v>36.65</v>
      </c>
      <c r="X556" s="7"/>
      <c r="Y556" s="10">
        <f t="shared" si="394"/>
        <v>-2.0627618552666191E-2</v>
      </c>
      <c r="Z556" s="10">
        <f t="shared" si="395"/>
        <v>-1.554775952798633E-3</v>
      </c>
      <c r="AA556" s="10">
        <f t="shared" si="396"/>
        <v>-3.8057742782152307E-2</v>
      </c>
      <c r="AB556" s="5"/>
      <c r="AC556" s="10">
        <f t="shared" si="433"/>
        <v>-9.4654306269757932E-2</v>
      </c>
      <c r="AD556" s="10">
        <f t="shared" si="434"/>
        <v>-2.592225268848573E-2</v>
      </c>
      <c r="AE556" s="10">
        <f t="shared" si="435"/>
        <v>-5.2971576227390287E-2</v>
      </c>
      <c r="AF556" s="10"/>
      <c r="AG556" s="10">
        <f t="shared" si="436"/>
        <v>6.8732053581272198E-2</v>
      </c>
      <c r="AH556" s="10">
        <f t="shared" si="437"/>
        <v>2.7049323538904557E-2</v>
      </c>
      <c r="AI556" s="10">
        <f t="shared" si="397"/>
        <v>4.1682730042367638E-2</v>
      </c>
      <c r="AJ556" s="7"/>
      <c r="AK556" s="7"/>
      <c r="AL556" s="7">
        <v>506.5</v>
      </c>
      <c r="AM556" s="7">
        <v>34.450000000000003</v>
      </c>
      <c r="AN556" s="7">
        <v>577.1</v>
      </c>
      <c r="AO556" s="4"/>
      <c r="AP556" s="10">
        <f t="shared" si="398"/>
        <v>-4.5240339302544771E-2</v>
      </c>
      <c r="AQ556" s="10">
        <f t="shared" si="399"/>
        <v>-3.9051603905160347E-2</v>
      </c>
      <c r="AR556" s="10">
        <f t="shared" si="400"/>
        <v>-4.2475526796084323E-2</v>
      </c>
      <c r="AS556" s="4"/>
      <c r="AT556" s="10">
        <f>(AL556-$AL$554)/$AL$554</f>
        <v>-4.4339622641509431E-2</v>
      </c>
      <c r="AU556" s="10">
        <f>(AM556-$AM$554)/$AM$554</f>
        <v>-4.4382801664354911E-2</v>
      </c>
      <c r="AV556" s="10">
        <f>(AN556-$AN$554)/$AN$554</f>
        <v>-8.4113632756705276E-2</v>
      </c>
      <c r="AW556" s="4"/>
      <c r="AX556" s="9">
        <f t="shared" si="438"/>
        <v>4.3179022845479809E-5</v>
      </c>
      <c r="AY556" s="9">
        <f t="shared" si="439"/>
        <v>3.9774010115195844E-2</v>
      </c>
      <c r="AZ556" s="8">
        <f t="shared" si="406"/>
        <v>-3.9730831092350365E-2</v>
      </c>
      <c r="BA556" s="4"/>
      <c r="BC556" s="4"/>
      <c r="BD556" s="4"/>
      <c r="BE556" s="4"/>
      <c r="BF556" s="4"/>
      <c r="BG556" s="4"/>
      <c r="BH556" s="4"/>
      <c r="BI556" s="4"/>
      <c r="BJ556" s="4"/>
      <c r="BK556" s="4"/>
      <c r="BN556" s="4"/>
    </row>
    <row r="557" spans="1:66" s="1" customFormat="1">
      <c r="A557" s="12">
        <v>42159</v>
      </c>
      <c r="B557" s="7">
        <v>26813.42</v>
      </c>
      <c r="C557" s="7">
        <v>107.25</v>
      </c>
      <c r="D557" s="7">
        <v>1131.05</v>
      </c>
      <c r="E557" s="7">
        <v>4341.8500000000004</v>
      </c>
      <c r="F557" s="7"/>
      <c r="G557" s="7"/>
      <c r="H557" s="10">
        <f t="shared" si="385"/>
        <v>-8.7800369685767359E-3</v>
      </c>
      <c r="I557" s="10">
        <f t="shared" si="386"/>
        <v>6.3170069842963736E-3</v>
      </c>
      <c r="J557" s="10">
        <f t="shared" si="387"/>
        <v>5.6747773518477764E-3</v>
      </c>
      <c r="K557" s="7" t="s">
        <v>43</v>
      </c>
      <c r="L557" s="10">
        <f t="shared" si="388"/>
        <v>0.71737389911929539</v>
      </c>
      <c r="M557" s="10">
        <f t="shared" si="389"/>
        <v>4.7051702395964687</v>
      </c>
      <c r="N557" s="10">
        <f t="shared" si="390"/>
        <v>1.9414335072149587</v>
      </c>
      <c r="O557" s="10" t="s">
        <v>1</v>
      </c>
      <c r="P557" s="10">
        <f t="shared" si="391"/>
        <v>-3.9877963404771735</v>
      </c>
      <c r="Q557" s="10">
        <f t="shared" si="392"/>
        <v>-1.2240596080956632</v>
      </c>
      <c r="R557" s="11">
        <f t="shared" si="393"/>
        <v>-2.7637367323815103</v>
      </c>
      <c r="S557" s="7" t="s">
        <v>10</v>
      </c>
      <c r="T557" s="7"/>
      <c r="U557" s="7">
        <v>15645.25</v>
      </c>
      <c r="V557" s="7">
        <v>2580.65</v>
      </c>
      <c r="W557" s="7">
        <v>37.1</v>
      </c>
      <c r="X557" s="7"/>
      <c r="Y557" s="10">
        <f t="shared" si="394"/>
        <v>2.4950210948350433E-2</v>
      </c>
      <c r="Z557" s="10">
        <f t="shared" si="395"/>
        <v>3.04052705130765E-2</v>
      </c>
      <c r="AA557" s="10">
        <f t="shared" si="396"/>
        <v>1.2278308321964608E-2</v>
      </c>
      <c r="AB557" s="5"/>
      <c r="AC557" s="10">
        <f t="shared" si="433"/>
        <v>-7.2065740230007724E-2</v>
      </c>
      <c r="AD557" s="10">
        <f t="shared" si="434"/>
        <v>3.6948447192890338E-3</v>
      </c>
      <c r="AE557" s="10">
        <f t="shared" si="435"/>
        <v>-4.1343669250646031E-2</v>
      </c>
      <c r="AF557" s="10"/>
      <c r="AG557" s="10">
        <f t="shared" si="436"/>
        <v>7.5760584949296758E-2</v>
      </c>
      <c r="AH557" s="10">
        <f t="shared" si="437"/>
        <v>4.5038513969935065E-2</v>
      </c>
      <c r="AI557" s="10">
        <f t="shared" si="397"/>
        <v>3.0722070979361693E-2</v>
      </c>
      <c r="AJ557" s="7"/>
      <c r="AK557" s="7"/>
      <c r="AL557" s="7">
        <v>519.5</v>
      </c>
      <c r="AM557" s="7">
        <v>34.5</v>
      </c>
      <c r="AN557" s="7">
        <v>575.20000000000005</v>
      </c>
      <c r="AO557" s="4"/>
      <c r="AP557" s="10">
        <f t="shared" si="398"/>
        <v>2.5666337611056269E-2</v>
      </c>
      <c r="AQ557" s="10">
        <f t="shared" si="399"/>
        <v>1.4513788098692933E-3</v>
      </c>
      <c r="AR557" s="10">
        <f t="shared" si="400"/>
        <v>-3.2923236874024902E-3</v>
      </c>
      <c r="AS557" s="4"/>
      <c r="AT557" s="10">
        <f>(AL557-$AL$554)/$AL$554</f>
        <v>-1.981132075471698E-2</v>
      </c>
      <c r="AU557" s="10">
        <f>(AM557-$AM$554)/$AM$554</f>
        <v>-4.2995839112343892E-2</v>
      </c>
      <c r="AV557" s="10">
        <f>(AN557-$AN$554)/$AN$554</f>
        <v>-8.7129027138549392E-2</v>
      </c>
      <c r="AW557" s="4"/>
      <c r="AX557" s="9">
        <f t="shared" si="438"/>
        <v>2.3184518357626912E-2</v>
      </c>
      <c r="AY557" s="9">
        <f t="shared" si="439"/>
        <v>6.7317706383832415E-2</v>
      </c>
      <c r="AZ557" s="8">
        <f t="shared" si="406"/>
        <v>-4.41331880262055E-2</v>
      </c>
      <c r="BA557" s="4"/>
      <c r="BC557" s="4"/>
      <c r="BD557" s="4"/>
      <c r="BE557" s="4"/>
      <c r="BF557" s="4"/>
      <c r="BG557" s="4"/>
      <c r="BH557" s="4"/>
      <c r="BI557" s="4"/>
      <c r="BJ557" s="4"/>
      <c r="BK557" s="4"/>
      <c r="BN557" s="4"/>
    </row>
    <row r="558" spans="1:66" s="1" customFormat="1">
      <c r="A558" s="12">
        <v>42160</v>
      </c>
      <c r="B558" s="7">
        <v>26768.49</v>
      </c>
      <c r="C558" s="7">
        <v>106.8</v>
      </c>
      <c r="D558" s="7">
        <v>1126.7</v>
      </c>
      <c r="E558" s="7">
        <v>4456.8500000000004</v>
      </c>
      <c r="F558" s="7"/>
      <c r="G558" s="7"/>
      <c r="H558" s="10">
        <f t="shared" si="385"/>
        <v>-4.1958041958042227E-3</v>
      </c>
      <c r="I558" s="10">
        <f t="shared" si="386"/>
        <v>-3.8459838203438478E-3</v>
      </c>
      <c r="J558" s="10">
        <f t="shared" si="387"/>
        <v>2.6486405564448333E-2</v>
      </c>
      <c r="K558" s="7"/>
      <c r="L558" s="10">
        <f t="shared" si="388"/>
        <v>0.71016813450760596</v>
      </c>
      <c r="M558" s="10">
        <f t="shared" si="389"/>
        <v>4.6832282471626741</v>
      </c>
      <c r="N558" s="10">
        <f t="shared" si="390"/>
        <v>2.019341508027912</v>
      </c>
      <c r="O558" s="7" t="s">
        <v>2</v>
      </c>
      <c r="P558" s="10">
        <f t="shared" si="391"/>
        <v>-3.9730601126550682</v>
      </c>
      <c r="Q558" s="10">
        <f t="shared" si="392"/>
        <v>-1.3091733735203062</v>
      </c>
      <c r="R558" s="11">
        <f t="shared" si="393"/>
        <v>-2.663886739134762</v>
      </c>
      <c r="S558" s="7" t="s">
        <v>2</v>
      </c>
      <c r="T558" s="7"/>
      <c r="U558" s="7">
        <v>15622.8</v>
      </c>
      <c r="V558" s="7">
        <v>2710.25</v>
      </c>
      <c r="W558" s="7">
        <v>38.200000000000003</v>
      </c>
      <c r="X558" s="7"/>
      <c r="Y558" s="10">
        <f t="shared" si="394"/>
        <v>-1.4349403173487625E-3</v>
      </c>
      <c r="Z558" s="10">
        <f t="shared" si="395"/>
        <v>5.0219905837676521E-2</v>
      </c>
      <c r="AA558" s="10">
        <f t="shared" si="396"/>
        <v>2.9649595687331574E-2</v>
      </c>
      <c r="AB558" s="5"/>
      <c r="AC558" s="10">
        <f t="shared" si="433"/>
        <v>-7.3397270511200874E-2</v>
      </c>
      <c r="AD558" s="10">
        <f t="shared" si="434"/>
        <v>5.4100305310853081E-2</v>
      </c>
      <c r="AE558" s="10">
        <f t="shared" si="435"/>
        <v>-1.2919896640826873E-2</v>
      </c>
      <c r="AF558" s="10"/>
      <c r="AG558" s="10">
        <f t="shared" si="436"/>
        <v>0.12749757582205395</v>
      </c>
      <c r="AH558" s="10">
        <f t="shared" si="437"/>
        <v>6.7020201951679959E-2</v>
      </c>
      <c r="AI558" s="10">
        <f t="shared" si="397"/>
        <v>6.0477373870373996E-2</v>
      </c>
      <c r="AK558" s="7"/>
      <c r="AL558" s="7">
        <v>514.5</v>
      </c>
      <c r="AM558" s="7">
        <v>34.9</v>
      </c>
      <c r="AN558" s="7">
        <v>568</v>
      </c>
      <c r="AO558" s="4"/>
      <c r="AP558" s="10">
        <f t="shared" si="398"/>
        <v>-9.6246390760346481E-3</v>
      </c>
      <c r="AQ558" s="10">
        <f t="shared" si="399"/>
        <v>1.1594202898550683E-2</v>
      </c>
      <c r="AR558" s="10">
        <f t="shared" si="400"/>
        <v>-1.2517385257301885E-2</v>
      </c>
      <c r="AS558" s="4"/>
      <c r="AT558" s="10">
        <f>(AL558-$AL$554)/$AL$554</f>
        <v>-2.9245283018867925E-2</v>
      </c>
      <c r="AU558" s="10">
        <f>(AM558-$AM$554)/$AM$554</f>
        <v>-3.1900138696255166E-2</v>
      </c>
      <c r="AV558" s="10">
        <f>(AN558-$AN$554)/$AN$554</f>
        <v>-9.8555784796064153E-2</v>
      </c>
      <c r="AW558" s="4"/>
      <c r="AX558" s="9">
        <f t="shared" si="438"/>
        <v>2.6548556773872412E-3</v>
      </c>
      <c r="AY558" s="9">
        <f t="shared" si="439"/>
        <v>6.9310501777196221E-2</v>
      </c>
      <c r="AZ558" s="8">
        <f t="shared" si="406"/>
        <v>-6.6655646099808979E-2</v>
      </c>
      <c r="BA558" s="4"/>
      <c r="BC558" s="4"/>
      <c r="BD558" s="4"/>
      <c r="BE558" s="4"/>
      <c r="BF558" s="4"/>
      <c r="BG558" s="4"/>
      <c r="BH558" s="4"/>
      <c r="BI558" s="4"/>
      <c r="BJ558" s="4"/>
      <c r="BK558" s="4"/>
      <c r="BN558" s="4"/>
    </row>
    <row r="559" spans="1:66" s="1" customFormat="1">
      <c r="A559" s="12">
        <v>42163</v>
      </c>
      <c r="B559" s="7">
        <v>26523.09</v>
      </c>
      <c r="C559" s="7">
        <v>106.1</v>
      </c>
      <c r="D559" s="7">
        <v>1080.3</v>
      </c>
      <c r="E559" s="7">
        <v>4463.75</v>
      </c>
      <c r="F559" s="7"/>
      <c r="G559" s="7"/>
      <c r="H559" s="10">
        <f t="shared" si="385"/>
        <v>-6.5543071161048953E-3</v>
      </c>
      <c r="I559" s="10">
        <f t="shared" si="386"/>
        <v>-4.1182213543978066E-2</v>
      </c>
      <c r="J559" s="10">
        <f t="shared" si="387"/>
        <v>1.5481786463532844E-3</v>
      </c>
      <c r="K559" s="7"/>
      <c r="L559" s="10">
        <f t="shared" si="388"/>
        <v>0.69895916733386687</v>
      </c>
      <c r="M559" s="10">
        <f t="shared" si="389"/>
        <v>4.4491803278688522</v>
      </c>
      <c r="N559" s="10">
        <f t="shared" si="390"/>
        <v>2.0240159880766888</v>
      </c>
      <c r="O559" s="7"/>
      <c r="P559" s="10">
        <f t="shared" si="391"/>
        <v>-3.7502211605349851</v>
      </c>
      <c r="Q559" s="10">
        <f t="shared" si="392"/>
        <v>-1.3250568207428219</v>
      </c>
      <c r="R559" s="11">
        <f t="shared" si="393"/>
        <v>-2.4251643397921629</v>
      </c>
      <c r="S559" s="4"/>
      <c r="T559" s="7"/>
      <c r="U559" s="7">
        <v>14937.3</v>
      </c>
      <c r="V559" s="7">
        <v>2641.75</v>
      </c>
      <c r="W559" s="7">
        <v>37.049999999999997</v>
      </c>
      <c r="X559" s="7"/>
      <c r="Y559" s="10">
        <f t="shared" si="394"/>
        <v>-4.3878178047469088E-2</v>
      </c>
      <c r="Z559" s="10">
        <f t="shared" si="395"/>
        <v>-2.5274421178858038E-2</v>
      </c>
      <c r="AA559" s="10">
        <f t="shared" si="396"/>
        <v>-3.0104712041884963E-2</v>
      </c>
      <c r="AB559" s="5"/>
      <c r="AC559" s="10">
        <f t="shared" si="433"/>
        <v>-0.11405491005498124</v>
      </c>
      <c r="AD559" s="10">
        <f t="shared" si="434"/>
        <v>2.7458530229663734E-2</v>
      </c>
      <c r="AE559" s="10">
        <f t="shared" si="435"/>
        <v>-4.2635658914728827E-2</v>
      </c>
      <c r="AF559" s="10"/>
      <c r="AG559" s="10">
        <f t="shared" si="436"/>
        <v>0.14151344028464496</v>
      </c>
      <c r="AH559" s="10">
        <f t="shared" si="437"/>
        <v>7.0094189144392555E-2</v>
      </c>
      <c r="AI559" s="10">
        <f t="shared" si="397"/>
        <v>7.141925114025241E-2</v>
      </c>
      <c r="AJ559" s="7"/>
      <c r="AK559" s="7"/>
      <c r="AL559" s="7">
        <v>504.75</v>
      </c>
      <c r="AM559" s="7">
        <v>34.049999999999997</v>
      </c>
      <c r="AN559" s="7">
        <v>541.15</v>
      </c>
      <c r="AO559" s="4"/>
      <c r="AP559" s="10">
        <f t="shared" si="398"/>
        <v>-1.8950437317784258E-2</v>
      </c>
      <c r="AQ559" s="10">
        <f t="shared" si="399"/>
        <v>-2.4355300859598895E-2</v>
      </c>
      <c r="AR559" s="10">
        <f t="shared" si="400"/>
        <v>-4.7271126760563421E-2</v>
      </c>
      <c r="AS559" s="4"/>
      <c r="AT559" s="10">
        <f>(AL559-$AL$554)/$AL$554</f>
        <v>-4.7641509433962267E-2</v>
      </c>
      <c r="AU559" s="10">
        <f>(AM559-$AM$554)/$AM$554</f>
        <v>-5.5478502080443831E-2</v>
      </c>
      <c r="AV559" s="10">
        <f>(AN559-$AN$554)/$AN$554</f>
        <v>-0.14116806856054601</v>
      </c>
      <c r="AW559" s="10" t="s">
        <v>1</v>
      </c>
      <c r="AX559" s="9">
        <f t="shared" si="438"/>
        <v>7.8369926464815637E-3</v>
      </c>
      <c r="AY559" s="9">
        <f t="shared" si="439"/>
        <v>9.3526559126583739E-2</v>
      </c>
      <c r="AZ559" s="8">
        <f t="shared" si="406"/>
        <v>-8.5689566480102175E-2</v>
      </c>
      <c r="BA559" s="4" t="s">
        <v>10</v>
      </c>
      <c r="BC559" s="4"/>
      <c r="BD559" s="4"/>
      <c r="BE559" s="4"/>
      <c r="BF559" s="4"/>
      <c r="BG559" s="4"/>
      <c r="BH559" s="4"/>
      <c r="BI559" s="4"/>
      <c r="BJ559" s="4">
        <v>86</v>
      </c>
      <c r="BK559" s="4"/>
      <c r="BN559" s="4"/>
    </row>
    <row r="560" spans="1:66" s="1" customFormat="1">
      <c r="A560" s="12">
        <v>42164</v>
      </c>
      <c r="B560" s="7">
        <v>26481.25</v>
      </c>
      <c r="C560" s="7">
        <v>104.8</v>
      </c>
      <c r="D560" s="7">
        <v>1109.05</v>
      </c>
      <c r="E560" s="7">
        <v>4575.2</v>
      </c>
      <c r="F560" s="7"/>
      <c r="G560" s="7"/>
      <c r="H560" s="10">
        <f t="shared" si="385"/>
        <v>-1.2252591894439183E-2</v>
      </c>
      <c r="I560" s="10">
        <f t="shared" si="386"/>
        <v>2.6612977876515783E-2</v>
      </c>
      <c r="J560" s="10">
        <f t="shared" si="387"/>
        <v>2.4967796135536225E-2</v>
      </c>
      <c r="K560" s="7"/>
      <c r="L560" s="10">
        <f t="shared" si="388"/>
        <v>0.67814251401120884</v>
      </c>
      <c r="M560" s="10">
        <f t="shared" si="389"/>
        <v>4.5941992433795713</v>
      </c>
      <c r="N560" s="10">
        <f t="shared" si="390"/>
        <v>2.0995190027775896</v>
      </c>
      <c r="O560" s="7"/>
      <c r="P560" s="10">
        <f t="shared" si="391"/>
        <v>-3.9160567293683624</v>
      </c>
      <c r="Q560" s="10">
        <f t="shared" si="392"/>
        <v>-1.4213764887663807</v>
      </c>
      <c r="R560" s="11">
        <f t="shared" si="393"/>
        <v>-2.4946802406019817</v>
      </c>
      <c r="S560" s="7"/>
      <c r="T560" s="7"/>
      <c r="U560" s="7">
        <v>14576.05</v>
      </c>
      <c r="V560" s="7">
        <v>2600.75</v>
      </c>
      <c r="W560" s="7">
        <v>37.85</v>
      </c>
      <c r="X560" s="7"/>
      <c r="Y560" s="10">
        <f t="shared" si="394"/>
        <v>-2.4184424226600526E-2</v>
      </c>
      <c r="Z560" s="10">
        <f t="shared" si="395"/>
        <v>-1.5520015141478187E-2</v>
      </c>
      <c r="AA560" s="10">
        <f t="shared" si="396"/>
        <v>2.1592442645074341E-2</v>
      </c>
      <c r="AB560" s="5"/>
      <c r="AC560" s="10">
        <f t="shared" si="433"/>
        <v>-0.13548098195168531</v>
      </c>
      <c r="AD560" s="10">
        <f t="shared" si="434"/>
        <v>1.1512358283258429E-2</v>
      </c>
      <c r="AE560" s="10">
        <f t="shared" si="435"/>
        <v>-2.1963824289405721E-2</v>
      </c>
      <c r="AF560" s="10"/>
      <c r="AG560" s="10">
        <f t="shared" si="436"/>
        <v>0.14699334023494373</v>
      </c>
      <c r="AH560" s="10">
        <f t="shared" si="437"/>
        <v>3.3476182572664152E-2</v>
      </c>
      <c r="AI560" s="10">
        <f t="shared" si="397"/>
        <v>0.11351715766227957</v>
      </c>
      <c r="AJ560" s="7"/>
      <c r="AK560" s="7"/>
      <c r="AL560" s="7">
        <v>495.5</v>
      </c>
      <c r="AM560" s="7">
        <v>34.1</v>
      </c>
      <c r="AN560" s="7">
        <v>577.70000000000005</v>
      </c>
      <c r="AO560" s="4"/>
      <c r="AP560" s="10">
        <f t="shared" si="398"/>
        <v>-1.8325903912828134E-2</v>
      </c>
      <c r="AQ560" s="10">
        <f t="shared" si="399"/>
        <v>1.4684287812042369E-3</v>
      </c>
      <c r="AR560" s="10">
        <f t="shared" si="400"/>
        <v>6.7541347131109805E-2</v>
      </c>
      <c r="AS560" s="4"/>
      <c r="AT560" s="10">
        <f>(AL560-$AL$559)/$AL$559</f>
        <v>-1.8325903912828134E-2</v>
      </c>
      <c r="AU560" s="10">
        <f>(AM560-$AM$559)/$AM$559</f>
        <v>1.4684287812042369E-3</v>
      </c>
      <c r="AV560" s="10">
        <f>(AN560-$AN$559)/$AN$559</f>
        <v>6.7541347131109805E-2</v>
      </c>
      <c r="AW560" s="7" t="s">
        <v>0</v>
      </c>
      <c r="AX560" s="9">
        <f t="shared" si="438"/>
        <v>-1.9794332694032371E-2</v>
      </c>
      <c r="AY560" s="9">
        <f t="shared" si="439"/>
        <v>-8.5867251043937942E-2</v>
      </c>
      <c r="AZ560" s="8">
        <f t="shared" si="406"/>
        <v>6.6072918349905571E-2</v>
      </c>
      <c r="BA560" s="4" t="s">
        <v>37</v>
      </c>
      <c r="BC560" s="4"/>
      <c r="BD560" s="4"/>
      <c r="BE560" s="4"/>
      <c r="BF560" s="4"/>
      <c r="BG560" s="4"/>
      <c r="BH560" s="4"/>
      <c r="BI560" s="4"/>
      <c r="BJ560" s="4"/>
      <c r="BK560" s="4"/>
      <c r="BN560" s="4"/>
    </row>
    <row r="561" spans="1:66" s="1" customFormat="1">
      <c r="A561" s="12">
        <v>42165</v>
      </c>
      <c r="B561" s="7">
        <v>26840.5</v>
      </c>
      <c r="C561" s="7">
        <v>105.75</v>
      </c>
      <c r="D561" s="7">
        <v>1124.3499999999999</v>
      </c>
      <c r="E561" s="7">
        <v>4547.8</v>
      </c>
      <c r="F561" s="7"/>
      <c r="G561" s="7"/>
      <c r="H561" s="10">
        <f t="shared" si="385"/>
        <v>9.0648854961832333E-3</v>
      </c>
      <c r="I561" s="10">
        <f t="shared" si="386"/>
        <v>1.3795590820972864E-2</v>
      </c>
      <c r="J561" s="10">
        <f t="shared" si="387"/>
        <v>-5.9888092323832041E-3</v>
      </c>
      <c r="K561" s="7"/>
      <c r="L561" s="10">
        <f t="shared" si="388"/>
        <v>0.69335468374699749</v>
      </c>
      <c r="M561" s="10">
        <f t="shared" si="389"/>
        <v>4.6713745271122313</v>
      </c>
      <c r="N561" s="10">
        <f t="shared" si="390"/>
        <v>2.080956574757808</v>
      </c>
      <c r="O561" s="7"/>
      <c r="P561" s="10">
        <f t="shared" si="391"/>
        <v>-3.9780198433652338</v>
      </c>
      <c r="Q561" s="10">
        <f t="shared" si="392"/>
        <v>-1.3876018910108106</v>
      </c>
      <c r="R561" s="11">
        <f t="shared" si="393"/>
        <v>-2.5904179523544233</v>
      </c>
      <c r="S561" s="7"/>
      <c r="T561" s="7"/>
      <c r="U561" s="7">
        <v>14821.4</v>
      </c>
      <c r="V561" s="7">
        <v>2601.0500000000002</v>
      </c>
      <c r="W561" s="7">
        <v>37.75</v>
      </c>
      <c r="X561" s="7"/>
      <c r="Y561" s="10">
        <f t="shared" si="394"/>
        <v>1.6832406584774365E-2</v>
      </c>
      <c r="Z561" s="10">
        <f t="shared" si="395"/>
        <v>1.1535134095940859E-4</v>
      </c>
      <c r="AA561" s="10">
        <f t="shared" si="396"/>
        <v>-2.6420079260238154E-3</v>
      </c>
      <c r="AB561" s="5"/>
      <c r="AC561" s="10">
        <f t="shared" si="433"/>
        <v>-0.1209290463396262</v>
      </c>
      <c r="AD561" s="10">
        <f t="shared" si="434"/>
        <v>1.1629037590183416E-2</v>
      </c>
      <c r="AE561" s="10">
        <f t="shared" si="435"/>
        <v>-2.454780361757113E-2</v>
      </c>
      <c r="AF561" s="10"/>
      <c r="AG561" s="10">
        <f t="shared" si="436"/>
        <v>0.13255808392980961</v>
      </c>
      <c r="AH561" s="10">
        <f t="shared" si="437"/>
        <v>3.6176841207754544E-2</v>
      </c>
      <c r="AI561" s="10">
        <f t="shared" si="397"/>
        <v>9.638124272205506E-2</v>
      </c>
      <c r="AJ561" s="7"/>
      <c r="AK561" s="7"/>
      <c r="AL561" s="7">
        <v>504.25</v>
      </c>
      <c r="AM561" s="7">
        <v>34.6</v>
      </c>
      <c r="AN561" s="7">
        <v>600.9</v>
      </c>
      <c r="AO561" s="4"/>
      <c r="AP561" s="10">
        <f t="shared" si="398"/>
        <v>1.7658930373360242E-2</v>
      </c>
      <c r="AQ561" s="10">
        <f t="shared" si="399"/>
        <v>1.4662756598240468E-2</v>
      </c>
      <c r="AR561" s="10">
        <f t="shared" si="400"/>
        <v>4.0159252207027749E-2</v>
      </c>
      <c r="AT561" s="10">
        <f>(AL561-$AL$559)/$AL$559</f>
        <v>-9.9058940069341253E-4</v>
      </c>
      <c r="AU561" s="10">
        <f>(AM561-$AM$559)/$AM$559</f>
        <v>1.6152716593245353E-2</v>
      </c>
      <c r="AV561" s="10">
        <f>(AN561-$AN$559)/$AN$559</f>
        <v>0.1104130093319782</v>
      </c>
      <c r="AW561" s="4" t="s">
        <v>26</v>
      </c>
      <c r="AX561" s="9">
        <f t="shared" si="438"/>
        <v>-1.7143305993938766E-2</v>
      </c>
      <c r="AY561" s="9">
        <f t="shared" si="439"/>
        <v>-0.11140359873267161</v>
      </c>
      <c r="AZ561" s="8">
        <f t="shared" si="406"/>
        <v>9.4260292738732848E-2</v>
      </c>
      <c r="BA561" s="4" t="s">
        <v>5</v>
      </c>
      <c r="BC561" s="4"/>
      <c r="BD561" s="4"/>
      <c r="BE561" s="4"/>
      <c r="BF561" s="4"/>
      <c r="BG561" s="4"/>
      <c r="BH561" s="4"/>
      <c r="BI561" s="4"/>
      <c r="BJ561" s="4">
        <v>87</v>
      </c>
      <c r="BK561" s="4"/>
      <c r="BN561" s="4"/>
    </row>
    <row r="562" spans="1:66" s="1" customFormat="1">
      <c r="A562" s="12">
        <v>42166</v>
      </c>
      <c r="B562" s="7">
        <v>26370.98</v>
      </c>
      <c r="C562" s="7">
        <v>104.15</v>
      </c>
      <c r="D562" s="7">
        <v>1075.95</v>
      </c>
      <c r="E562" s="7">
        <v>4660.3</v>
      </c>
      <c r="F562" s="7"/>
      <c r="G562" s="7"/>
      <c r="H562" s="10">
        <f t="shared" si="385"/>
        <v>-1.5130023640661884E-2</v>
      </c>
      <c r="I562" s="10">
        <f t="shared" si="386"/>
        <v>-4.3047093876461835E-2</v>
      </c>
      <c r="J562" s="10">
        <f t="shared" si="387"/>
        <v>2.4737235586437398E-2</v>
      </c>
      <c r="K562" s="7"/>
      <c r="L562" s="10">
        <f t="shared" si="388"/>
        <v>0.66773418734987988</v>
      </c>
      <c r="M562" s="10">
        <f t="shared" si="389"/>
        <v>4.4272383354350566</v>
      </c>
      <c r="N562" s="10">
        <f t="shared" si="390"/>
        <v>2.1571709233791752</v>
      </c>
      <c r="O562" s="7"/>
      <c r="P562" s="10">
        <f t="shared" si="391"/>
        <v>-3.7595041480851767</v>
      </c>
      <c r="Q562" s="10">
        <f t="shared" si="392"/>
        <v>-1.4894367360292953</v>
      </c>
      <c r="R562" s="11">
        <f t="shared" si="393"/>
        <v>-2.2700674120558815</v>
      </c>
      <c r="S562" s="7"/>
      <c r="T562" s="7"/>
      <c r="U562" s="7">
        <v>14038.3</v>
      </c>
      <c r="V562" s="7">
        <v>2595.75</v>
      </c>
      <c r="W562" s="7">
        <v>36.65</v>
      </c>
      <c r="X562" s="7"/>
      <c r="Y562" s="10">
        <f t="shared" si="394"/>
        <v>-5.2835764502678587E-2</v>
      </c>
      <c r="Z562" s="10">
        <f t="shared" si="395"/>
        <v>-2.0376386459315205E-3</v>
      </c>
      <c r="AA562" s="10">
        <f t="shared" si="396"/>
        <v>-2.9139072847682156E-2</v>
      </c>
      <c r="AB562" s="5"/>
      <c r="AC562" s="10">
        <f t="shared" si="433"/>
        <v>-0.16737543222837079</v>
      </c>
      <c r="AD562" s="13">
        <f t="shared" si="434"/>
        <v>9.5677031678431477E-3</v>
      </c>
      <c r="AE562" s="10">
        <f t="shared" si="435"/>
        <v>-5.2971576227390287E-2</v>
      </c>
      <c r="AF562" s="10" t="s">
        <v>1</v>
      </c>
      <c r="AG562" s="10">
        <f t="shared" si="436"/>
        <v>0.17694313539621392</v>
      </c>
      <c r="AH562" s="10">
        <f t="shared" si="437"/>
        <v>6.2539279395233432E-2</v>
      </c>
      <c r="AI562" s="10">
        <f t="shared" si="397"/>
        <v>0.11440385600098049</v>
      </c>
      <c r="AJ562" s="7"/>
      <c r="AK562" s="7"/>
      <c r="AL562" s="7">
        <v>508</v>
      </c>
      <c r="AM562" s="7">
        <v>33.1</v>
      </c>
      <c r="AN562" s="7">
        <v>586.25</v>
      </c>
      <c r="AO562" s="4"/>
      <c r="AP562" s="10">
        <f t="shared" si="398"/>
        <v>7.4367873078829945E-3</v>
      </c>
      <c r="AQ562" s="10">
        <f t="shared" si="399"/>
        <v>-4.3352601156069363E-2</v>
      </c>
      <c r="AR562" s="10">
        <f t="shared" si="400"/>
        <v>-2.4380096521883804E-2</v>
      </c>
      <c r="AS562" s="4"/>
      <c r="AT562" s="10">
        <f t="shared" ref="AT562:AT569" si="440">(AL562-$AL$561)/$AL$561</f>
        <v>7.4367873078829945E-3</v>
      </c>
      <c r="AU562" s="10">
        <f t="shared" ref="AU562:AU569" si="441">(AM562-$AM$561)/$AM$561</f>
        <v>-4.3352601156069363E-2</v>
      </c>
      <c r="AV562" s="10">
        <f t="shared" ref="AV562:AV569" si="442">(AN562-$AN$561)/$AN$561</f>
        <v>-2.4380096521883804E-2</v>
      </c>
      <c r="AW562" s="4" t="s">
        <v>2</v>
      </c>
      <c r="AX562" s="9">
        <f t="shared" ref="AX562:AX569" si="443">AU562-AT562</f>
        <v>-5.078938846395236E-2</v>
      </c>
      <c r="AY562" s="9">
        <f t="shared" ref="AY562:AY569" si="444">AU562-AV562</f>
        <v>-1.8972504634185559E-2</v>
      </c>
      <c r="AZ562" s="8">
        <f t="shared" si="406"/>
        <v>-3.1816883829766801E-2</v>
      </c>
      <c r="BA562" s="4" t="s">
        <v>26</v>
      </c>
      <c r="BC562" s="4"/>
      <c r="BD562" s="4"/>
      <c r="BE562" s="4"/>
      <c r="BF562" s="4"/>
      <c r="BG562" s="4"/>
      <c r="BH562" s="4"/>
      <c r="BI562" s="4"/>
      <c r="BJ562" s="4"/>
      <c r="BK562" s="4"/>
      <c r="BN562" s="4"/>
    </row>
    <row r="563" spans="1:66" s="1" customFormat="1">
      <c r="A563" s="12">
        <v>42167</v>
      </c>
      <c r="B563" s="7">
        <v>26425.3</v>
      </c>
      <c r="C563" s="7">
        <v>102.95</v>
      </c>
      <c r="D563" s="7">
        <v>1086</v>
      </c>
      <c r="E563" s="7">
        <v>4662.95</v>
      </c>
      <c r="F563" s="7"/>
      <c r="G563" s="7"/>
      <c r="H563" s="10">
        <f t="shared" si="385"/>
        <v>-1.152184349495922E-2</v>
      </c>
      <c r="I563" s="10">
        <f t="shared" si="386"/>
        <v>9.3405827408336393E-3</v>
      </c>
      <c r="J563" s="10">
        <f t="shared" si="387"/>
        <v>5.6863292062734932E-4</v>
      </c>
      <c r="K563" s="7"/>
      <c r="L563" s="10">
        <f t="shared" si="388"/>
        <v>0.64851881505204156</v>
      </c>
      <c r="M563" s="10">
        <f t="shared" si="389"/>
        <v>4.4779319041614123</v>
      </c>
      <c r="N563" s="10">
        <f t="shared" si="390"/>
        <v>2.158966194702256</v>
      </c>
      <c r="O563" s="7"/>
      <c r="P563" s="10">
        <f t="shared" si="391"/>
        <v>-3.8294130891093707</v>
      </c>
      <c r="Q563" s="10">
        <f t="shared" si="392"/>
        <v>-1.5104473796502145</v>
      </c>
      <c r="R563" s="11">
        <f t="shared" si="393"/>
        <v>-2.3189657094591563</v>
      </c>
      <c r="S563" s="7"/>
      <c r="T563" s="7"/>
      <c r="U563" s="7">
        <v>13821.95</v>
      </c>
      <c r="V563" s="7">
        <v>2603.1999999999998</v>
      </c>
      <c r="W563" s="7">
        <v>36.299999999999997</v>
      </c>
      <c r="X563" s="7">
        <v>11</v>
      </c>
      <c r="Y563" s="10">
        <f t="shared" si="394"/>
        <v>-1.5411410213487286E-2</v>
      </c>
      <c r="Z563" s="10">
        <f t="shared" si="395"/>
        <v>2.8700760859095898E-3</v>
      </c>
      <c r="AA563" s="10">
        <f t="shared" si="396"/>
        <v>-9.549795361528007E-3</v>
      </c>
      <c r="AB563" s="5"/>
      <c r="AC563" s="10">
        <f t="shared" si="433"/>
        <v>-0.18020735099612692</v>
      </c>
      <c r="AD563" s="10">
        <f t="shared" si="434"/>
        <v>1.2465239289811846E-2</v>
      </c>
      <c r="AE563" s="10">
        <f t="shared" si="435"/>
        <v>-6.2015503875969137E-2</v>
      </c>
      <c r="AF563" s="7" t="s">
        <v>45</v>
      </c>
      <c r="AG563" s="10">
        <f t="shared" si="436"/>
        <v>0.19267259028593878</v>
      </c>
      <c r="AH563" s="10">
        <f t="shared" si="437"/>
        <v>7.4480743165780988E-2</v>
      </c>
      <c r="AI563" s="10">
        <f t="shared" si="397"/>
        <v>0.11819184712015779</v>
      </c>
      <c r="AJ563" s="7" t="s">
        <v>23</v>
      </c>
      <c r="AK563" s="7"/>
      <c r="AL563" s="7">
        <v>482.75</v>
      </c>
      <c r="AM563" s="7">
        <v>32.6</v>
      </c>
      <c r="AN563" s="7">
        <v>586.95000000000005</v>
      </c>
      <c r="AO563" s="4"/>
      <c r="AP563" s="10">
        <f t="shared" si="398"/>
        <v>-4.9704724409448821E-2</v>
      </c>
      <c r="AQ563" s="10">
        <f t="shared" si="399"/>
        <v>-1.5105740181268881E-2</v>
      </c>
      <c r="AR563" s="10">
        <f t="shared" si="400"/>
        <v>1.1940298507463463E-3</v>
      </c>
      <c r="AS563" s="4"/>
      <c r="AT563" s="10">
        <f t="shared" si="440"/>
        <v>-4.2637580565195836E-2</v>
      </c>
      <c r="AU563" s="10">
        <f t="shared" si="441"/>
        <v>-5.7803468208092484E-2</v>
      </c>
      <c r="AV563" s="10">
        <f t="shared" si="442"/>
        <v>-2.3215177234148666E-2</v>
      </c>
      <c r="AW563" s="4"/>
      <c r="AX563" s="9">
        <f t="shared" si="443"/>
        <v>-1.5165887642896649E-2</v>
      </c>
      <c r="AY563" s="9">
        <f t="shared" si="444"/>
        <v>-3.4588290973943822E-2</v>
      </c>
      <c r="AZ563" s="8">
        <f t="shared" si="406"/>
        <v>1.9422403331047174E-2</v>
      </c>
      <c r="BA563" s="4"/>
      <c r="BC563" s="4"/>
      <c r="BD563" s="4"/>
      <c r="BE563" s="4"/>
      <c r="BF563" s="4"/>
      <c r="BG563" s="4"/>
      <c r="BH563" s="4"/>
      <c r="BI563" s="4"/>
      <c r="BJ563" s="4"/>
      <c r="BK563" s="4"/>
      <c r="BN563" s="4"/>
    </row>
    <row r="564" spans="1:66" s="1" customFormat="1">
      <c r="A564" s="12">
        <v>42170</v>
      </c>
      <c r="B564" s="7">
        <v>26586.55</v>
      </c>
      <c r="C564" s="7">
        <v>102.85</v>
      </c>
      <c r="D564" s="7">
        <v>1086.8499999999999</v>
      </c>
      <c r="E564" s="7">
        <v>4715.25</v>
      </c>
      <c r="F564" s="7"/>
      <c r="G564" s="7"/>
      <c r="H564" s="10">
        <f t="shared" si="385"/>
        <v>-9.7134531325894632E-4</v>
      </c>
      <c r="I564" s="10">
        <f t="shared" si="386"/>
        <v>7.8268876611409677E-4</v>
      </c>
      <c r="J564" s="10">
        <f t="shared" si="387"/>
        <v>1.1216075660258031E-2</v>
      </c>
      <c r="K564" s="7"/>
      <c r="L564" s="10">
        <f t="shared" si="388"/>
        <v>0.64691753402722163</v>
      </c>
      <c r="M564" s="10">
        <f t="shared" si="389"/>
        <v>4.4822194199243377</v>
      </c>
      <c r="N564" s="10">
        <f t="shared" si="390"/>
        <v>2.1943973985502341</v>
      </c>
      <c r="O564" s="7"/>
      <c r="P564" s="10">
        <f t="shared" si="391"/>
        <v>-3.835301885897116</v>
      </c>
      <c r="Q564" s="10">
        <f t="shared" si="392"/>
        <v>-1.5474798645230123</v>
      </c>
      <c r="R564" s="11">
        <f t="shared" si="393"/>
        <v>-2.2878220213741036</v>
      </c>
      <c r="S564" s="7"/>
      <c r="T564" s="7"/>
      <c r="U564" s="7">
        <v>14080.25</v>
      </c>
      <c r="V564" s="7">
        <v>2620.35</v>
      </c>
      <c r="W564" s="7">
        <v>35.65</v>
      </c>
      <c r="X564" s="7">
        <f>X555+X555*0.012</f>
        <v>1.5129795081471862</v>
      </c>
      <c r="Y564" s="10">
        <f t="shared" si="394"/>
        <v>1.8687667080259967E-2</v>
      </c>
      <c r="Z564" s="10">
        <f t="shared" si="395"/>
        <v>6.5880454824831331E-3</v>
      </c>
      <c r="AA564" s="10">
        <f t="shared" si="396"/>
        <v>-1.7906336088154232E-2</v>
      </c>
      <c r="AB564" s="5"/>
      <c r="AC564" s="10">
        <f t="shared" ref="AC564:AC577" si="445">(U564-$U$563)/$U$563</f>
        <v>1.8687667080259967E-2</v>
      </c>
      <c r="AD564" s="10">
        <f t="shared" ref="AD564:AD577" si="446">(V564-$V$563)/$V$563</f>
        <v>6.5880454824831331E-3</v>
      </c>
      <c r="AE564" s="10">
        <f t="shared" ref="AE564:AE577" si="447">(W564-$W$563)/$W$563</f>
        <v>-1.7906336088154232E-2</v>
      </c>
      <c r="AF564" s="10"/>
      <c r="AG564" s="10">
        <f t="shared" ref="AG564:AG587" si="448">AE564-AC564</f>
        <v>-3.6594003168414199E-2</v>
      </c>
      <c r="AH564" s="10">
        <f t="shared" ref="AH564:AH587" si="449">AE564-AD564</f>
        <v>-2.4494381570637366E-2</v>
      </c>
      <c r="AI564" s="10">
        <f t="shared" si="397"/>
        <v>-1.2099621597776833E-2</v>
      </c>
      <c r="AJ564" s="7" t="s">
        <v>2</v>
      </c>
      <c r="AK564" s="7"/>
      <c r="AL564" s="7">
        <v>482.5</v>
      </c>
      <c r="AM564" s="7">
        <v>33.35</v>
      </c>
      <c r="AN564" s="7">
        <v>579.85</v>
      </c>
      <c r="AO564" s="4"/>
      <c r="AP564" s="10">
        <f t="shared" si="398"/>
        <v>-5.1786639047125837E-4</v>
      </c>
      <c r="AQ564" s="10">
        <f t="shared" si="399"/>
        <v>2.3006134969325152E-2</v>
      </c>
      <c r="AR564" s="10">
        <f t="shared" si="400"/>
        <v>-1.2096430701081901E-2</v>
      </c>
      <c r="AS564" s="4"/>
      <c r="AT564" s="10">
        <f t="shared" si="440"/>
        <v>-4.3133366385721371E-2</v>
      </c>
      <c r="AU564" s="10">
        <f t="shared" si="441"/>
        <v>-3.6127167630057799E-2</v>
      </c>
      <c r="AV564" s="10">
        <f t="shared" si="442"/>
        <v>-3.5030787152604353E-2</v>
      </c>
      <c r="AW564" s="4"/>
      <c r="AX564" s="9">
        <f t="shared" si="443"/>
        <v>7.0061987556635716E-3</v>
      </c>
      <c r="AY564" s="9">
        <f t="shared" si="444"/>
        <v>-1.0963804774534458E-3</v>
      </c>
      <c r="AZ564" s="8">
        <f t="shared" si="406"/>
        <v>8.1025792331170174E-3</v>
      </c>
      <c r="BA564" s="4"/>
      <c r="BC564" s="4"/>
      <c r="BD564" s="4"/>
      <c r="BE564" s="4"/>
      <c r="BF564" s="4"/>
      <c r="BG564" s="4"/>
      <c r="BH564" s="4"/>
      <c r="BI564" s="4"/>
      <c r="BJ564" s="4"/>
      <c r="BK564" s="4"/>
      <c r="BN564" s="4"/>
    </row>
    <row r="565" spans="1:66" s="1" customFormat="1">
      <c r="A565" s="12">
        <v>42171</v>
      </c>
      <c r="B565" s="7">
        <v>26686.51</v>
      </c>
      <c r="C565" s="7">
        <v>103.55</v>
      </c>
      <c r="D565" s="7">
        <v>1102.25</v>
      </c>
      <c r="E565" s="7">
        <v>4697.6499999999996</v>
      </c>
      <c r="F565" s="7"/>
      <c r="G565" s="7"/>
      <c r="H565" s="10">
        <f t="shared" ref="H565:H628" si="450">(C565-C564)/C564</f>
        <v>6.8060281964025561E-3</v>
      </c>
      <c r="I565" s="10">
        <f t="shared" ref="I565:I628" si="451">(D565-D564)/D564</f>
        <v>1.4169388600082893E-2</v>
      </c>
      <c r="J565" s="10">
        <f t="shared" ref="J565:J628" si="452">(E565-E564)/E564</f>
        <v>-3.7325698531361783E-3</v>
      </c>
      <c r="K565" s="7"/>
      <c r="L565" s="10">
        <f t="shared" ref="L565:L628" si="453">(C565-$C$52)/$C$52</f>
        <v>0.65812650120096061</v>
      </c>
      <c r="M565" s="10">
        <f t="shared" ref="M565:M628" si="454">(D565-$D$52)/$D$52</f>
        <v>4.5598991172761663</v>
      </c>
      <c r="N565" s="10">
        <f t="shared" ref="N565:N628" si="455">(E565-$E$52)/$E$52</f>
        <v>2.1824740871214687</v>
      </c>
      <c r="O565" s="7"/>
      <c r="P565" s="10">
        <f t="shared" ref="P565:P628" si="456">L565-M565</f>
        <v>-3.9017726160752058</v>
      </c>
      <c r="Q565" s="10">
        <f t="shared" ref="Q565:Q628" si="457">L565-N565</f>
        <v>-1.5243475859205082</v>
      </c>
      <c r="R565" s="11">
        <f t="shared" ref="R565:R628" si="458">P565-Q565</f>
        <v>-2.3774250301546975</v>
      </c>
      <c r="S565" s="7"/>
      <c r="T565" s="7"/>
      <c r="U565" s="7">
        <v>14436.4</v>
      </c>
      <c r="V565" s="7">
        <v>2615.35</v>
      </c>
      <c r="W565" s="7">
        <v>35.6</v>
      </c>
      <c r="X565" s="7"/>
      <c r="Y565" s="10">
        <f t="shared" ref="Y565:Y628" si="459">(U565-U564)/U564</f>
        <v>2.5294295200724393E-2</v>
      </c>
      <c r="Z565" s="10">
        <f t="shared" ref="Z565:Z628" si="460">(V565-V564)/V564</f>
        <v>-1.9081420420936136E-3</v>
      </c>
      <c r="AA565" s="10">
        <f t="shared" ref="AA565:AA628" si="461">(W565-W564)/W564</f>
        <v>-1.4025245441794435E-3</v>
      </c>
      <c r="AB565" s="5"/>
      <c r="AC565" s="10">
        <f t="shared" si="445"/>
        <v>4.4454653648725313E-2</v>
      </c>
      <c r="AD565" s="10">
        <f t="shared" si="446"/>
        <v>4.667332513829169E-3</v>
      </c>
      <c r="AE565" s="10">
        <f t="shared" si="447"/>
        <v>-1.9283746556473712E-2</v>
      </c>
      <c r="AF565" s="10"/>
      <c r="AG565" s="10">
        <f t="shared" si="448"/>
        <v>-6.3738400205199025E-2</v>
      </c>
      <c r="AH565" s="10">
        <f t="shared" si="449"/>
        <v>-2.3951079070302882E-2</v>
      </c>
      <c r="AI565" s="10">
        <f t="shared" ref="AI565:AI628" si="462">AG565-AH565</f>
        <v>-3.9787321134896143E-2</v>
      </c>
      <c r="AJ565" s="7"/>
      <c r="AK565" s="7"/>
      <c r="AL565" s="7">
        <v>488.5</v>
      </c>
      <c r="AM565" s="7">
        <v>32.950000000000003</v>
      </c>
      <c r="AN565" s="7">
        <v>584.5</v>
      </c>
      <c r="AO565" s="4"/>
      <c r="AP565" s="10">
        <f t="shared" ref="AP565:AP628" si="463">(AL565-AL564)/AL564</f>
        <v>1.2435233160621761E-2</v>
      </c>
      <c r="AQ565" s="10">
        <f t="shared" ref="AQ565:AQ628" si="464">(AM565-AM564)/AM564</f>
        <v>-1.1994002998500706E-2</v>
      </c>
      <c r="AR565" s="10">
        <f t="shared" ref="AR565:AR628" si="465">(AN565-AN564)/AN564</f>
        <v>8.0193153401741431E-3</v>
      </c>
      <c r="AS565" s="4"/>
      <c r="AT565" s="10">
        <f t="shared" si="440"/>
        <v>-3.1234506693108576E-2</v>
      </c>
      <c r="AU565" s="10">
        <f t="shared" si="441"/>
        <v>-4.7687861271676256E-2</v>
      </c>
      <c r="AV565" s="10">
        <f t="shared" si="442"/>
        <v>-2.7292394741221464E-2</v>
      </c>
      <c r="AW565" s="4"/>
      <c r="AX565" s="9">
        <f t="shared" si="443"/>
        <v>-1.645335457856768E-2</v>
      </c>
      <c r="AY565" s="9">
        <f t="shared" si="444"/>
        <v>-2.0395466530454792E-2</v>
      </c>
      <c r="AZ565" s="8">
        <f t="shared" ref="AZ565:AZ628" si="466">AX565-AY565</f>
        <v>3.9421119518871124E-3</v>
      </c>
      <c r="BA565" s="4"/>
      <c r="BC565" s="4"/>
      <c r="BD565" s="4"/>
      <c r="BE565" s="4"/>
      <c r="BF565" s="4"/>
      <c r="BG565" s="4"/>
      <c r="BH565" s="4"/>
      <c r="BI565" s="4"/>
      <c r="BJ565" s="4"/>
      <c r="BK565" s="4"/>
      <c r="BN565" s="4"/>
    </row>
    <row r="566" spans="1:66" s="1" customFormat="1">
      <c r="A566" s="12">
        <v>42172</v>
      </c>
      <c r="B566" s="7">
        <v>26832.66</v>
      </c>
      <c r="C566" s="7">
        <v>106.45</v>
      </c>
      <c r="D566" s="7">
        <v>1116.7</v>
      </c>
      <c r="E566" s="7">
        <v>4772.25</v>
      </c>
      <c r="F566" s="7"/>
      <c r="G566" s="7"/>
      <c r="H566" s="10">
        <f t="shared" si="450"/>
        <v>2.8005794302269491E-2</v>
      </c>
      <c r="I566" s="10">
        <f t="shared" si="451"/>
        <v>1.310954865048768E-2</v>
      </c>
      <c r="J566" s="10">
        <f t="shared" si="452"/>
        <v>1.5880280565814902E-2</v>
      </c>
      <c r="K566" s="7"/>
      <c r="L566" s="10">
        <f t="shared" si="453"/>
        <v>0.70456365092073658</v>
      </c>
      <c r="M566" s="10">
        <f t="shared" si="454"/>
        <v>4.6327868852459018</v>
      </c>
      <c r="N566" s="10">
        <f t="shared" si="455"/>
        <v>2.2330126685183931</v>
      </c>
      <c r="O566" s="7"/>
      <c r="P566" s="10">
        <f t="shared" si="456"/>
        <v>-3.9282232343251651</v>
      </c>
      <c r="Q566" s="10">
        <f t="shared" si="457"/>
        <v>-1.5284490175976564</v>
      </c>
      <c r="R566" s="11">
        <f t="shared" si="458"/>
        <v>-2.3997742167275087</v>
      </c>
      <c r="S566" s="7"/>
      <c r="T566" s="7"/>
      <c r="U566" s="7">
        <v>14435.5</v>
      </c>
      <c r="V566" s="7">
        <v>2759.15</v>
      </c>
      <c r="W566" s="7">
        <v>36.700000000000003</v>
      </c>
      <c r="X566" s="7"/>
      <c r="Y566" s="10">
        <f t="shared" si="459"/>
        <v>-6.2342412235712248E-5</v>
      </c>
      <c r="Z566" s="10">
        <f t="shared" si="460"/>
        <v>5.4983080658420551E-2</v>
      </c>
      <c r="AA566" s="10">
        <f t="shared" si="461"/>
        <v>3.0898876404494419E-2</v>
      </c>
      <c r="AB566" s="5"/>
      <c r="AC566" s="10">
        <f t="shared" si="445"/>
        <v>4.4389539826146039E-2</v>
      </c>
      <c r="AD566" s="10">
        <f t="shared" si="446"/>
        <v>5.990703749231726E-2</v>
      </c>
      <c r="AE566" s="10">
        <f t="shared" si="447"/>
        <v>1.1019283746556632E-2</v>
      </c>
      <c r="AF566" s="10"/>
      <c r="AG566" s="10">
        <f t="shared" si="448"/>
        <v>-3.3370256079589405E-2</v>
      </c>
      <c r="AH566" s="10">
        <f t="shared" si="449"/>
        <v>-4.8887753745760626E-2</v>
      </c>
      <c r="AI566" s="10">
        <f t="shared" si="462"/>
        <v>1.5517497666171221E-2</v>
      </c>
      <c r="AJ566" s="7"/>
      <c r="AK566" s="7"/>
      <c r="AL566" s="7">
        <v>499.75</v>
      </c>
      <c r="AM566" s="7">
        <v>33.5</v>
      </c>
      <c r="AN566" s="7">
        <v>600.54999999999995</v>
      </c>
      <c r="AO566" s="4"/>
      <c r="AP566" s="10">
        <f t="shared" si="463"/>
        <v>2.3029682702149439E-2</v>
      </c>
      <c r="AQ566" s="10">
        <f t="shared" si="464"/>
        <v>1.6691957511380792E-2</v>
      </c>
      <c r="AR566" s="10">
        <f t="shared" si="465"/>
        <v>2.7459366980324987E-2</v>
      </c>
      <c r="AS566" s="4"/>
      <c r="AT566" s="10">
        <f t="shared" si="440"/>
        <v>-8.9241447694595934E-3</v>
      </c>
      <c r="AU566" s="10">
        <f t="shared" si="441"/>
        <v>-3.1791907514450907E-2</v>
      </c>
      <c r="AV566" s="10">
        <f t="shared" si="442"/>
        <v>-5.8245964386756984E-4</v>
      </c>
      <c r="AW566" s="4"/>
      <c r="AX566" s="9">
        <f t="shared" si="443"/>
        <v>-2.2867762744991312E-2</v>
      </c>
      <c r="AY566" s="9">
        <f t="shared" si="444"/>
        <v>-3.1209447870583336E-2</v>
      </c>
      <c r="AZ566" s="8">
        <f t="shared" si="466"/>
        <v>8.3416851255920244E-3</v>
      </c>
      <c r="BA566" s="4"/>
      <c r="BC566" s="4"/>
      <c r="BD566" s="4"/>
      <c r="BE566" s="4"/>
      <c r="BF566" s="4"/>
      <c r="BG566" s="4"/>
      <c r="BH566" s="4"/>
      <c r="BI566" s="4"/>
      <c r="BJ566" s="4"/>
      <c r="BK566" s="4"/>
      <c r="BN566" s="4"/>
    </row>
    <row r="567" spans="1:66" s="1" customFormat="1">
      <c r="A567" s="12">
        <v>42173</v>
      </c>
      <c r="B567" s="7">
        <v>27115.83</v>
      </c>
      <c r="C567" s="7">
        <v>106.4</v>
      </c>
      <c r="D567" s="7">
        <v>1138.2</v>
      </c>
      <c r="E567" s="7">
        <v>4904.1499999999996</v>
      </c>
      <c r="F567" s="7"/>
      <c r="G567" s="7"/>
      <c r="H567" s="10">
        <f t="shared" si="450"/>
        <v>-4.697040864255252E-4</v>
      </c>
      <c r="I567" s="10">
        <f t="shared" si="451"/>
        <v>1.9253156622190383E-2</v>
      </c>
      <c r="J567" s="10">
        <f t="shared" si="452"/>
        <v>2.7638954371627562E-2</v>
      </c>
      <c r="K567" s="7"/>
      <c r="L567" s="10">
        <f t="shared" si="453"/>
        <v>0.70376301040832667</v>
      </c>
      <c r="M567" s="10">
        <f t="shared" si="454"/>
        <v>4.741235813366961</v>
      </c>
      <c r="N567" s="10">
        <f t="shared" si="455"/>
        <v>2.3223697581464671</v>
      </c>
      <c r="O567" s="10" t="s">
        <v>1</v>
      </c>
      <c r="P567" s="10">
        <f t="shared" si="456"/>
        <v>-4.037472802958634</v>
      </c>
      <c r="Q567" s="10">
        <f t="shared" si="457"/>
        <v>-1.6186067477381405</v>
      </c>
      <c r="R567" s="11">
        <f t="shared" si="458"/>
        <v>-2.4188660552204935</v>
      </c>
      <c r="S567" s="7"/>
      <c r="T567" s="7"/>
      <c r="U567" s="7">
        <v>14972.75</v>
      </c>
      <c r="V567" s="7">
        <v>2689.4</v>
      </c>
      <c r="W567" s="7">
        <v>36.950000000000003</v>
      </c>
      <c r="X567" s="7"/>
      <c r="Y567" s="10">
        <f t="shared" si="459"/>
        <v>3.7217276852204634E-2</v>
      </c>
      <c r="Z567" s="10">
        <f t="shared" si="460"/>
        <v>-2.5279524491238242E-2</v>
      </c>
      <c r="AA567" s="10">
        <f t="shared" si="461"/>
        <v>6.8119891008174378E-3</v>
      </c>
      <c r="AB567" s="5"/>
      <c r="AC567" s="10">
        <f t="shared" si="445"/>
        <v>8.3258874471402317E-2</v>
      </c>
      <c r="AD567" s="10">
        <f t="shared" si="446"/>
        <v>3.3113091579594453E-2</v>
      </c>
      <c r="AE567" s="10">
        <f t="shared" si="447"/>
        <v>1.7906336088154427E-2</v>
      </c>
      <c r="AF567" s="10"/>
      <c r="AG567" s="10">
        <f t="shared" si="448"/>
        <v>-6.5352538383247893E-2</v>
      </c>
      <c r="AH567" s="10">
        <f t="shared" si="449"/>
        <v>-1.5206755491440026E-2</v>
      </c>
      <c r="AI567" s="10">
        <f t="shared" si="462"/>
        <v>-5.0145782891807864E-2</v>
      </c>
      <c r="AJ567" s="7"/>
      <c r="AK567" s="7"/>
      <c r="AL567" s="7">
        <v>501</v>
      </c>
      <c r="AM567" s="7">
        <v>34.15</v>
      </c>
      <c r="AN567" s="7">
        <v>600.54999999999995</v>
      </c>
      <c r="AO567" s="4"/>
      <c r="AP567" s="10">
        <f t="shared" si="463"/>
        <v>2.5012506253126563E-3</v>
      </c>
      <c r="AQ567" s="10">
        <f t="shared" si="464"/>
        <v>1.9402985074626823E-2</v>
      </c>
      <c r="AR567" s="10">
        <f t="shared" si="465"/>
        <v>0</v>
      </c>
      <c r="AS567" s="4"/>
      <c r="AT567" s="10">
        <f t="shared" si="440"/>
        <v>-6.4452156668319289E-3</v>
      </c>
      <c r="AU567" s="10">
        <f t="shared" si="441"/>
        <v>-1.3005780346820891E-2</v>
      </c>
      <c r="AV567" s="10">
        <f t="shared" si="442"/>
        <v>-5.8245964386756984E-4</v>
      </c>
      <c r="AW567" s="4"/>
      <c r="AX567" s="9">
        <f t="shared" si="443"/>
        <v>-6.5605646799889623E-3</v>
      </c>
      <c r="AY567" s="9">
        <f t="shared" si="444"/>
        <v>-1.2423320702953322E-2</v>
      </c>
      <c r="AZ567" s="8">
        <f t="shared" si="466"/>
        <v>5.8627560229643598E-3</v>
      </c>
      <c r="BA567" s="4"/>
      <c r="BC567" s="4"/>
      <c r="BD567" s="4"/>
      <c r="BE567" s="4"/>
      <c r="BF567" s="4"/>
      <c r="BG567" s="4"/>
      <c r="BH567" s="4"/>
      <c r="BI567" s="4"/>
      <c r="BJ567" s="4"/>
      <c r="BK567" s="4"/>
      <c r="BN567" s="4"/>
    </row>
    <row r="568" spans="1:66" s="1" customFormat="1">
      <c r="A568" s="12">
        <v>42174</v>
      </c>
      <c r="B568" s="7">
        <v>27316.17</v>
      </c>
      <c r="C568" s="7">
        <v>115.05</v>
      </c>
      <c r="D568" s="7">
        <v>1200.5999999999999</v>
      </c>
      <c r="E568" s="7">
        <v>5156.3999999999996</v>
      </c>
      <c r="F568" s="7"/>
      <c r="G568" s="7"/>
      <c r="H568" s="10">
        <f t="shared" si="450"/>
        <v>8.1296992481202923E-2</v>
      </c>
      <c r="I568" s="10">
        <f t="shared" si="451"/>
        <v>5.4823405376910793E-2</v>
      </c>
      <c r="J568" s="10">
        <f t="shared" si="452"/>
        <v>5.1436028669596165E-2</v>
      </c>
      <c r="K568" s="7"/>
      <c r="L568" s="10">
        <f t="shared" si="453"/>
        <v>0.84227381905524401</v>
      </c>
      <c r="M568" s="10">
        <f t="shared" si="454"/>
        <v>5.0559899117276164</v>
      </c>
      <c r="N568" s="10">
        <f t="shared" si="455"/>
        <v>2.493259264277488</v>
      </c>
      <c r="O568" s="7" t="s">
        <v>7</v>
      </c>
      <c r="P568" s="10">
        <f t="shared" si="456"/>
        <v>-4.2137160926723727</v>
      </c>
      <c r="Q568" s="10">
        <f t="shared" si="457"/>
        <v>-1.6509854452222439</v>
      </c>
      <c r="R568" s="11">
        <f t="shared" si="458"/>
        <v>-2.5627306474501288</v>
      </c>
      <c r="S568" s="7"/>
      <c r="T568" s="7"/>
      <c r="U568" s="7">
        <v>15029.8</v>
      </c>
      <c r="V568" s="7">
        <v>2703.95</v>
      </c>
      <c r="W568" s="7">
        <v>37.799999999999997</v>
      </c>
      <c r="X568" s="7"/>
      <c r="Y568" s="10">
        <f t="shared" si="459"/>
        <v>3.8102552971230582E-3</v>
      </c>
      <c r="Z568" s="10">
        <f t="shared" si="460"/>
        <v>5.4101286532311022E-3</v>
      </c>
      <c r="AA568" s="10">
        <f t="shared" si="461"/>
        <v>2.3004059539918655E-2</v>
      </c>
      <c r="AB568" s="5"/>
      <c r="AC568" s="10">
        <f t="shared" si="445"/>
        <v>8.738636733601253E-2</v>
      </c>
      <c r="AD568" s="10">
        <f t="shared" si="446"/>
        <v>3.8702366318377382E-2</v>
      </c>
      <c r="AE568" s="10">
        <f t="shared" si="447"/>
        <v>4.1322314049586778E-2</v>
      </c>
      <c r="AF568" s="10"/>
      <c r="AG568" s="10">
        <f t="shared" si="448"/>
        <v>-4.6064053286425752E-2</v>
      </c>
      <c r="AH568" s="10">
        <f t="shared" si="449"/>
        <v>2.6199477312093961E-3</v>
      </c>
      <c r="AI568" s="10">
        <f t="shared" si="462"/>
        <v>-4.8684001017635148E-2</v>
      </c>
      <c r="AJ568" s="7"/>
      <c r="AK568" s="7"/>
      <c r="AL568" s="7">
        <v>493.25</v>
      </c>
      <c r="AM568" s="7">
        <v>34.299999999999997</v>
      </c>
      <c r="AN568" s="7">
        <v>600.1</v>
      </c>
      <c r="AO568" s="4"/>
      <c r="AP568" s="10">
        <f t="shared" si="463"/>
        <v>-1.5469061876247504E-2</v>
      </c>
      <c r="AQ568" s="10">
        <f t="shared" si="464"/>
        <v>4.3923865300145998E-3</v>
      </c>
      <c r="AR568" s="10">
        <f t="shared" si="465"/>
        <v>-7.4931312963105788E-4</v>
      </c>
      <c r="AS568" s="4"/>
      <c r="AT568" s="10">
        <f t="shared" si="440"/>
        <v>-2.1814576103123449E-2</v>
      </c>
      <c r="AU568" s="10">
        <f t="shared" si="441"/>
        <v>-8.6705202312139951E-3</v>
      </c>
      <c r="AV568" s="10">
        <f t="shared" si="442"/>
        <v>-1.3313363288399976E-3</v>
      </c>
      <c r="AW568" s="4"/>
      <c r="AX568" s="9">
        <f t="shared" si="443"/>
        <v>1.3144055871909454E-2</v>
      </c>
      <c r="AY568" s="9">
        <f t="shared" si="444"/>
        <v>-7.3391839023739976E-3</v>
      </c>
      <c r="AZ568" s="8">
        <f t="shared" si="466"/>
        <v>2.048323977428345E-2</v>
      </c>
      <c r="BA568" s="4"/>
      <c r="BC568" s="4"/>
      <c r="BD568" s="4"/>
      <c r="BE568" s="4"/>
      <c r="BF568" s="4"/>
      <c r="BG568" s="4"/>
      <c r="BH568" s="4"/>
      <c r="BI568" s="4"/>
      <c r="BJ568" s="4"/>
      <c r="BK568" s="4"/>
      <c r="BN568" s="4"/>
    </row>
    <row r="569" spans="1:66" s="1" customFormat="1">
      <c r="A569" s="12">
        <v>42177</v>
      </c>
      <c r="B569" s="7">
        <v>27730.21</v>
      </c>
      <c r="C569" s="7">
        <v>119.25</v>
      </c>
      <c r="D569" s="7">
        <v>1219.6500000000001</v>
      </c>
      <c r="E569" s="7">
        <v>5359.55</v>
      </c>
      <c r="F569" s="7"/>
      <c r="G569" s="7"/>
      <c r="H569" s="10">
        <f t="shared" si="450"/>
        <v>3.6505867014341616E-2</v>
      </c>
      <c r="I569" s="10">
        <f t="shared" si="451"/>
        <v>1.586706646676677E-2</v>
      </c>
      <c r="J569" s="10">
        <f t="shared" si="452"/>
        <v>3.9397641765572991E-2</v>
      </c>
      <c r="K569" s="1" t="s">
        <v>15</v>
      </c>
      <c r="L569" s="10">
        <f t="shared" si="453"/>
        <v>0.90952762209767801</v>
      </c>
      <c r="M569" s="10">
        <f t="shared" si="454"/>
        <v>5.152080706179067</v>
      </c>
      <c r="N569" s="10">
        <f t="shared" si="455"/>
        <v>2.6308854413657614</v>
      </c>
      <c r="O569" s="10" t="s">
        <v>3</v>
      </c>
      <c r="P569" s="10">
        <f t="shared" si="456"/>
        <v>-4.242553084081389</v>
      </c>
      <c r="Q569" s="10">
        <f t="shared" si="457"/>
        <v>-1.7213578192680834</v>
      </c>
      <c r="R569" s="11">
        <f t="shared" si="458"/>
        <v>-2.5211952648133056</v>
      </c>
      <c r="S569" s="7" t="s">
        <v>5</v>
      </c>
      <c r="T569" s="7"/>
      <c r="U569" s="7">
        <v>15014.6</v>
      </c>
      <c r="V569" s="7">
        <v>2782.8</v>
      </c>
      <c r="W569" s="7">
        <v>38</v>
      </c>
      <c r="X569" s="7"/>
      <c r="Y569" s="10">
        <f t="shared" si="459"/>
        <v>-1.0113241693168844E-3</v>
      </c>
      <c r="Z569" s="10">
        <f t="shared" si="460"/>
        <v>2.9161042179034511E-2</v>
      </c>
      <c r="AA569" s="10">
        <f t="shared" si="461"/>
        <v>5.2910052910053662E-3</v>
      </c>
      <c r="AB569" s="5"/>
      <c r="AC569" s="10">
        <f t="shared" si="445"/>
        <v>8.6286667221339944E-2</v>
      </c>
      <c r="AD569" s="10">
        <f t="shared" si="446"/>
        <v>6.8992009834050544E-2</v>
      </c>
      <c r="AE569" s="10">
        <f t="shared" si="447"/>
        <v>4.6831955922865098E-2</v>
      </c>
      <c r="AF569" s="10"/>
      <c r="AG569" s="10">
        <f t="shared" si="448"/>
        <v>-3.9454711298474845E-2</v>
      </c>
      <c r="AH569" s="10">
        <f t="shared" si="449"/>
        <v>-2.2160053911185446E-2</v>
      </c>
      <c r="AI569" s="10">
        <f t="shared" si="462"/>
        <v>-1.72946573872894E-2</v>
      </c>
      <c r="AJ569" s="7"/>
      <c r="AK569" s="7"/>
      <c r="AL569" s="7">
        <v>506</v>
      </c>
      <c r="AM569" s="7">
        <v>36.799999999999997</v>
      </c>
      <c r="AN569" s="7">
        <v>616.85</v>
      </c>
      <c r="AO569" s="4"/>
      <c r="AP569" s="10">
        <f t="shared" si="463"/>
        <v>2.5848960973137353E-2</v>
      </c>
      <c r="AQ569" s="10">
        <f t="shared" si="464"/>
        <v>7.2886297376093298E-2</v>
      </c>
      <c r="AR569" s="10">
        <f t="shared" si="465"/>
        <v>2.7912014664222627E-2</v>
      </c>
      <c r="AS569" s="4"/>
      <c r="AT569" s="10">
        <f t="shared" si="440"/>
        <v>3.4705007436787306E-3</v>
      </c>
      <c r="AU569" s="10">
        <f t="shared" si="441"/>
        <v>6.3583815028901605E-2</v>
      </c>
      <c r="AV569" s="10">
        <f t="shared" si="442"/>
        <v>2.6543518056249035E-2</v>
      </c>
      <c r="AW569" s="10" t="s">
        <v>1</v>
      </c>
      <c r="AX569" s="9">
        <f t="shared" si="443"/>
        <v>6.0113314285222874E-2</v>
      </c>
      <c r="AY569" s="9">
        <f t="shared" si="444"/>
        <v>3.704029697265257E-2</v>
      </c>
      <c r="AZ569" s="8">
        <f t="shared" si="466"/>
        <v>2.3073017312570304E-2</v>
      </c>
      <c r="BA569" s="4" t="s">
        <v>14</v>
      </c>
      <c r="BC569" s="4"/>
      <c r="BD569" s="4"/>
      <c r="BE569" s="4"/>
      <c r="BF569" s="4"/>
      <c r="BG569" s="4"/>
      <c r="BH569" s="4"/>
      <c r="BI569" s="4"/>
      <c r="BJ569" s="4">
        <v>88</v>
      </c>
      <c r="BK569" s="4"/>
      <c r="BN569" s="4"/>
    </row>
    <row r="570" spans="1:66" s="1" customFormat="1">
      <c r="A570" s="12">
        <v>42178</v>
      </c>
      <c r="B570" s="7">
        <v>27804.37</v>
      </c>
      <c r="C570" s="7">
        <v>119.75</v>
      </c>
      <c r="D570" s="7">
        <v>1202.8499999999999</v>
      </c>
      <c r="E570" s="7">
        <v>5316.95</v>
      </c>
      <c r="F570" s="7"/>
      <c r="G570" s="7"/>
      <c r="H570" s="10">
        <f t="shared" si="450"/>
        <v>4.1928721174004195E-3</v>
      </c>
      <c r="I570" s="10">
        <f t="shared" si="451"/>
        <v>-1.3774443487886017E-2</v>
      </c>
      <c r="J570" s="10">
        <f t="shared" si="452"/>
        <v>-7.9484285061246496E-3</v>
      </c>
      <c r="K570" s="7" t="s">
        <v>2</v>
      </c>
      <c r="L570" s="10">
        <f t="shared" si="453"/>
        <v>0.91753402722177735</v>
      </c>
      <c r="M570" s="10">
        <f t="shared" si="454"/>
        <v>5.0673392181588897</v>
      </c>
      <c r="N570" s="10">
        <f t="shared" si="455"/>
        <v>2.6020256080211368</v>
      </c>
      <c r="O570" s="7" t="s">
        <v>2</v>
      </c>
      <c r="P570" s="10">
        <f t="shared" si="456"/>
        <v>-4.1498051909371121</v>
      </c>
      <c r="Q570" s="10">
        <f t="shared" si="457"/>
        <v>-1.6844915807993595</v>
      </c>
      <c r="R570" s="11">
        <f t="shared" si="458"/>
        <v>-2.4653136101377529</v>
      </c>
      <c r="S570" s="7" t="s">
        <v>2</v>
      </c>
      <c r="T570" s="7"/>
      <c r="U570" s="7">
        <v>14932.9</v>
      </c>
      <c r="V570" s="7">
        <v>2736.95</v>
      </c>
      <c r="W570" s="7">
        <v>37.6</v>
      </c>
      <c r="X570" s="7"/>
      <c r="Y570" s="10">
        <f t="shared" si="459"/>
        <v>-5.4413703994778901E-3</v>
      </c>
      <c r="Z570" s="10">
        <f t="shared" si="460"/>
        <v>-1.6476211010493159E-2</v>
      </c>
      <c r="AA570" s="10">
        <f t="shared" si="461"/>
        <v>-1.0526315789473648E-2</v>
      </c>
      <c r="AB570" s="5"/>
      <c r="AC570" s="10">
        <f t="shared" si="445"/>
        <v>8.0375779104974246E-2</v>
      </c>
      <c r="AD570" s="10">
        <f t="shared" si="446"/>
        <v>5.1379071911493553E-2</v>
      </c>
      <c r="AE570" s="10">
        <f t="shared" si="447"/>
        <v>3.5812672176308659E-2</v>
      </c>
      <c r="AF570" s="10"/>
      <c r="AG570" s="10">
        <f t="shared" si="448"/>
        <v>-4.4563106928665587E-2</v>
      </c>
      <c r="AH570" s="10">
        <f t="shared" si="449"/>
        <v>-1.5566399735184894E-2</v>
      </c>
      <c r="AI570" s="10">
        <f t="shared" si="462"/>
        <v>-2.8996707193480693E-2</v>
      </c>
      <c r="AJ570" s="7"/>
      <c r="AK570" s="7"/>
      <c r="AL570" s="7">
        <v>498</v>
      </c>
      <c r="AM570" s="7">
        <v>36.65</v>
      </c>
      <c r="AN570" s="7">
        <v>612.25</v>
      </c>
      <c r="AO570" s="4"/>
      <c r="AP570" s="10">
        <f t="shared" si="463"/>
        <v>-1.5810276679841896E-2</v>
      </c>
      <c r="AQ570" s="10">
        <f t="shared" si="464"/>
        <v>-4.0760869565217009E-3</v>
      </c>
      <c r="AR570" s="10">
        <f t="shared" si="465"/>
        <v>-7.457242441436366E-3</v>
      </c>
      <c r="AS570" s="4"/>
      <c r="AT570" s="10">
        <f t="shared" ref="AT570:AT592" si="467">(AL570-$AL$569)/$AL$569</f>
        <v>-1.5810276679841896E-2</v>
      </c>
      <c r="AU570" s="10">
        <f t="shared" ref="AU570:AU592" si="468">(AM570-$AM$569)/$AM$569</f>
        <v>-4.0760869565217009E-3</v>
      </c>
      <c r="AV570" s="10">
        <f t="shared" ref="AV570:AV592" si="469">(AN570-$AN$569)/$AN$569</f>
        <v>-7.457242441436366E-3</v>
      </c>
      <c r="AW570" s="4" t="s">
        <v>7</v>
      </c>
      <c r="AX570" s="9">
        <f t="shared" ref="AX570:AX592" si="470">AT570-AU570</f>
        <v>-1.1734189723320194E-2</v>
      </c>
      <c r="AY570" s="9">
        <f t="shared" ref="AY570:AY592" si="471">AT570-AV570</f>
        <v>-8.3530342384055302E-3</v>
      </c>
      <c r="AZ570" s="8">
        <f t="shared" si="466"/>
        <v>-3.3811554849146642E-3</v>
      </c>
      <c r="BA570" s="4"/>
      <c r="BC570" s="4"/>
      <c r="BD570" s="4"/>
      <c r="BE570" s="4"/>
      <c r="BF570" s="4"/>
      <c r="BG570" s="4"/>
      <c r="BH570" s="4"/>
      <c r="BI570" s="4"/>
      <c r="BJ570" s="4"/>
      <c r="BK570" s="4"/>
      <c r="BN570" s="4"/>
    </row>
    <row r="571" spans="1:66" s="1" customFormat="1">
      <c r="A571" s="12">
        <v>42179</v>
      </c>
      <c r="B571" s="7">
        <v>27729.67</v>
      </c>
      <c r="C571" s="7">
        <v>119.8</v>
      </c>
      <c r="D571" s="7">
        <v>1227.8</v>
      </c>
      <c r="E571" s="7">
        <v>5257.55</v>
      </c>
      <c r="F571" s="7"/>
      <c r="G571" s="7"/>
      <c r="H571" s="10">
        <f t="shared" si="450"/>
        <v>4.1753653444674037E-4</v>
      </c>
      <c r="I571" s="10">
        <f t="shared" si="451"/>
        <v>2.0742403458452879E-2</v>
      </c>
      <c r="J571" s="10">
        <f t="shared" si="452"/>
        <v>-1.1171818429738786E-2</v>
      </c>
      <c r="K571" s="7"/>
      <c r="L571" s="10">
        <f t="shared" si="453"/>
        <v>0.91833466773418726</v>
      </c>
      <c r="M571" s="10">
        <f t="shared" si="454"/>
        <v>5.1931904161412357</v>
      </c>
      <c r="N571" s="10">
        <f t="shared" si="455"/>
        <v>2.5617844319490555</v>
      </c>
      <c r="O571" s="7"/>
      <c r="P571" s="10">
        <f t="shared" si="456"/>
        <v>-4.2748557484070488</v>
      </c>
      <c r="Q571" s="10">
        <f t="shared" si="457"/>
        <v>-1.6434497642148682</v>
      </c>
      <c r="R571" s="11">
        <f t="shared" si="458"/>
        <v>-2.6314059841921806</v>
      </c>
      <c r="S571" s="4"/>
      <c r="T571" s="7"/>
      <c r="U571" s="7">
        <v>14932.3</v>
      </c>
      <c r="V571" s="7">
        <v>2692.85</v>
      </c>
      <c r="W571" s="7">
        <v>37.549999999999997</v>
      </c>
      <c r="X571" s="7"/>
      <c r="Y571" s="10">
        <f t="shared" si="459"/>
        <v>-4.01797373584745E-5</v>
      </c>
      <c r="Z571" s="10">
        <f t="shared" si="460"/>
        <v>-1.6112826321269993E-2</v>
      </c>
      <c r="AA571" s="10">
        <f t="shared" si="461"/>
        <v>-1.3297872340426666E-3</v>
      </c>
      <c r="AB571" s="5"/>
      <c r="AC571" s="10">
        <f t="shared" si="445"/>
        <v>8.033236988992136E-2</v>
      </c>
      <c r="AD571" s="10">
        <f t="shared" si="446"/>
        <v>3.4438383527965619E-2</v>
      </c>
      <c r="AE571" s="10">
        <f t="shared" si="447"/>
        <v>3.4435261707988982E-2</v>
      </c>
      <c r="AF571" s="10"/>
      <c r="AG571" s="10">
        <f t="shared" si="448"/>
        <v>-4.5897108181932378E-2</v>
      </c>
      <c r="AH571" s="10">
        <f t="shared" si="449"/>
        <v>-3.1218199766369636E-6</v>
      </c>
      <c r="AI571" s="10">
        <f t="shared" si="462"/>
        <v>-4.5893986361955741E-2</v>
      </c>
      <c r="AJ571" s="7"/>
      <c r="AK571" s="7"/>
      <c r="AL571" s="7">
        <v>501.75</v>
      </c>
      <c r="AM571" s="7">
        <v>36.1</v>
      </c>
      <c r="AN571" s="7">
        <v>616.6</v>
      </c>
      <c r="AO571" s="4"/>
      <c r="AP571" s="10">
        <f t="shared" si="463"/>
        <v>7.5301204819277108E-3</v>
      </c>
      <c r="AQ571" s="10">
        <f t="shared" si="464"/>
        <v>-1.5006821282401014E-2</v>
      </c>
      <c r="AR571" s="10">
        <f t="shared" si="465"/>
        <v>7.1049407921601028E-3</v>
      </c>
      <c r="AS571" s="4"/>
      <c r="AT571" s="10">
        <f t="shared" si="467"/>
        <v>-8.399209486166008E-3</v>
      </c>
      <c r="AU571" s="10">
        <f t="shared" si="468"/>
        <v>-1.9021739130434669E-2</v>
      </c>
      <c r="AV571" s="10">
        <f t="shared" si="469"/>
        <v>-4.0528491529545266E-4</v>
      </c>
      <c r="AW571" s="4"/>
      <c r="AX571" s="9">
        <f t="shared" si="470"/>
        <v>1.0622529644268661E-2</v>
      </c>
      <c r="AY571" s="9">
        <f t="shared" si="471"/>
        <v>-7.9939245708705552E-3</v>
      </c>
      <c r="AZ571" s="8">
        <f t="shared" si="466"/>
        <v>1.8616454215139216E-2</v>
      </c>
      <c r="BA571" s="4"/>
      <c r="BC571" s="4"/>
      <c r="BD571" s="4"/>
      <c r="BE571" s="4"/>
      <c r="BF571" s="4"/>
      <c r="BG571" s="4"/>
      <c r="BH571" s="4"/>
      <c r="BI571" s="4"/>
      <c r="BJ571" s="4"/>
      <c r="BK571" s="4"/>
      <c r="BN571" s="4"/>
    </row>
    <row r="572" spans="1:66" s="1" customFormat="1">
      <c r="A572" s="12">
        <v>42180</v>
      </c>
      <c r="B572" s="7">
        <v>27895.97</v>
      </c>
      <c r="C572" s="7">
        <v>122.4</v>
      </c>
      <c r="D572" s="7">
        <v>1234.8</v>
      </c>
      <c r="E572" s="7">
        <v>5372.8</v>
      </c>
      <c r="F572" s="7"/>
      <c r="G572" s="7"/>
      <c r="H572" s="10">
        <f t="shared" si="450"/>
        <v>2.1702838063439138E-2</v>
      </c>
      <c r="I572" s="10">
        <f t="shared" si="451"/>
        <v>5.7012542759407071E-3</v>
      </c>
      <c r="J572" s="10">
        <f t="shared" si="452"/>
        <v>2.1920856672784851E-2</v>
      </c>
      <c r="K572" s="7"/>
      <c r="L572" s="10">
        <f t="shared" si="453"/>
        <v>0.95996797437950365</v>
      </c>
      <c r="M572" s="10">
        <f t="shared" si="454"/>
        <v>5.228499369482976</v>
      </c>
      <c r="N572" s="10">
        <f t="shared" si="455"/>
        <v>2.6398617979811667</v>
      </c>
      <c r="O572" s="7"/>
      <c r="P572" s="10">
        <f t="shared" si="456"/>
        <v>-4.268531395103472</v>
      </c>
      <c r="Q572" s="10">
        <f t="shared" si="457"/>
        <v>-1.6798938236016632</v>
      </c>
      <c r="R572" s="11">
        <f t="shared" si="458"/>
        <v>-2.5886375715018088</v>
      </c>
      <c r="S572" s="7"/>
      <c r="T572" s="7"/>
      <c r="U572" s="7">
        <v>15104.65</v>
      </c>
      <c r="V572" s="7">
        <v>2693.5</v>
      </c>
      <c r="W572" s="7">
        <v>37.450000000000003</v>
      </c>
      <c r="X572" s="7"/>
      <c r="Y572" s="10">
        <f t="shared" si="459"/>
        <v>1.1542093314492768E-2</v>
      </c>
      <c r="Z572" s="10">
        <f t="shared" si="460"/>
        <v>2.4137995060998234E-4</v>
      </c>
      <c r="AA572" s="10">
        <f t="shared" si="461"/>
        <v>-2.6631158455391298E-3</v>
      </c>
      <c r="AB572" s="5"/>
      <c r="AC572" s="10">
        <f t="shared" si="445"/>
        <v>9.2801666913857953E-2</v>
      </c>
      <c r="AD572" s="10">
        <f t="shared" si="446"/>
        <v>3.4688076213890667E-2</v>
      </c>
      <c r="AE572" s="10">
        <f t="shared" si="447"/>
        <v>3.1680440771350023E-2</v>
      </c>
      <c r="AF572" s="10"/>
      <c r="AG572" s="10">
        <f t="shared" si="448"/>
        <v>-6.112122614250793E-2</v>
      </c>
      <c r="AH572" s="10">
        <f t="shared" si="449"/>
        <v>-3.0076354425406446E-3</v>
      </c>
      <c r="AI572" s="10">
        <f t="shared" si="462"/>
        <v>-5.8113590699967285E-2</v>
      </c>
      <c r="AJ572" s="7"/>
      <c r="AK572" s="7"/>
      <c r="AL572" s="7">
        <v>503.75</v>
      </c>
      <c r="AM572" s="7">
        <v>35.700000000000003</v>
      </c>
      <c r="AN572" s="7">
        <v>586.54999999999995</v>
      </c>
      <c r="AO572" s="4"/>
      <c r="AP572" s="10">
        <f t="shared" si="463"/>
        <v>3.9860488290981563E-3</v>
      </c>
      <c r="AQ572" s="10">
        <f t="shared" si="464"/>
        <v>-1.1080332409972259E-2</v>
      </c>
      <c r="AR572" s="10">
        <f t="shared" si="465"/>
        <v>-4.8734998378203158E-2</v>
      </c>
      <c r="AS572" s="4"/>
      <c r="AT572" s="10">
        <f t="shared" si="467"/>
        <v>-4.4466403162055339E-3</v>
      </c>
      <c r="AU572" s="10">
        <f t="shared" si="468"/>
        <v>-2.9891304347825935E-2</v>
      </c>
      <c r="AV572" s="10">
        <f t="shared" si="469"/>
        <v>-4.9120531733808974E-2</v>
      </c>
      <c r="AW572" s="4"/>
      <c r="AX572" s="9">
        <f t="shared" si="470"/>
        <v>2.54446640316204E-2</v>
      </c>
      <c r="AY572" s="9">
        <f t="shared" si="471"/>
        <v>4.4673891417603438E-2</v>
      </c>
      <c r="AZ572" s="8">
        <f t="shared" si="466"/>
        <v>-1.9229227385983039E-2</v>
      </c>
      <c r="BA572" s="4"/>
      <c r="BC572" s="4"/>
      <c r="BD572" s="4"/>
      <c r="BE572" s="4"/>
      <c r="BF572" s="4"/>
      <c r="BG572" s="4"/>
      <c r="BH572" s="4"/>
      <c r="BI572" s="4"/>
      <c r="BJ572" s="4"/>
      <c r="BK572" s="4"/>
      <c r="BN572" s="4"/>
    </row>
    <row r="573" spans="1:66" s="1" customFormat="1">
      <c r="A573" s="12">
        <v>42181</v>
      </c>
      <c r="B573" s="7">
        <v>27811.84</v>
      </c>
      <c r="C573" s="7">
        <v>124.15</v>
      </c>
      <c r="D573" s="7">
        <v>1225.5</v>
      </c>
      <c r="E573" s="7">
        <v>5435.05</v>
      </c>
      <c r="F573" s="7"/>
      <c r="G573" s="7"/>
      <c r="H573" s="10">
        <f t="shared" si="450"/>
        <v>1.4297385620915032E-2</v>
      </c>
      <c r="I573" s="10">
        <f t="shared" si="451"/>
        <v>-7.5315840621962707E-3</v>
      </c>
      <c r="J573" s="10">
        <f t="shared" si="452"/>
        <v>1.1586137581893984E-2</v>
      </c>
      <c r="K573" s="7"/>
      <c r="L573" s="10">
        <f t="shared" si="453"/>
        <v>0.98799039231385111</v>
      </c>
      <c r="M573" s="10">
        <f t="shared" si="454"/>
        <v>5.1815889029003781</v>
      </c>
      <c r="N573" s="10">
        <f t="shared" si="455"/>
        <v>2.6820337375516567</v>
      </c>
      <c r="O573" s="7"/>
      <c r="P573" s="10">
        <f t="shared" si="456"/>
        <v>-4.1935985105865274</v>
      </c>
      <c r="Q573" s="10">
        <f t="shared" si="457"/>
        <v>-1.6940433452378056</v>
      </c>
      <c r="R573" s="11">
        <f t="shared" si="458"/>
        <v>-2.4995551653487218</v>
      </c>
      <c r="S573" s="7"/>
      <c r="T573" s="7"/>
      <c r="U573" s="7">
        <v>15140.25</v>
      </c>
      <c r="V573" s="7">
        <v>2742.65</v>
      </c>
      <c r="W573" s="7">
        <v>38</v>
      </c>
      <c r="X573" s="7"/>
      <c r="Y573" s="10">
        <f t="shared" si="459"/>
        <v>2.356890096758307E-3</v>
      </c>
      <c r="Z573" s="10">
        <f t="shared" si="460"/>
        <v>1.8247633191015442E-2</v>
      </c>
      <c r="AA573" s="10">
        <f t="shared" si="461"/>
        <v>1.4686248331108067E-2</v>
      </c>
      <c r="AB573" s="5"/>
      <c r="AC573" s="10">
        <f t="shared" si="445"/>
        <v>9.5377280340328191E-2</v>
      </c>
      <c r="AD573" s="10">
        <f t="shared" si="446"/>
        <v>5.3568684695759171E-2</v>
      </c>
      <c r="AE573" s="10">
        <f t="shared" si="447"/>
        <v>4.6831955922865098E-2</v>
      </c>
      <c r="AF573" s="10"/>
      <c r="AG573" s="10">
        <f t="shared" si="448"/>
        <v>-4.8545324417463093E-2</v>
      </c>
      <c r="AH573" s="10">
        <f t="shared" si="449"/>
        <v>-6.7367287728940725E-3</v>
      </c>
      <c r="AI573" s="10">
        <f t="shared" si="462"/>
        <v>-4.180859564456902E-2</v>
      </c>
      <c r="AJ573" s="7"/>
      <c r="AK573" s="7"/>
      <c r="AL573" s="7">
        <v>492.5</v>
      </c>
      <c r="AM573" s="7">
        <v>35.5</v>
      </c>
      <c r="AN573" s="7">
        <v>582.54999999999995</v>
      </c>
      <c r="AO573" s="4"/>
      <c r="AP573" s="10">
        <f t="shared" si="463"/>
        <v>-2.2332506203473945E-2</v>
      </c>
      <c r="AQ573" s="10">
        <f t="shared" si="464"/>
        <v>-5.6022408963586224E-3</v>
      </c>
      <c r="AR573" s="10">
        <f t="shared" si="465"/>
        <v>-6.8195379763021056E-3</v>
      </c>
      <c r="AS573" s="4"/>
      <c r="AT573" s="10">
        <f t="shared" si="467"/>
        <v>-2.66798418972332E-2</v>
      </c>
      <c r="AU573" s="10">
        <f t="shared" si="468"/>
        <v>-3.5326086956521667E-2</v>
      </c>
      <c r="AV573" s="10">
        <f t="shared" si="469"/>
        <v>-5.5605090378536219E-2</v>
      </c>
      <c r="AW573" s="4"/>
      <c r="AX573" s="9">
        <f t="shared" si="470"/>
        <v>8.6462450592884668E-3</v>
      </c>
      <c r="AY573" s="9">
        <f t="shared" si="471"/>
        <v>2.8925248481303019E-2</v>
      </c>
      <c r="AZ573" s="8">
        <f t="shared" si="466"/>
        <v>-2.0279003422014552E-2</v>
      </c>
      <c r="BA573" s="4"/>
      <c r="BC573" s="4"/>
      <c r="BD573" s="4"/>
      <c r="BE573" s="4"/>
      <c r="BF573" s="4"/>
      <c r="BG573" s="4"/>
      <c r="BH573" s="4"/>
      <c r="BI573" s="4"/>
      <c r="BJ573" s="4"/>
      <c r="BK573" s="4"/>
      <c r="BN573" s="4"/>
    </row>
    <row r="574" spans="1:66" s="1" customFormat="1">
      <c r="A574" s="12">
        <v>42184</v>
      </c>
      <c r="B574" s="7">
        <v>27645.15</v>
      </c>
      <c r="C574" s="7">
        <v>118.7</v>
      </c>
      <c r="D574" s="7">
        <v>1179.7</v>
      </c>
      <c r="E574" s="7">
        <v>5450.45</v>
      </c>
      <c r="F574" s="7"/>
      <c r="G574" s="7"/>
      <c r="H574" s="10">
        <f t="shared" si="450"/>
        <v>-4.3898509867096272E-2</v>
      </c>
      <c r="I574" s="10">
        <f t="shared" si="451"/>
        <v>-3.7372501019991802E-2</v>
      </c>
      <c r="J574" s="10">
        <f t="shared" si="452"/>
        <v>2.8334605937387208E-3</v>
      </c>
      <c r="K574" s="7"/>
      <c r="L574" s="10">
        <f t="shared" si="453"/>
        <v>0.90072057646116888</v>
      </c>
      <c r="M574" s="10">
        <f t="shared" si="454"/>
        <v>4.9505674653215639</v>
      </c>
      <c r="N574" s="10">
        <f t="shared" si="455"/>
        <v>2.6924666350518258</v>
      </c>
      <c r="O574" s="7"/>
      <c r="P574" s="10">
        <f t="shared" si="456"/>
        <v>-4.0498468888603947</v>
      </c>
      <c r="Q574" s="10">
        <f t="shared" si="457"/>
        <v>-1.7917460585906571</v>
      </c>
      <c r="R574" s="11">
        <f t="shared" si="458"/>
        <v>-2.2581008302697376</v>
      </c>
      <c r="S574" s="7"/>
      <c r="T574" s="7"/>
      <c r="U574" s="7">
        <v>14844.3</v>
      </c>
      <c r="V574" s="7">
        <v>2699</v>
      </c>
      <c r="W574" s="7">
        <v>37.049999999999997</v>
      </c>
      <c r="X574" s="7"/>
      <c r="Y574" s="10">
        <f t="shared" si="459"/>
        <v>-1.9547233368009162E-2</v>
      </c>
      <c r="Z574" s="10">
        <f t="shared" si="460"/>
        <v>-1.5915264434032812E-2</v>
      </c>
      <c r="AA574" s="10">
        <f t="shared" si="461"/>
        <v>-2.5000000000000074E-2</v>
      </c>
      <c r="AB574" s="5"/>
      <c r="AC574" s="10">
        <f t="shared" si="445"/>
        <v>7.3965685015500604E-2</v>
      </c>
      <c r="AD574" s="10">
        <f t="shared" si="446"/>
        <v>3.680086047941003E-2</v>
      </c>
      <c r="AE574" s="10">
        <f t="shared" si="447"/>
        <v>2.0661157024793389E-2</v>
      </c>
      <c r="AF574" s="10"/>
      <c r="AG574" s="10">
        <f t="shared" si="448"/>
        <v>-5.3304527990707215E-2</v>
      </c>
      <c r="AH574" s="10">
        <f t="shared" si="449"/>
        <v>-1.6139703454616641E-2</v>
      </c>
      <c r="AI574" s="10">
        <f t="shared" si="462"/>
        <v>-3.7164824536090574E-2</v>
      </c>
      <c r="AJ574" s="7"/>
      <c r="AK574" s="7"/>
      <c r="AL574" s="7">
        <v>489.5</v>
      </c>
      <c r="AM574" s="7">
        <v>35</v>
      </c>
      <c r="AN574" s="7">
        <v>590.75</v>
      </c>
      <c r="AO574" s="4"/>
      <c r="AP574" s="10">
        <f t="shared" si="463"/>
        <v>-6.0913705583756344E-3</v>
      </c>
      <c r="AQ574" s="10">
        <f t="shared" si="464"/>
        <v>-1.4084507042253521E-2</v>
      </c>
      <c r="AR574" s="10">
        <f t="shared" si="465"/>
        <v>1.4076044974680364E-2</v>
      </c>
      <c r="AS574" s="4"/>
      <c r="AT574" s="10">
        <f t="shared" si="467"/>
        <v>-3.2608695652173912E-2</v>
      </c>
      <c r="AU574" s="10">
        <f t="shared" si="468"/>
        <v>-4.8913043478260795E-2</v>
      </c>
      <c r="AV574" s="10">
        <f t="shared" si="469"/>
        <v>-4.2311745156845298E-2</v>
      </c>
      <c r="AW574" s="4"/>
      <c r="AX574" s="9">
        <f t="shared" si="470"/>
        <v>1.6304347826086883E-2</v>
      </c>
      <c r="AY574" s="9">
        <f t="shared" si="471"/>
        <v>9.7030495046713863E-3</v>
      </c>
      <c r="AZ574" s="8">
        <f t="shared" si="466"/>
        <v>6.6012983214154969E-3</v>
      </c>
      <c r="BA574" s="4"/>
      <c r="BC574" s="4"/>
      <c r="BD574" s="4"/>
      <c r="BE574" s="4"/>
      <c r="BF574" s="4"/>
      <c r="BG574" s="4"/>
      <c r="BH574" s="4"/>
      <c r="BI574" s="4"/>
      <c r="BJ574" s="4"/>
      <c r="BK574" s="4"/>
      <c r="BN574" s="4"/>
    </row>
    <row r="575" spans="1:66" s="1" customFormat="1">
      <c r="A575" s="12">
        <v>42185</v>
      </c>
      <c r="B575" s="7">
        <v>27780.83</v>
      </c>
      <c r="C575" s="7">
        <v>120.1</v>
      </c>
      <c r="D575" s="7">
        <v>1201.3</v>
      </c>
      <c r="E575" s="7">
        <v>5456.65</v>
      </c>
      <c r="F575" s="7"/>
      <c r="G575" s="7"/>
      <c r="H575" s="10">
        <f t="shared" si="450"/>
        <v>1.1794439764111132E-2</v>
      </c>
      <c r="I575" s="10">
        <f t="shared" si="451"/>
        <v>1.8309739764346789E-2</v>
      </c>
      <c r="J575" s="10">
        <f t="shared" si="452"/>
        <v>1.1375207551669712E-3</v>
      </c>
      <c r="K575" s="7"/>
      <c r="L575" s="10">
        <f t="shared" si="453"/>
        <v>0.92313851080864673</v>
      </c>
      <c r="M575" s="10">
        <f t="shared" si="454"/>
        <v>5.0595208070617907</v>
      </c>
      <c r="N575" s="10">
        <f t="shared" si="455"/>
        <v>2.696666892486959</v>
      </c>
      <c r="O575" s="7"/>
      <c r="P575" s="10">
        <f t="shared" si="456"/>
        <v>-4.136382296253144</v>
      </c>
      <c r="Q575" s="10">
        <f t="shared" si="457"/>
        <v>-1.7735283816783123</v>
      </c>
      <c r="R575" s="11">
        <f t="shared" si="458"/>
        <v>-2.3628539145748317</v>
      </c>
      <c r="S575" s="7"/>
      <c r="T575" s="7"/>
      <c r="U575" s="7">
        <v>15103.4</v>
      </c>
      <c r="V575" s="7">
        <v>2763.35</v>
      </c>
      <c r="W575" s="7">
        <v>37.049999999999997</v>
      </c>
      <c r="X575" s="7"/>
      <c r="Y575" s="10">
        <f t="shared" si="459"/>
        <v>1.7454511159165496E-2</v>
      </c>
      <c r="Z575" s="10">
        <f t="shared" si="460"/>
        <v>2.3842163764357136E-2</v>
      </c>
      <c r="AA575" s="10">
        <f t="shared" si="461"/>
        <v>0</v>
      </c>
      <c r="AB575" s="5"/>
      <c r="AC575" s="10">
        <f t="shared" si="445"/>
        <v>9.2711231049164469E-2</v>
      </c>
      <c r="AD575" s="10">
        <f t="shared" si="446"/>
        <v>6.1520436385986518E-2</v>
      </c>
      <c r="AE575" s="10">
        <f t="shared" si="447"/>
        <v>2.0661157024793389E-2</v>
      </c>
      <c r="AF575" s="10"/>
      <c r="AG575" s="10">
        <f t="shared" si="448"/>
        <v>-7.205007402437108E-2</v>
      </c>
      <c r="AH575" s="10">
        <f t="shared" si="449"/>
        <v>-4.0859279361193129E-2</v>
      </c>
      <c r="AI575" s="10">
        <f t="shared" si="462"/>
        <v>-3.1190794663177951E-2</v>
      </c>
      <c r="AJ575" s="7"/>
      <c r="AK575" s="7"/>
      <c r="AL575" s="7">
        <v>504</v>
      </c>
      <c r="AM575" s="7">
        <v>35.450000000000003</v>
      </c>
      <c r="AN575" s="7">
        <v>588.20000000000005</v>
      </c>
      <c r="AO575" s="4"/>
      <c r="AP575" s="10">
        <f t="shared" si="463"/>
        <v>2.9622063329928498E-2</v>
      </c>
      <c r="AQ575" s="10">
        <f t="shared" si="464"/>
        <v>1.2857142857142938E-2</v>
      </c>
      <c r="AR575" s="10">
        <f t="shared" si="465"/>
        <v>-4.3165467625898507E-3</v>
      </c>
      <c r="AS575" s="4"/>
      <c r="AT575" s="10">
        <f t="shared" si="467"/>
        <v>-3.952569169960474E-3</v>
      </c>
      <c r="AU575" s="10">
        <f t="shared" si="468"/>
        <v>-3.6684782608695503E-2</v>
      </c>
      <c r="AV575" s="10">
        <f t="shared" si="469"/>
        <v>-4.6445651292858839E-2</v>
      </c>
      <c r="AW575" s="4"/>
      <c r="AX575" s="9">
        <f t="shared" si="470"/>
        <v>3.2732213438735031E-2</v>
      </c>
      <c r="AY575" s="9">
        <f t="shared" si="471"/>
        <v>4.2493082122898367E-2</v>
      </c>
      <c r="AZ575" s="8">
        <f t="shared" si="466"/>
        <v>-9.760868684163336E-3</v>
      </c>
      <c r="BA575" s="4"/>
      <c r="BC575" s="4"/>
      <c r="BD575" s="4"/>
      <c r="BE575" s="4"/>
      <c r="BF575" s="4"/>
      <c r="BG575" s="4"/>
      <c r="BH575" s="4"/>
      <c r="BI575" s="4"/>
      <c r="BJ575" s="4"/>
      <c r="BK575" s="4"/>
      <c r="BN575" s="4"/>
    </row>
    <row r="576" spans="1:66" s="1" customFormat="1">
      <c r="A576" s="12">
        <v>42186</v>
      </c>
      <c r="B576" s="7">
        <v>28020.87</v>
      </c>
      <c r="C576" s="7">
        <v>124.45</v>
      </c>
      <c r="D576" s="7">
        <v>1214.05</v>
      </c>
      <c r="E576" s="7">
        <v>5496.9</v>
      </c>
      <c r="F576" s="7"/>
      <c r="G576" s="7"/>
      <c r="H576" s="10">
        <f t="shared" si="450"/>
        <v>3.621981681931731E-2</v>
      </c>
      <c r="I576" s="10">
        <f t="shared" si="451"/>
        <v>1.0613502039457256E-2</v>
      </c>
      <c r="J576" s="10">
        <f t="shared" si="452"/>
        <v>7.3763206362878328E-3</v>
      </c>
      <c r="K576" s="7"/>
      <c r="L576" s="10">
        <f t="shared" si="453"/>
        <v>0.99279423538831058</v>
      </c>
      <c r="M576" s="10">
        <f t="shared" si="454"/>
        <v>5.1238335435056745</v>
      </c>
      <c r="N576" s="10">
        <f t="shared" si="455"/>
        <v>2.7239346927714925</v>
      </c>
      <c r="O576" s="7"/>
      <c r="P576" s="10">
        <f t="shared" si="456"/>
        <v>-4.131039308117364</v>
      </c>
      <c r="Q576" s="10">
        <f t="shared" si="457"/>
        <v>-1.7311404573831819</v>
      </c>
      <c r="R576" s="11">
        <f t="shared" si="458"/>
        <v>-2.3998988507341821</v>
      </c>
      <c r="S576" s="7"/>
      <c r="T576" s="7"/>
      <c r="U576" s="7">
        <v>15058.8</v>
      </c>
      <c r="V576" s="7">
        <v>2732.75</v>
      </c>
      <c r="W576" s="7">
        <v>39.5</v>
      </c>
      <c r="X576" s="7"/>
      <c r="Y576" s="10">
        <f t="shared" si="459"/>
        <v>-2.952977475270493E-3</v>
      </c>
      <c r="Z576" s="10">
        <f t="shared" si="460"/>
        <v>-1.1073515841279575E-2</v>
      </c>
      <c r="AA576" s="10">
        <f t="shared" si="461"/>
        <v>6.6126855600539894E-2</v>
      </c>
      <c r="AB576" s="5"/>
      <c r="AC576" s="10">
        <f t="shared" si="445"/>
        <v>8.9484479396901198E-2</v>
      </c>
      <c r="AD576" s="10">
        <f t="shared" si="446"/>
        <v>4.9765673017824287E-2</v>
      </c>
      <c r="AE576" s="10">
        <f t="shared" si="447"/>
        <v>8.8154269972451876E-2</v>
      </c>
      <c r="AF576" s="10"/>
      <c r="AG576" s="10">
        <f t="shared" si="448"/>
        <v>-1.3302094244493218E-3</v>
      </c>
      <c r="AH576" s="10">
        <f t="shared" si="449"/>
        <v>3.8388596954627589E-2</v>
      </c>
      <c r="AI576" s="10">
        <f t="shared" si="462"/>
        <v>-3.9718806379076911E-2</v>
      </c>
      <c r="AJ576" s="7"/>
      <c r="AK576" s="7"/>
      <c r="AL576" s="7">
        <v>502.75</v>
      </c>
      <c r="AM576" s="7">
        <v>35.549999999999997</v>
      </c>
      <c r="AN576" s="7">
        <v>600.4</v>
      </c>
      <c r="AO576" s="4"/>
      <c r="AP576" s="10">
        <f t="shared" si="463"/>
        <v>-2.48015873015873E-3</v>
      </c>
      <c r="AQ576" s="10">
        <f t="shared" si="464"/>
        <v>2.8208744710858762E-3</v>
      </c>
      <c r="AR576" s="10">
        <f t="shared" si="465"/>
        <v>2.0741244474668363E-2</v>
      </c>
      <c r="AS576" s="4"/>
      <c r="AT576" s="10">
        <f t="shared" si="467"/>
        <v>-6.422924901185771E-3</v>
      </c>
      <c r="AU576" s="10">
        <f t="shared" si="468"/>
        <v>-3.3967391304347831E-2</v>
      </c>
      <c r="AV576" s="10">
        <f t="shared" si="469"/>
        <v>-2.666774742644086E-2</v>
      </c>
      <c r="AW576" s="4"/>
      <c r="AX576" s="9">
        <f t="shared" si="470"/>
        <v>2.7544466403162059E-2</v>
      </c>
      <c r="AY576" s="9">
        <f t="shared" si="471"/>
        <v>2.0244822525255089E-2</v>
      </c>
      <c r="AZ576" s="8">
        <f t="shared" si="466"/>
        <v>7.2996438779069708E-3</v>
      </c>
      <c r="BA576" s="4"/>
      <c r="BC576" s="4"/>
      <c r="BD576" s="4"/>
      <c r="BE576" s="4"/>
      <c r="BF576" s="4"/>
      <c r="BG576" s="4"/>
      <c r="BH576" s="4"/>
      <c r="BI576" s="4"/>
      <c r="BJ576" s="4"/>
      <c r="BK576" s="4"/>
      <c r="BN576" s="4"/>
    </row>
    <row r="577" spans="1:66" s="1" customFormat="1">
      <c r="A577" s="12">
        <v>42187</v>
      </c>
      <c r="B577" s="7">
        <v>27945.8</v>
      </c>
      <c r="C577" s="7">
        <v>135.25</v>
      </c>
      <c r="D577" s="7">
        <v>1209.1500000000001</v>
      </c>
      <c r="E577" s="7">
        <v>5442.85</v>
      </c>
      <c r="F577" s="7"/>
      <c r="G577" s="7"/>
      <c r="H577" s="10">
        <f t="shared" si="450"/>
        <v>8.6781840096424243E-2</v>
      </c>
      <c r="I577" s="10">
        <f t="shared" si="451"/>
        <v>-4.036077591532362E-3</v>
      </c>
      <c r="J577" s="10">
        <f t="shared" si="452"/>
        <v>-9.8328148592841929E-3</v>
      </c>
      <c r="K577" s="7"/>
      <c r="L577" s="10">
        <f t="shared" si="453"/>
        <v>1.165732586068855</v>
      </c>
      <c r="M577" s="10">
        <f t="shared" si="454"/>
        <v>5.0991172761664574</v>
      </c>
      <c r="N577" s="10">
        <f t="shared" si="455"/>
        <v>2.687317932389405</v>
      </c>
      <c r="O577" s="10" t="s">
        <v>1</v>
      </c>
      <c r="P577" s="10">
        <f t="shared" si="456"/>
        <v>-3.9333846900976024</v>
      </c>
      <c r="Q577" s="10">
        <f t="shared" si="457"/>
        <v>-1.52158534632055</v>
      </c>
      <c r="R577" s="11">
        <f t="shared" si="458"/>
        <v>-2.4117993437770524</v>
      </c>
      <c r="S577" s="7" t="s">
        <v>5</v>
      </c>
      <c r="T577" s="7"/>
      <c r="U577" s="7">
        <v>15183.4</v>
      </c>
      <c r="V577" s="7">
        <v>2751.5</v>
      </c>
      <c r="W577" s="7">
        <v>42.2</v>
      </c>
      <c r="X577" s="7">
        <v>12</v>
      </c>
      <c r="Y577" s="10">
        <f t="shared" si="459"/>
        <v>8.2742316784870217E-3</v>
      </c>
      <c r="Z577" s="10">
        <f t="shared" si="460"/>
        <v>6.8612203823986825E-3</v>
      </c>
      <c r="AA577" s="10">
        <f t="shared" si="461"/>
        <v>6.8354430379746908E-2</v>
      </c>
      <c r="AB577" s="5"/>
      <c r="AC577" s="10">
        <f t="shared" si="445"/>
        <v>9.849912638954697E-2</v>
      </c>
      <c r="AD577" s="10">
        <f t="shared" si="446"/>
        <v>5.6968346650276655E-2</v>
      </c>
      <c r="AE577" s="10">
        <f t="shared" si="447"/>
        <v>0.16253443526170816</v>
      </c>
      <c r="AF577" s="10" t="s">
        <v>1</v>
      </c>
      <c r="AG577" s="10">
        <f t="shared" si="448"/>
        <v>6.403530887216119E-2</v>
      </c>
      <c r="AH577" s="10">
        <f t="shared" si="449"/>
        <v>0.10556608861143151</v>
      </c>
      <c r="AI577" s="10">
        <f t="shared" si="462"/>
        <v>-4.1530779739270315E-2</v>
      </c>
      <c r="AJ577" s="7" t="s">
        <v>5</v>
      </c>
      <c r="AK577" s="7"/>
      <c r="AL577" s="7">
        <v>523.25</v>
      </c>
      <c r="AM577" s="7">
        <v>36.5</v>
      </c>
      <c r="AN577" s="7">
        <v>592.15</v>
      </c>
      <c r="AO577" s="4"/>
      <c r="AP577" s="10">
        <f t="shared" si="463"/>
        <v>4.0775733465937346E-2</v>
      </c>
      <c r="AQ577" s="10">
        <f t="shared" si="464"/>
        <v>2.6722925457102753E-2</v>
      </c>
      <c r="AR577" s="10">
        <f t="shared" si="465"/>
        <v>-1.3740839440373085E-2</v>
      </c>
      <c r="AS577" s="4"/>
      <c r="AT577" s="10">
        <f t="shared" si="467"/>
        <v>3.4090909090909088E-2</v>
      </c>
      <c r="AU577" s="10">
        <f t="shared" si="468"/>
        <v>-8.1521739130434017E-3</v>
      </c>
      <c r="AV577" s="10">
        <f t="shared" si="469"/>
        <v>-4.00421496311908E-2</v>
      </c>
      <c r="AW577" s="4"/>
      <c r="AX577" s="9">
        <f t="shared" si="470"/>
        <v>4.2243083003952492E-2</v>
      </c>
      <c r="AY577" s="9">
        <f t="shared" si="471"/>
        <v>7.4133058722099882E-2</v>
      </c>
      <c r="AZ577" s="8">
        <f t="shared" si="466"/>
        <v>-3.188997571814739E-2</v>
      </c>
      <c r="BA577" s="4"/>
      <c r="BC577" s="4"/>
      <c r="BD577" s="4"/>
      <c r="BE577" s="4"/>
      <c r="BF577" s="4"/>
      <c r="BG577" s="4"/>
      <c r="BH577" s="4"/>
      <c r="BI577" s="4"/>
      <c r="BJ577" s="4"/>
      <c r="BK577" s="4"/>
      <c r="BN577" s="4"/>
    </row>
    <row r="578" spans="1:66" s="1" customFormat="1">
      <c r="A578" s="12">
        <v>42188</v>
      </c>
      <c r="B578" s="7">
        <v>28092.79</v>
      </c>
      <c r="C578" s="7">
        <v>132.15</v>
      </c>
      <c r="D578" s="7">
        <v>1221.2</v>
      </c>
      <c r="E578" s="7">
        <v>5557.2</v>
      </c>
      <c r="F578" s="7"/>
      <c r="G578" s="7"/>
      <c r="H578" s="10">
        <f t="shared" si="450"/>
        <v>-2.2920517560073895E-2</v>
      </c>
      <c r="I578" s="10">
        <f t="shared" si="451"/>
        <v>9.9656783691022231E-3</v>
      </c>
      <c r="J578" s="10">
        <f t="shared" si="452"/>
        <v>2.1009213922852814E-2</v>
      </c>
      <c r="K578" s="7"/>
      <c r="L578" s="10">
        <f t="shared" si="453"/>
        <v>1.1160928742994396</v>
      </c>
      <c r="M578" s="10">
        <f t="shared" si="454"/>
        <v>5.1598991172761668</v>
      </c>
      <c r="N578" s="10">
        <f t="shared" si="455"/>
        <v>2.7647855836325452</v>
      </c>
      <c r="O578" s="7" t="s">
        <v>2</v>
      </c>
      <c r="P578" s="10">
        <f t="shared" si="456"/>
        <v>-4.0438062429767268</v>
      </c>
      <c r="Q578" s="10">
        <f t="shared" si="457"/>
        <v>-1.6486927093331056</v>
      </c>
      <c r="R578" s="11">
        <f t="shared" si="458"/>
        <v>-2.3951135336436211</v>
      </c>
      <c r="S578" s="7" t="s">
        <v>2</v>
      </c>
      <c r="T578" s="7"/>
      <c r="U578" s="7">
        <v>15398.55</v>
      </c>
      <c r="V578" s="7">
        <v>2771.5</v>
      </c>
      <c r="W578" s="7">
        <v>40.85</v>
      </c>
      <c r="X578" s="7">
        <f>X564+X564*0.057</f>
        <v>1.5992193401115757</v>
      </c>
      <c r="Y578" s="10">
        <f t="shared" si="459"/>
        <v>1.4170080482632325E-2</v>
      </c>
      <c r="Z578" s="10">
        <f t="shared" si="460"/>
        <v>7.2687624931855347E-3</v>
      </c>
      <c r="AA578" s="10">
        <f t="shared" si="461"/>
        <v>-3.199052132701425E-2</v>
      </c>
      <c r="AB578" s="5"/>
      <c r="AC578" s="10">
        <f t="shared" ref="AC578:AC587" si="472">(U578-$U$577)/$U$577</f>
        <v>1.4170080482632325E-2</v>
      </c>
      <c r="AD578" s="10">
        <f t="shared" ref="AD578:AD587" si="473">(V578-$V$577)/$V$577</f>
        <v>7.2687624931855347E-3</v>
      </c>
      <c r="AE578" s="10">
        <f t="shared" ref="AE578:AE587" si="474">(W578-$W$577)/$W$577</f>
        <v>-3.199052132701425E-2</v>
      </c>
      <c r="AF578" s="7" t="s">
        <v>2</v>
      </c>
      <c r="AG578" s="10">
        <f t="shared" si="448"/>
        <v>-4.6160601809646575E-2</v>
      </c>
      <c r="AH578" s="10">
        <f t="shared" si="449"/>
        <v>-3.9259283820199782E-2</v>
      </c>
      <c r="AI578" s="10">
        <f t="shared" si="462"/>
        <v>-6.9013179894467924E-3</v>
      </c>
      <c r="AJ578" s="7" t="s">
        <v>2</v>
      </c>
      <c r="AK578" s="7"/>
      <c r="AL578" s="7">
        <v>523</v>
      </c>
      <c r="AM578" s="7">
        <v>36.1</v>
      </c>
      <c r="AN578" s="7">
        <v>590.25</v>
      </c>
      <c r="AO578" s="4"/>
      <c r="AP578" s="10">
        <f t="shared" si="463"/>
        <v>-4.7778308647873863E-4</v>
      </c>
      <c r="AQ578" s="10">
        <f t="shared" si="464"/>
        <v>-1.0958904109589003E-2</v>
      </c>
      <c r="AR578" s="10">
        <f t="shared" si="465"/>
        <v>-3.2086464578231482E-3</v>
      </c>
      <c r="AS578" s="4"/>
      <c r="AT578" s="10">
        <f t="shared" si="467"/>
        <v>3.3596837944664032E-2</v>
      </c>
      <c r="AU578" s="10">
        <f t="shared" si="468"/>
        <v>-1.9021739130434669E-2</v>
      </c>
      <c r="AV578" s="10">
        <f t="shared" si="469"/>
        <v>-4.3122314987436204E-2</v>
      </c>
      <c r="AW578" s="4"/>
      <c r="AX578" s="9">
        <f t="shared" si="470"/>
        <v>5.2618577075098705E-2</v>
      </c>
      <c r="AY578" s="9">
        <f t="shared" si="471"/>
        <v>7.6719152932100243E-2</v>
      </c>
      <c r="AZ578" s="8">
        <f t="shared" si="466"/>
        <v>-2.4100575857001538E-2</v>
      </c>
      <c r="BA578" s="4"/>
      <c r="BC578" s="4"/>
      <c r="BD578" s="4"/>
      <c r="BE578" s="4"/>
      <c r="BF578" s="4"/>
      <c r="BG578" s="4"/>
      <c r="BH578" s="4"/>
      <c r="BI578" s="4"/>
      <c r="BJ578" s="4"/>
      <c r="BK578" s="4"/>
      <c r="BN578" s="4"/>
    </row>
    <row r="579" spans="1:66" s="1" customFormat="1">
      <c r="A579" s="12">
        <v>42191</v>
      </c>
      <c r="B579" s="7">
        <v>28208.76</v>
      </c>
      <c r="C579" s="7">
        <v>138.19999999999999</v>
      </c>
      <c r="D579" s="7">
        <v>1212.0999999999999</v>
      </c>
      <c r="E579" s="7">
        <v>5568.4</v>
      </c>
      <c r="F579" s="7"/>
      <c r="G579" s="7"/>
      <c r="H579" s="10">
        <f t="shared" si="450"/>
        <v>4.57813091184259E-2</v>
      </c>
      <c r="I579" s="10">
        <f t="shared" si="451"/>
        <v>-7.4516868653784277E-3</v>
      </c>
      <c r="J579" s="10">
        <f t="shared" si="452"/>
        <v>2.015403440581555E-3</v>
      </c>
      <c r="K579" s="7"/>
      <c r="L579" s="10">
        <f t="shared" si="453"/>
        <v>1.2129703763010407</v>
      </c>
      <c r="M579" s="10">
        <f t="shared" si="454"/>
        <v>5.1139974779319033</v>
      </c>
      <c r="N579" s="10">
        <f t="shared" si="455"/>
        <v>2.77237314545085</v>
      </c>
      <c r="O579" s="7"/>
      <c r="P579" s="10">
        <f t="shared" si="456"/>
        <v>-3.9010271016308629</v>
      </c>
      <c r="Q579" s="10">
        <f t="shared" si="457"/>
        <v>-1.5594027691498094</v>
      </c>
      <c r="R579" s="11">
        <f t="shared" si="458"/>
        <v>-2.3416243324810537</v>
      </c>
      <c r="S579" s="7"/>
      <c r="T579" s="7"/>
      <c r="U579" s="7">
        <v>15330.2</v>
      </c>
      <c r="V579" s="7">
        <v>2786.15</v>
      </c>
      <c r="W579" s="7">
        <v>45.4</v>
      </c>
      <c r="X579" s="7"/>
      <c r="Y579" s="10">
        <f t="shared" si="459"/>
        <v>-4.4387296206460057E-3</v>
      </c>
      <c r="Z579" s="10">
        <f t="shared" si="460"/>
        <v>5.2859462384990405E-3</v>
      </c>
      <c r="AA579" s="10">
        <f t="shared" si="461"/>
        <v>0.11138310893512844</v>
      </c>
      <c r="AB579" s="5"/>
      <c r="AC579" s="10">
        <f t="shared" si="472"/>
        <v>9.6684537060211222E-3</v>
      </c>
      <c r="AD579" s="10">
        <f t="shared" si="473"/>
        <v>1.2593131019443973E-2</v>
      </c>
      <c r="AE579" s="10">
        <f t="shared" si="474"/>
        <v>7.5829383886255819E-2</v>
      </c>
      <c r="AF579" s="10"/>
      <c r="AG579" s="10">
        <f t="shared" si="448"/>
        <v>6.6160930180234695E-2</v>
      </c>
      <c r="AH579" s="10">
        <f t="shared" si="449"/>
        <v>6.3236252866811851E-2</v>
      </c>
      <c r="AI579" s="10">
        <f t="shared" si="462"/>
        <v>2.9246773134228438E-3</v>
      </c>
      <c r="AJ579" s="7" t="s">
        <v>47</v>
      </c>
      <c r="AK579" s="7"/>
      <c r="AL579" s="7">
        <v>511.5</v>
      </c>
      <c r="AM579" s="7">
        <v>36.4</v>
      </c>
      <c r="AN579" s="7">
        <v>582.70000000000005</v>
      </c>
      <c r="AO579" s="4"/>
      <c r="AP579" s="10">
        <f t="shared" si="463"/>
        <v>-2.1988527724665391E-2</v>
      </c>
      <c r="AQ579" s="10">
        <f t="shared" si="464"/>
        <v>8.310249307479145E-3</v>
      </c>
      <c r="AR579" s="10">
        <f t="shared" si="465"/>
        <v>-1.2791190173655154E-2</v>
      </c>
      <c r="AS579" s="4"/>
      <c r="AT579" s="10">
        <f t="shared" si="467"/>
        <v>1.0869565217391304E-2</v>
      </c>
      <c r="AU579" s="10">
        <f t="shared" si="468"/>
        <v>-1.0869565217391266E-2</v>
      </c>
      <c r="AV579" s="10">
        <f t="shared" si="469"/>
        <v>-5.5361919429358801E-2</v>
      </c>
      <c r="AW579" s="4"/>
      <c r="AX579" s="9">
        <f t="shared" si="470"/>
        <v>2.173913043478257E-2</v>
      </c>
      <c r="AY579" s="9">
        <f t="shared" si="471"/>
        <v>6.6231484646750105E-2</v>
      </c>
      <c r="AZ579" s="8">
        <f t="shared" si="466"/>
        <v>-4.4492354211967539E-2</v>
      </c>
      <c r="BA579" s="4"/>
      <c r="BC579" s="4"/>
      <c r="BD579" s="4"/>
      <c r="BE579" s="4"/>
      <c r="BF579" s="4"/>
      <c r="BG579" s="4"/>
      <c r="BH579" s="4"/>
      <c r="BI579" s="4"/>
      <c r="BJ579" s="4"/>
      <c r="BK579" s="4"/>
      <c r="BN579" s="4"/>
    </row>
    <row r="580" spans="1:66" s="1" customFormat="1">
      <c r="A580" s="12">
        <v>42192</v>
      </c>
      <c r="B580" s="7">
        <v>28171.69</v>
      </c>
      <c r="C580" s="7">
        <v>137.80000000000001</v>
      </c>
      <c r="D580" s="7">
        <v>1239.6500000000001</v>
      </c>
      <c r="E580" s="7">
        <v>5556.7</v>
      </c>
      <c r="F580" s="7"/>
      <c r="G580" s="7"/>
      <c r="H580" s="10">
        <f t="shared" si="450"/>
        <v>-2.8943560057885479E-3</v>
      </c>
      <c r="I580" s="10">
        <f t="shared" si="451"/>
        <v>2.2729147760085954E-2</v>
      </c>
      <c r="J580" s="10">
        <f t="shared" si="452"/>
        <v>-2.1011421593276022E-3</v>
      </c>
      <c r="K580" s="7"/>
      <c r="L580" s="10">
        <f t="shared" si="453"/>
        <v>1.2065652522017616</v>
      </c>
      <c r="M580" s="10">
        <f t="shared" si="454"/>
        <v>5.2529634300126107</v>
      </c>
      <c r="N580" s="10">
        <f t="shared" si="455"/>
        <v>2.7644468531942281</v>
      </c>
      <c r="O580" s="7"/>
      <c r="P580" s="10">
        <f t="shared" si="456"/>
        <v>-4.0463981778108487</v>
      </c>
      <c r="Q580" s="10">
        <f t="shared" si="457"/>
        <v>-1.5578816009924665</v>
      </c>
      <c r="R580" s="11">
        <f t="shared" si="458"/>
        <v>-2.4885165768183821</v>
      </c>
      <c r="S580" s="7"/>
      <c r="T580" s="7"/>
      <c r="U580" s="7">
        <v>15278.6</v>
      </c>
      <c r="V580" s="7">
        <v>2788.4</v>
      </c>
      <c r="W580" s="7">
        <v>45.05</v>
      </c>
      <c r="X580" s="7"/>
      <c r="Y580" s="10">
        <f t="shared" si="459"/>
        <v>-3.3659052067161787E-3</v>
      </c>
      <c r="Z580" s="10">
        <f t="shared" si="460"/>
        <v>8.0756599608779135E-4</v>
      </c>
      <c r="AA580" s="10">
        <f t="shared" si="461"/>
        <v>-7.7092511013216172E-3</v>
      </c>
      <c r="AB580" s="5"/>
      <c r="AC580" s="10">
        <f t="shared" si="472"/>
        <v>6.2700054006349518E-3</v>
      </c>
      <c r="AD580" s="10">
        <f t="shared" si="473"/>
        <v>1.3410866799927345E-2</v>
      </c>
      <c r="AE580" s="10">
        <f t="shared" si="474"/>
        <v>6.7535545023696547E-2</v>
      </c>
      <c r="AF580" s="10"/>
      <c r="AG580" s="10">
        <f t="shared" si="448"/>
        <v>6.1265539623061596E-2</v>
      </c>
      <c r="AH580" s="10">
        <f t="shared" si="449"/>
        <v>5.41246782237692E-2</v>
      </c>
      <c r="AI580" s="10">
        <f t="shared" si="462"/>
        <v>7.1408613992923961E-3</v>
      </c>
      <c r="AJ580" s="7"/>
      <c r="AK580" s="7"/>
      <c r="AL580" s="7">
        <v>522.25</v>
      </c>
      <c r="AM580" s="7">
        <v>36.700000000000003</v>
      </c>
      <c r="AN580" s="7">
        <v>591.20000000000005</v>
      </c>
      <c r="AO580" s="4"/>
      <c r="AP580" s="10">
        <f t="shared" si="463"/>
        <v>2.1016617790811338E-2</v>
      </c>
      <c r="AQ580" s="10">
        <f t="shared" si="464"/>
        <v>8.2417582417583599E-3</v>
      </c>
      <c r="AR580" s="10">
        <f t="shared" si="465"/>
        <v>1.4587266174703963E-2</v>
      </c>
      <c r="AS580" s="4"/>
      <c r="AT580" s="10">
        <f t="shared" si="467"/>
        <v>3.2114624505928856E-2</v>
      </c>
      <c r="AU580" s="10">
        <f t="shared" si="468"/>
        <v>-2.7173913043476716E-3</v>
      </c>
      <c r="AV580" s="10">
        <f t="shared" si="469"/>
        <v>-4.1582232309313412E-2</v>
      </c>
      <c r="AW580" s="4"/>
      <c r="AX580" s="9">
        <f t="shared" si="470"/>
        <v>3.4832015810276527E-2</v>
      </c>
      <c r="AY580" s="9">
        <f t="shared" si="471"/>
        <v>7.3696856815242268E-2</v>
      </c>
      <c r="AZ580" s="8">
        <f t="shared" si="466"/>
        <v>-3.886484100496574E-2</v>
      </c>
      <c r="BA580" s="4"/>
      <c r="BC580" s="4"/>
      <c r="BD580" s="4"/>
      <c r="BE580" s="4"/>
      <c r="BF580" s="4"/>
      <c r="BG580" s="4"/>
      <c r="BH580" s="4"/>
      <c r="BI580" s="4"/>
      <c r="BJ580" s="4"/>
      <c r="BK580" s="4"/>
      <c r="BN580" s="4"/>
    </row>
    <row r="581" spans="1:66" s="1" customFormat="1">
      <c r="A581" s="12">
        <v>42193</v>
      </c>
      <c r="B581" s="7">
        <v>27687.72</v>
      </c>
      <c r="C581" s="7">
        <v>131.9</v>
      </c>
      <c r="D581" s="7">
        <v>1204</v>
      </c>
      <c r="E581" s="7">
        <v>5233.55</v>
      </c>
      <c r="F581" s="7"/>
      <c r="G581" s="7"/>
      <c r="H581" s="10">
        <f t="shared" si="450"/>
        <v>-4.2815674891146627E-2</v>
      </c>
      <c r="I581" s="10">
        <f t="shared" si="451"/>
        <v>-2.8758117210503035E-2</v>
      </c>
      <c r="J581" s="10">
        <f t="shared" si="452"/>
        <v>-5.815502006586637E-2</v>
      </c>
      <c r="K581" s="7"/>
      <c r="L581" s="10">
        <f t="shared" si="453"/>
        <v>1.1120896717373898</v>
      </c>
      <c r="M581" s="10">
        <f t="shared" si="454"/>
        <v>5.0731399747793189</v>
      </c>
      <c r="N581" s="10">
        <f t="shared" si="455"/>
        <v>2.5455253709098304</v>
      </c>
      <c r="O581" s="7"/>
      <c r="P581" s="10">
        <f t="shared" si="456"/>
        <v>-3.9610503030419291</v>
      </c>
      <c r="Q581" s="10">
        <f t="shared" si="457"/>
        <v>-1.4334356991724406</v>
      </c>
      <c r="R581" s="11">
        <f t="shared" si="458"/>
        <v>-2.5276146038694884</v>
      </c>
      <c r="S581" s="7"/>
      <c r="T581" s="7"/>
      <c r="U581" s="7">
        <v>14900.75</v>
      </c>
      <c r="V581" s="7">
        <v>2792.45</v>
      </c>
      <c r="W581" s="7">
        <v>44.95</v>
      </c>
      <c r="X581" s="7"/>
      <c r="Y581" s="10">
        <f t="shared" si="459"/>
        <v>-2.4730669040357124E-2</v>
      </c>
      <c r="Z581" s="10">
        <f t="shared" si="460"/>
        <v>1.4524458470806653E-3</v>
      </c>
      <c r="AA581" s="10">
        <f t="shared" si="461"/>
        <v>-2.2197558268589193E-3</v>
      </c>
      <c r="AB581" s="5"/>
      <c r="AC581" s="10">
        <f t="shared" si="472"/>
        <v>-1.8615725068166528E-2</v>
      </c>
      <c r="AD581" s="10">
        <f t="shared" si="473"/>
        <v>1.4882791204797317E-2</v>
      </c>
      <c r="AE581" s="10">
        <f t="shared" si="474"/>
        <v>6.5165876777251178E-2</v>
      </c>
      <c r="AF581" s="10"/>
      <c r="AG581" s="10">
        <f t="shared" si="448"/>
        <v>8.3781601845417705E-2</v>
      </c>
      <c r="AH581" s="10">
        <f t="shared" si="449"/>
        <v>5.028308557245386E-2</v>
      </c>
      <c r="AI581" s="10">
        <f t="shared" si="462"/>
        <v>3.3498516272963845E-2</v>
      </c>
      <c r="AJ581" s="7"/>
      <c r="AK581" s="7"/>
      <c r="AL581" s="7">
        <v>509.25</v>
      </c>
      <c r="AM581" s="7">
        <v>36.299999999999997</v>
      </c>
      <c r="AN581" s="7">
        <v>584.95000000000005</v>
      </c>
      <c r="AO581" s="4"/>
      <c r="AP581" s="10">
        <f t="shared" si="463"/>
        <v>-2.4892292963140258E-2</v>
      </c>
      <c r="AQ581" s="10">
        <f t="shared" si="464"/>
        <v>-1.0899182561308056E-2</v>
      </c>
      <c r="AR581" s="10">
        <f t="shared" si="465"/>
        <v>-1.0571718538565629E-2</v>
      </c>
      <c r="AS581" s="4"/>
      <c r="AT581" s="10">
        <f t="shared" si="467"/>
        <v>6.422924901185771E-3</v>
      </c>
      <c r="AU581" s="10">
        <f t="shared" si="468"/>
        <v>-1.3586956521739132E-2</v>
      </c>
      <c r="AV581" s="10">
        <f t="shared" si="469"/>
        <v>-5.1714355191699729E-2</v>
      </c>
      <c r="AW581" s="4"/>
      <c r="AX581" s="9">
        <f t="shared" si="470"/>
        <v>2.0009881422924904E-2</v>
      </c>
      <c r="AY581" s="9">
        <f t="shared" si="471"/>
        <v>5.8137280092885497E-2</v>
      </c>
      <c r="AZ581" s="8">
        <f t="shared" si="466"/>
        <v>-3.8127398669960594E-2</v>
      </c>
      <c r="BA581" s="4"/>
      <c r="BC581" s="4"/>
      <c r="BD581" s="4"/>
      <c r="BE581" s="4"/>
      <c r="BF581" s="4"/>
      <c r="BG581" s="4"/>
      <c r="BH581" s="4"/>
      <c r="BI581" s="4"/>
      <c r="BJ581" s="4"/>
      <c r="BK581" s="4"/>
      <c r="BN581" s="4"/>
    </row>
    <row r="582" spans="1:66" s="1" customFormat="1">
      <c r="A582" s="12">
        <v>42194</v>
      </c>
      <c r="B582" s="7">
        <v>27573.66</v>
      </c>
      <c r="C582" s="7">
        <v>131.05000000000001</v>
      </c>
      <c r="D582" s="7">
        <v>1198.95</v>
      </c>
      <c r="E582" s="7">
        <v>5025.1000000000004</v>
      </c>
      <c r="F582" s="7"/>
      <c r="G582" s="7"/>
      <c r="H582" s="10">
        <f t="shared" si="450"/>
        <v>-6.4442759666413513E-3</v>
      </c>
      <c r="I582" s="10">
        <f t="shared" si="451"/>
        <v>-4.1943521594684004E-3</v>
      </c>
      <c r="J582" s="10">
        <f t="shared" si="452"/>
        <v>-3.9829561196510939E-2</v>
      </c>
      <c r="K582" s="7"/>
      <c r="L582" s="10">
        <f t="shared" si="453"/>
        <v>1.0984787830264213</v>
      </c>
      <c r="M582" s="10">
        <f t="shared" si="454"/>
        <v>5.0476670870113498</v>
      </c>
      <c r="N582" s="10">
        <f t="shared" si="455"/>
        <v>2.4043086511753953</v>
      </c>
      <c r="O582" s="7"/>
      <c r="P582" s="10">
        <f t="shared" si="456"/>
        <v>-3.9491883039849283</v>
      </c>
      <c r="Q582" s="10">
        <f t="shared" si="457"/>
        <v>-1.3058298681489739</v>
      </c>
      <c r="R582" s="11">
        <f t="shared" si="458"/>
        <v>-2.6433584358359541</v>
      </c>
      <c r="S582" s="7"/>
      <c r="T582" s="7"/>
      <c r="U582" s="7">
        <v>14750.35</v>
      </c>
      <c r="V582" s="7">
        <v>2819.25</v>
      </c>
      <c r="W582" s="7">
        <v>44.3</v>
      </c>
      <c r="X582" s="7"/>
      <c r="Y582" s="10">
        <f t="shared" si="459"/>
        <v>-1.0093451671895685E-2</v>
      </c>
      <c r="Z582" s="10">
        <f t="shared" si="460"/>
        <v>9.5973070242977264E-3</v>
      </c>
      <c r="AA582" s="10">
        <f t="shared" si="461"/>
        <v>-1.4460511679644175E-2</v>
      </c>
      <c r="AB582" s="5"/>
      <c r="AC582" s="10">
        <f t="shared" si="472"/>
        <v>-2.8521279818749377E-2</v>
      </c>
      <c r="AD582" s="10">
        <f t="shared" si="473"/>
        <v>2.4622932945666001E-2</v>
      </c>
      <c r="AE582" s="10">
        <f t="shared" si="474"/>
        <v>4.9763033175355312E-2</v>
      </c>
      <c r="AF582" s="10"/>
      <c r="AG582" s="10">
        <f t="shared" si="448"/>
        <v>7.8284312994104682E-2</v>
      </c>
      <c r="AH582" s="10">
        <f t="shared" si="449"/>
        <v>2.5140100229689311E-2</v>
      </c>
      <c r="AI582" s="10">
        <f t="shared" si="462"/>
        <v>5.3144212764415374E-2</v>
      </c>
      <c r="AJ582" s="7"/>
      <c r="AK582" s="7"/>
      <c r="AL582" s="7">
        <v>525.25</v>
      </c>
      <c r="AM582" s="7">
        <v>35.450000000000003</v>
      </c>
      <c r="AN582" s="7">
        <v>590.04999999999995</v>
      </c>
      <c r="AO582" s="4"/>
      <c r="AP582" s="10">
        <f t="shared" si="463"/>
        <v>3.1418753068237604E-2</v>
      </c>
      <c r="AQ582" s="10">
        <f t="shared" si="464"/>
        <v>-2.3415977961432351E-2</v>
      </c>
      <c r="AR582" s="10">
        <f t="shared" si="465"/>
        <v>8.7186939054618492E-3</v>
      </c>
      <c r="AS582" s="4"/>
      <c r="AT582" s="10">
        <f t="shared" si="467"/>
        <v>3.8043478260869568E-2</v>
      </c>
      <c r="AU582" s="10">
        <f t="shared" si="468"/>
        <v>-3.6684782608695503E-2</v>
      </c>
      <c r="AV582" s="10">
        <f t="shared" si="469"/>
        <v>-4.3446542919672641E-2</v>
      </c>
      <c r="AW582" s="4"/>
      <c r="AX582" s="9">
        <f t="shared" si="470"/>
        <v>7.4728260869565077E-2</v>
      </c>
      <c r="AY582" s="9">
        <f t="shared" si="471"/>
        <v>8.1490021180542216E-2</v>
      </c>
      <c r="AZ582" s="8">
        <f t="shared" si="466"/>
        <v>-6.7617603109771385E-3</v>
      </c>
      <c r="BA582" s="4"/>
      <c r="BC582" s="4"/>
      <c r="BD582" s="4"/>
      <c r="BE582" s="4"/>
      <c r="BF582" s="4"/>
      <c r="BG582" s="4"/>
      <c r="BH582" s="4"/>
      <c r="BI582" s="4"/>
      <c r="BJ582" s="4"/>
      <c r="BK582" s="4"/>
      <c r="BN582" s="4"/>
    </row>
    <row r="583" spans="1:66" s="1" customFormat="1">
      <c r="A583" s="12">
        <v>42195</v>
      </c>
      <c r="B583" s="7">
        <v>27661.4</v>
      </c>
      <c r="C583" s="7">
        <v>130.25</v>
      </c>
      <c r="D583" s="7">
        <v>1206.5</v>
      </c>
      <c r="E583" s="7">
        <v>5029.45</v>
      </c>
      <c r="F583" s="7"/>
      <c r="G583" s="7"/>
      <c r="H583" s="10">
        <f t="shared" si="450"/>
        <v>-6.1045402518123716E-3</v>
      </c>
      <c r="I583" s="10">
        <f t="shared" si="451"/>
        <v>6.2971766962758701E-3</v>
      </c>
      <c r="J583" s="10">
        <f t="shared" si="452"/>
        <v>8.6565441483740704E-4</v>
      </c>
      <c r="K583" s="7"/>
      <c r="L583" s="10">
        <f t="shared" si="453"/>
        <v>1.0856685348278623</v>
      </c>
      <c r="M583" s="10">
        <f t="shared" si="454"/>
        <v>5.0857503152585117</v>
      </c>
      <c r="N583" s="10">
        <f t="shared" si="455"/>
        <v>2.4072556059887544</v>
      </c>
      <c r="O583" s="7"/>
      <c r="P583" s="10">
        <f t="shared" si="456"/>
        <v>-4.0000817804306497</v>
      </c>
      <c r="Q583" s="10">
        <f t="shared" si="457"/>
        <v>-1.3215870711608921</v>
      </c>
      <c r="R583" s="11">
        <f t="shared" si="458"/>
        <v>-2.6784947092697573</v>
      </c>
      <c r="S583" s="7"/>
      <c r="T583" s="7"/>
      <c r="U583" s="7">
        <v>14688.4</v>
      </c>
      <c r="V583" s="7">
        <v>2839.45</v>
      </c>
      <c r="W583" s="7">
        <v>43.65</v>
      </c>
      <c r="X583" s="7"/>
      <c r="Y583" s="10">
        <f t="shared" si="459"/>
        <v>-4.1999003413478817E-3</v>
      </c>
      <c r="Z583" s="10">
        <f t="shared" si="460"/>
        <v>7.165026159439503E-3</v>
      </c>
      <c r="AA583" s="10">
        <f t="shared" si="461"/>
        <v>-1.4672686230248276E-2</v>
      </c>
      <c r="AB583" s="5"/>
      <c r="AC583" s="10">
        <f t="shared" si="472"/>
        <v>-3.2601393627250813E-2</v>
      </c>
      <c r="AD583" s="10">
        <f t="shared" si="473"/>
        <v>3.1964383063783325E-2</v>
      </c>
      <c r="AE583" s="10">
        <f t="shared" si="474"/>
        <v>3.4360189573459612E-2</v>
      </c>
      <c r="AF583" s="10"/>
      <c r="AG583" s="10">
        <f t="shared" si="448"/>
        <v>6.6961583200710426E-2</v>
      </c>
      <c r="AH583" s="10">
        <f t="shared" si="449"/>
        <v>2.3958065096762876E-3</v>
      </c>
      <c r="AI583" s="10">
        <f t="shared" si="462"/>
        <v>6.4565776691034138E-2</v>
      </c>
      <c r="AJ583" s="7"/>
      <c r="AK583" s="7"/>
      <c r="AL583" s="7">
        <v>514.25</v>
      </c>
      <c r="AM583" s="7">
        <v>35.65</v>
      </c>
      <c r="AN583" s="7">
        <v>581.75</v>
      </c>
      <c r="AO583" s="4"/>
      <c r="AP583" s="10">
        <f t="shared" si="463"/>
        <v>-2.0942408376963352E-2</v>
      </c>
      <c r="AQ583" s="10">
        <f t="shared" si="464"/>
        <v>5.6417489421719527E-3</v>
      </c>
      <c r="AR583" s="10">
        <f t="shared" si="465"/>
        <v>-1.4066604525040174E-2</v>
      </c>
      <c r="AS583" s="4"/>
      <c r="AT583" s="10">
        <f t="shared" si="467"/>
        <v>1.6304347826086956E-2</v>
      </c>
      <c r="AU583" s="10">
        <f t="shared" si="468"/>
        <v>-3.1249999999999965E-2</v>
      </c>
      <c r="AV583" s="10">
        <f t="shared" si="469"/>
        <v>-5.6902002107481593E-2</v>
      </c>
      <c r="AW583" s="4"/>
      <c r="AX583" s="9">
        <f t="shared" si="470"/>
        <v>4.7554347826086918E-2</v>
      </c>
      <c r="AY583" s="9">
        <f t="shared" si="471"/>
        <v>7.3206349933568546E-2</v>
      </c>
      <c r="AZ583" s="8">
        <f t="shared" si="466"/>
        <v>-2.5652002107481628E-2</v>
      </c>
      <c r="BA583" s="4"/>
      <c r="BC583" s="4"/>
      <c r="BD583" s="4"/>
      <c r="BE583" s="4"/>
      <c r="BF583" s="4"/>
      <c r="BG583" s="4"/>
      <c r="BH583" s="4"/>
      <c r="BI583" s="4"/>
      <c r="BJ583" s="4"/>
      <c r="BK583" s="4"/>
      <c r="BN583" s="4"/>
    </row>
    <row r="584" spans="1:66" s="1" customFormat="1">
      <c r="A584" s="12">
        <v>42198</v>
      </c>
      <c r="B584" s="7">
        <v>27961.19</v>
      </c>
      <c r="C584" s="7">
        <v>133.35</v>
      </c>
      <c r="D584" s="7">
        <v>1215</v>
      </c>
      <c r="E584" s="7">
        <v>5102.7</v>
      </c>
      <c r="F584" s="7"/>
      <c r="G584" s="7"/>
      <c r="H584" s="10">
        <f t="shared" si="450"/>
        <v>2.3800383877159267E-2</v>
      </c>
      <c r="I584" s="10">
        <f t="shared" si="451"/>
        <v>7.0451719850808123E-3</v>
      </c>
      <c r="J584" s="10">
        <f t="shared" si="452"/>
        <v>1.4564216763264373E-2</v>
      </c>
      <c r="K584" s="7"/>
      <c r="L584" s="10">
        <f t="shared" si="453"/>
        <v>1.1353082465972777</v>
      </c>
      <c r="M584" s="10">
        <f t="shared" si="454"/>
        <v>5.1286254728877676</v>
      </c>
      <c r="N584" s="10">
        <f t="shared" si="455"/>
        <v>2.4568796152022223</v>
      </c>
      <c r="O584" s="7"/>
      <c r="P584" s="10">
        <f t="shared" si="456"/>
        <v>-3.9933172262904897</v>
      </c>
      <c r="Q584" s="10">
        <f t="shared" si="457"/>
        <v>-1.3215713686049446</v>
      </c>
      <c r="R584" s="11">
        <f t="shared" si="458"/>
        <v>-2.6717458576855453</v>
      </c>
      <c r="S584" s="7"/>
      <c r="T584" s="7"/>
      <c r="U584" s="7">
        <v>14749.6</v>
      </c>
      <c r="V584" s="7">
        <v>2846.5</v>
      </c>
      <c r="W584" s="7">
        <v>44.95</v>
      </c>
      <c r="X584" s="7"/>
      <c r="Y584" s="10">
        <f t="shared" si="459"/>
        <v>4.166553198442358E-3</v>
      </c>
      <c r="Z584" s="10">
        <f t="shared" si="460"/>
        <v>2.482875204705201E-3</v>
      </c>
      <c r="AA584" s="10">
        <f t="shared" si="461"/>
        <v>2.9782359679266995E-2</v>
      </c>
      <c r="AB584" s="5"/>
      <c r="AC584" s="10">
        <f t="shared" si="472"/>
        <v>-2.8570675869699757E-2</v>
      </c>
      <c r="AD584" s="10">
        <f t="shared" si="473"/>
        <v>3.4526621842631292E-2</v>
      </c>
      <c r="AE584" s="10">
        <f t="shared" si="474"/>
        <v>6.5165876777251178E-2</v>
      </c>
      <c r="AF584" s="10"/>
      <c r="AG584" s="10">
        <f t="shared" si="448"/>
        <v>9.3736552646950938E-2</v>
      </c>
      <c r="AH584" s="10">
        <f t="shared" si="449"/>
        <v>3.0639254934619886E-2</v>
      </c>
      <c r="AI584" s="10">
        <f t="shared" si="462"/>
        <v>6.3097297712331052E-2</v>
      </c>
      <c r="AJ584" s="7"/>
      <c r="AK584" s="7"/>
      <c r="AL584" s="7">
        <v>530</v>
      </c>
      <c r="AM584" s="7">
        <v>35.75</v>
      </c>
      <c r="AN584" s="7">
        <v>592.1</v>
      </c>
      <c r="AO584" s="4"/>
      <c r="AP584" s="10">
        <f t="shared" si="463"/>
        <v>3.0627126883811376E-2</v>
      </c>
      <c r="AQ584" s="10">
        <f t="shared" si="464"/>
        <v>2.8050490883590861E-3</v>
      </c>
      <c r="AR584" s="10">
        <f t="shared" si="465"/>
        <v>1.7791147400085985E-2</v>
      </c>
      <c r="AS584" s="4"/>
      <c r="AT584" s="10">
        <f t="shared" si="467"/>
        <v>4.7430830039525688E-2</v>
      </c>
      <c r="AU584" s="10">
        <f t="shared" si="468"/>
        <v>-2.8532608695652099E-2</v>
      </c>
      <c r="AV584" s="10">
        <f t="shared" si="469"/>
        <v>-4.0123206614249819E-2</v>
      </c>
      <c r="AW584" s="4"/>
      <c r="AX584" s="9">
        <f t="shared" si="470"/>
        <v>7.5963438735177788E-2</v>
      </c>
      <c r="AY584" s="9">
        <f t="shared" si="471"/>
        <v>8.7554036653775508E-2</v>
      </c>
      <c r="AZ584" s="8">
        <f t="shared" si="466"/>
        <v>-1.159059791859772E-2</v>
      </c>
      <c r="BA584" s="4"/>
      <c r="BC584" s="4"/>
      <c r="BD584" s="4"/>
      <c r="BE584" s="4"/>
      <c r="BF584" s="4"/>
      <c r="BG584" s="4"/>
      <c r="BH584" s="4"/>
      <c r="BI584" s="4"/>
      <c r="BJ584" s="4"/>
      <c r="BK584" s="4"/>
      <c r="BN584" s="4"/>
    </row>
    <row r="585" spans="1:66" s="1" customFormat="1">
      <c r="A585" s="12">
        <v>42199</v>
      </c>
      <c r="B585" s="7">
        <v>27932.9</v>
      </c>
      <c r="C585" s="7">
        <v>134.44999999999999</v>
      </c>
      <c r="D585" s="7">
        <v>1290.45</v>
      </c>
      <c r="E585" s="7">
        <v>5078.45</v>
      </c>
      <c r="F585" s="7"/>
      <c r="G585" s="7"/>
      <c r="H585" s="10">
        <f t="shared" si="450"/>
        <v>8.2489688788900967E-3</v>
      </c>
      <c r="I585" s="10">
        <f t="shared" si="451"/>
        <v>6.2098765432098801E-2</v>
      </c>
      <c r="J585" s="10">
        <f t="shared" si="452"/>
        <v>-4.7523859917298688E-3</v>
      </c>
      <c r="K585" s="1" t="s">
        <v>15</v>
      </c>
      <c r="L585" s="10">
        <f t="shared" si="453"/>
        <v>1.152922337870296</v>
      </c>
      <c r="M585" s="10">
        <f t="shared" si="454"/>
        <v>5.5092055485498115</v>
      </c>
      <c r="N585" s="10">
        <f t="shared" si="455"/>
        <v>2.4404511889438387</v>
      </c>
      <c r="O585" s="10" t="s">
        <v>1</v>
      </c>
      <c r="P585" s="10">
        <f t="shared" si="456"/>
        <v>-4.356283210679516</v>
      </c>
      <c r="Q585" s="10">
        <f t="shared" si="457"/>
        <v>-1.2875288510735428</v>
      </c>
      <c r="R585" s="11">
        <f t="shared" si="458"/>
        <v>-3.0687543596059732</v>
      </c>
      <c r="S585" s="7" t="s">
        <v>14</v>
      </c>
      <c r="T585" s="7"/>
      <c r="U585" s="7">
        <v>14624.45</v>
      </c>
      <c r="V585" s="7">
        <v>2833.4</v>
      </c>
      <c r="W585" s="7">
        <v>44.4</v>
      </c>
      <c r="X585" s="7"/>
      <c r="Y585" s="10">
        <f t="shared" si="459"/>
        <v>-8.4849758637522126E-3</v>
      </c>
      <c r="Z585" s="10">
        <f t="shared" si="460"/>
        <v>-4.6021429826101912E-3</v>
      </c>
      <c r="AA585" s="10">
        <f t="shared" si="461"/>
        <v>-1.223581757508352E-2</v>
      </c>
      <c r="AB585" s="5"/>
      <c r="AC585" s="10">
        <f t="shared" si="472"/>
        <v>-3.6813230238286476E-2</v>
      </c>
      <c r="AD585" s="10">
        <f t="shared" si="473"/>
        <v>2.9765582409594798E-2</v>
      </c>
      <c r="AE585" s="10">
        <f t="shared" si="474"/>
        <v>5.2132701421800841E-2</v>
      </c>
      <c r="AF585" s="10"/>
      <c r="AG585" s="10">
        <f t="shared" si="448"/>
        <v>8.8945931660087324E-2</v>
      </c>
      <c r="AH585" s="10">
        <f t="shared" si="449"/>
        <v>2.2367119012206043E-2</v>
      </c>
      <c r="AI585" s="10">
        <f t="shared" si="462"/>
        <v>6.6578812647881278E-2</v>
      </c>
      <c r="AJ585" s="7"/>
      <c r="AK585" s="7"/>
      <c r="AL585" s="7">
        <v>518</v>
      </c>
      <c r="AM585" s="7">
        <v>37.6</v>
      </c>
      <c r="AN585" s="7">
        <v>603.95000000000005</v>
      </c>
      <c r="AO585" s="4"/>
      <c r="AP585" s="10">
        <f t="shared" si="463"/>
        <v>-2.2641509433962263E-2</v>
      </c>
      <c r="AQ585" s="10">
        <f t="shared" si="464"/>
        <v>5.1748251748251789E-2</v>
      </c>
      <c r="AR585" s="10">
        <f t="shared" si="465"/>
        <v>2.0013511231210982E-2</v>
      </c>
      <c r="AS585" s="4"/>
      <c r="AT585" s="10">
        <f t="shared" si="467"/>
        <v>2.3715415019762844E-2</v>
      </c>
      <c r="AU585" s="10">
        <f t="shared" si="468"/>
        <v>2.1739130434782726E-2</v>
      </c>
      <c r="AV585" s="10">
        <f t="shared" si="469"/>
        <v>-2.0912701629245321E-2</v>
      </c>
      <c r="AW585" s="4"/>
      <c r="AX585" s="9">
        <f t="shared" si="470"/>
        <v>1.9762845849801182E-3</v>
      </c>
      <c r="AY585" s="9">
        <f t="shared" si="471"/>
        <v>4.4628116649008162E-2</v>
      </c>
      <c r="AZ585" s="8">
        <f t="shared" si="466"/>
        <v>-4.2651832064028047E-2</v>
      </c>
      <c r="BA585" s="4"/>
      <c r="BC585" s="4"/>
      <c r="BD585" s="4"/>
      <c r="BE585" s="4"/>
      <c r="BF585" s="4"/>
      <c r="BG585" s="4"/>
      <c r="BH585" s="4"/>
      <c r="BI585" s="4"/>
      <c r="BJ585" s="4"/>
      <c r="BK585" s="4"/>
      <c r="BN585" s="4"/>
    </row>
    <row r="586" spans="1:66" s="1" customFormat="1">
      <c r="A586" s="12">
        <v>42200</v>
      </c>
      <c r="B586" s="7">
        <v>28198.29</v>
      </c>
      <c r="C586" s="7">
        <v>136.30000000000001</v>
      </c>
      <c r="D586" s="7">
        <v>1287.75</v>
      </c>
      <c r="E586" s="7">
        <v>5149.8999999999996</v>
      </c>
      <c r="F586" s="7"/>
      <c r="G586" s="7"/>
      <c r="H586" s="10">
        <f t="shared" si="450"/>
        <v>1.3759761993306231E-2</v>
      </c>
      <c r="I586" s="10">
        <f t="shared" si="451"/>
        <v>-2.092293386028165E-3</v>
      </c>
      <c r="J586" s="10">
        <f t="shared" si="452"/>
        <v>1.4069253413935319E-2</v>
      </c>
      <c r="K586" s="7" t="s">
        <v>2</v>
      </c>
      <c r="L586" s="10">
        <f t="shared" si="453"/>
        <v>1.1825460368294636</v>
      </c>
      <c r="M586" s="10">
        <f t="shared" si="454"/>
        <v>5.4955863808322825</v>
      </c>
      <c r="N586" s="10">
        <f t="shared" si="455"/>
        <v>2.4888557685793646</v>
      </c>
      <c r="O586" s="7" t="s">
        <v>2</v>
      </c>
      <c r="P586" s="10">
        <f t="shared" si="456"/>
        <v>-4.3130403440028191</v>
      </c>
      <c r="Q586" s="10">
        <f t="shared" si="457"/>
        <v>-1.3063097317499011</v>
      </c>
      <c r="R586" s="11">
        <f t="shared" si="458"/>
        <v>-3.0067306122529178</v>
      </c>
      <c r="S586" s="7" t="s">
        <v>2</v>
      </c>
      <c r="T586" s="7"/>
      <c r="U586" s="7">
        <v>14869.05</v>
      </c>
      <c r="V586" s="7">
        <v>2831.55</v>
      </c>
      <c r="W586" s="7">
        <v>43.95</v>
      </c>
      <c r="X586" s="7"/>
      <c r="Y586" s="10">
        <f t="shared" si="459"/>
        <v>1.6725415314763875E-2</v>
      </c>
      <c r="Z586" s="10">
        <f t="shared" si="460"/>
        <v>-6.5292581351023818E-4</v>
      </c>
      <c r="AA586" s="10">
        <f t="shared" si="461"/>
        <v>-1.013513513513504E-2</v>
      </c>
      <c r="AB586" s="5"/>
      <c r="AC586" s="10">
        <f t="shared" si="472"/>
        <v>-2.070353148833597E-2</v>
      </c>
      <c r="AD586" s="10">
        <f t="shared" si="473"/>
        <v>2.9093221878975169E-2</v>
      </c>
      <c r="AE586" s="10">
        <f t="shared" si="474"/>
        <v>4.1469194312796206E-2</v>
      </c>
      <c r="AF586" s="10"/>
      <c r="AG586" s="10">
        <f t="shared" si="448"/>
        <v>6.2172725801132173E-2</v>
      </c>
      <c r="AH586" s="10">
        <f t="shared" si="449"/>
        <v>1.2375972433821037E-2</v>
      </c>
      <c r="AI586" s="10">
        <f t="shared" si="462"/>
        <v>4.9796753367311139E-2</v>
      </c>
      <c r="AJ586" s="7"/>
      <c r="AK586" s="7"/>
      <c r="AL586" s="7">
        <v>522.25</v>
      </c>
      <c r="AM586" s="7">
        <v>38</v>
      </c>
      <c r="AN586" s="7">
        <v>606.4</v>
      </c>
      <c r="AO586" s="4"/>
      <c r="AP586" s="10">
        <f t="shared" si="463"/>
        <v>8.2046332046332038E-3</v>
      </c>
      <c r="AQ586" s="10">
        <f t="shared" si="464"/>
        <v>1.0638297872340387E-2</v>
      </c>
      <c r="AR586" s="10">
        <f t="shared" si="465"/>
        <v>4.0566272042386478E-3</v>
      </c>
      <c r="AS586" s="4"/>
      <c r="AT586" s="10">
        <f t="shared" si="467"/>
        <v>3.2114624505928856E-2</v>
      </c>
      <c r="AU586" s="10">
        <f t="shared" si="468"/>
        <v>3.2608695652173995E-2</v>
      </c>
      <c r="AV586" s="10">
        <f t="shared" si="469"/>
        <v>-1.6940909459349996E-2</v>
      </c>
      <c r="AW586" s="4"/>
      <c r="AX586" s="9">
        <f t="shared" si="470"/>
        <v>-4.940711462451397E-4</v>
      </c>
      <c r="AY586" s="9">
        <f t="shared" si="471"/>
        <v>4.9055533965278855E-2</v>
      </c>
      <c r="AZ586" s="8">
        <f t="shared" si="466"/>
        <v>-4.9549605111523995E-2</v>
      </c>
      <c r="BA586" s="4"/>
      <c r="BC586" s="4"/>
      <c r="BD586" s="4"/>
      <c r="BE586" s="4"/>
      <c r="BF586" s="4"/>
      <c r="BG586" s="4"/>
      <c r="BH586" s="4"/>
      <c r="BI586" s="4"/>
      <c r="BJ586" s="4"/>
      <c r="BK586" s="4"/>
      <c r="BN586" s="4"/>
    </row>
    <row r="587" spans="1:66" s="1" customFormat="1">
      <c r="A587" s="12">
        <v>42201</v>
      </c>
      <c r="B587" s="7">
        <v>28446.12</v>
      </c>
      <c r="C587" s="7">
        <v>135.5</v>
      </c>
      <c r="D587" s="7">
        <v>1331.15</v>
      </c>
      <c r="E587" s="7">
        <v>5251.2</v>
      </c>
      <c r="F587" s="7"/>
      <c r="G587" s="7"/>
      <c r="H587" s="10">
        <f t="shared" si="450"/>
        <v>-5.8694057226706623E-3</v>
      </c>
      <c r="I587" s="10">
        <f t="shared" si="451"/>
        <v>3.3702193748786712E-2</v>
      </c>
      <c r="J587" s="10">
        <f t="shared" si="452"/>
        <v>1.9670284859900231E-2</v>
      </c>
      <c r="K587" s="7"/>
      <c r="L587" s="10">
        <f t="shared" si="453"/>
        <v>1.1697357886309045</v>
      </c>
      <c r="M587" s="10">
        <f t="shared" si="454"/>
        <v>5.7145018915510724</v>
      </c>
      <c r="N587" s="10">
        <f t="shared" si="455"/>
        <v>2.557482555382427</v>
      </c>
      <c r="O587" s="7"/>
      <c r="P587" s="10">
        <f t="shared" si="456"/>
        <v>-4.5447661029201676</v>
      </c>
      <c r="Q587" s="10">
        <f t="shared" si="457"/>
        <v>-1.3877467667515224</v>
      </c>
      <c r="R587" s="11">
        <f t="shared" si="458"/>
        <v>-3.1570193361686449</v>
      </c>
      <c r="S587" s="7"/>
      <c r="T587" s="7"/>
      <c r="U587" s="7">
        <v>14927.15</v>
      </c>
      <c r="V587" s="7">
        <v>2845.2</v>
      </c>
      <c r="W587" s="7">
        <v>45.8</v>
      </c>
      <c r="X587" s="7">
        <v>13</v>
      </c>
      <c r="Y587" s="10">
        <f t="shared" si="459"/>
        <v>3.9074453310736302E-3</v>
      </c>
      <c r="Z587" s="10">
        <f t="shared" si="460"/>
        <v>4.8206812523175066E-3</v>
      </c>
      <c r="AA587" s="10">
        <f t="shared" si="461"/>
        <v>4.2093287827076088E-2</v>
      </c>
      <c r="AB587" s="5"/>
      <c r="AC587" s="10">
        <f t="shared" si="472"/>
        <v>-1.6876984074713174E-2</v>
      </c>
      <c r="AD587" s="10">
        <f t="shared" si="473"/>
        <v>3.4054152280574165E-2</v>
      </c>
      <c r="AE587" s="10">
        <f t="shared" si="474"/>
        <v>8.5308056872037769E-2</v>
      </c>
      <c r="AF587" s="10" t="s">
        <v>1</v>
      </c>
      <c r="AG587" s="10">
        <f t="shared" si="448"/>
        <v>0.10218504094675095</v>
      </c>
      <c r="AH587" s="10">
        <f t="shared" si="449"/>
        <v>5.1253904591463603E-2</v>
      </c>
      <c r="AI587" s="10">
        <f t="shared" si="462"/>
        <v>5.0931136355287343E-2</v>
      </c>
      <c r="AJ587" s="7"/>
      <c r="AK587" s="7"/>
      <c r="AL587" s="7">
        <v>530</v>
      </c>
      <c r="AM587" s="7">
        <v>37.950000000000003</v>
      </c>
      <c r="AN587" s="7">
        <v>617.20000000000005</v>
      </c>
      <c r="AO587" s="4"/>
      <c r="AP587" s="10">
        <f t="shared" si="463"/>
        <v>1.4839636189564385E-2</v>
      </c>
      <c r="AQ587" s="10">
        <f t="shared" si="464"/>
        <v>-1.3157894736841357E-3</v>
      </c>
      <c r="AR587" s="10">
        <f t="shared" si="465"/>
        <v>1.7810026385224387E-2</v>
      </c>
      <c r="AS587" s="4"/>
      <c r="AT587" s="10">
        <f t="shared" si="467"/>
        <v>4.7430830039525688E-2</v>
      </c>
      <c r="AU587" s="10">
        <f t="shared" si="468"/>
        <v>3.125000000000016E-2</v>
      </c>
      <c r="AV587" s="10">
        <f t="shared" si="469"/>
        <v>5.6739888141367067E-4</v>
      </c>
      <c r="AW587" s="4"/>
      <c r="AX587" s="9">
        <f t="shared" si="470"/>
        <v>1.6180830039525529E-2</v>
      </c>
      <c r="AY587" s="9">
        <f t="shared" si="471"/>
        <v>4.6863431158112021E-2</v>
      </c>
      <c r="AZ587" s="8">
        <f t="shared" si="466"/>
        <v>-3.0682601118586492E-2</v>
      </c>
      <c r="BA587" s="4"/>
      <c r="BC587" s="4"/>
      <c r="BD587" s="4"/>
      <c r="BE587" s="4"/>
      <c r="BF587" s="4"/>
      <c r="BG587" s="4"/>
      <c r="BH587" s="4"/>
      <c r="BI587" s="4"/>
      <c r="BJ587" s="4"/>
      <c r="BK587" s="4"/>
      <c r="BN587" s="4"/>
    </row>
    <row r="588" spans="1:66" s="1" customFormat="1">
      <c r="A588" s="12">
        <v>42202</v>
      </c>
      <c r="B588" s="7">
        <v>28463.31</v>
      </c>
      <c r="C588" s="7">
        <v>133.6</v>
      </c>
      <c r="D588" s="7">
        <v>1328.65</v>
      </c>
      <c r="E588" s="7">
        <v>5185.6499999999996</v>
      </c>
      <c r="F588" s="7"/>
      <c r="G588" s="7"/>
      <c r="H588" s="10">
        <f t="shared" si="450"/>
        <v>-1.4022140221402257E-2</v>
      </c>
      <c r="I588" s="10">
        <f t="shared" si="451"/>
        <v>-1.8780753483829771E-3</v>
      </c>
      <c r="J588" s="10">
        <f t="shared" si="452"/>
        <v>-1.2482861060329102E-2</v>
      </c>
      <c r="K588" s="7"/>
      <c r="L588" s="10">
        <f t="shared" si="453"/>
        <v>1.1393114491593272</v>
      </c>
      <c r="M588" s="10">
        <f t="shared" si="454"/>
        <v>5.7018915510718795</v>
      </c>
      <c r="N588" s="10">
        <f t="shared" si="455"/>
        <v>2.5130749949190432</v>
      </c>
      <c r="O588" s="7"/>
      <c r="P588" s="10">
        <f t="shared" si="456"/>
        <v>-4.5625801019125518</v>
      </c>
      <c r="Q588" s="10">
        <f t="shared" si="457"/>
        <v>-1.3737635457597159</v>
      </c>
      <c r="R588" s="11">
        <f t="shared" si="458"/>
        <v>-3.1888165561528359</v>
      </c>
      <c r="S588" s="7"/>
      <c r="T588" s="7"/>
      <c r="U588" s="7">
        <v>15002.25</v>
      </c>
      <c r="V588" s="7">
        <v>2881.1</v>
      </c>
      <c r="W588" s="7">
        <v>45.75</v>
      </c>
      <c r="X588" s="7">
        <f>X578+X578*0.034</f>
        <v>1.6535927976753693</v>
      </c>
      <c r="Y588" s="10">
        <f t="shared" si="459"/>
        <v>5.0311010474203294E-3</v>
      </c>
      <c r="Z588" s="10">
        <f t="shared" si="460"/>
        <v>1.2617742162238188E-2</v>
      </c>
      <c r="AA588" s="10">
        <f t="shared" si="461"/>
        <v>-1.0917030567684969E-3</v>
      </c>
      <c r="AB588" s="5"/>
      <c r="AC588" s="10">
        <f t="shared" ref="AC588:AC596" si="475">(U588-$U$587)/$U$587</f>
        <v>5.0311010474203294E-3</v>
      </c>
      <c r="AD588" s="10">
        <f t="shared" ref="AD588:AD596" si="476">(V588-$V$587)/$V$587</f>
        <v>1.2617742162238188E-2</v>
      </c>
      <c r="AE588" s="10">
        <f t="shared" ref="AE588:AE596" si="477">(W588-$W$587)/$W$587</f>
        <v>-1.0917030567684969E-3</v>
      </c>
      <c r="AF588" s="7" t="s">
        <v>0</v>
      </c>
      <c r="AG588" s="10">
        <f t="shared" ref="AG588:AG596" si="478">AD588-AC588</f>
        <v>7.5866411148178582E-3</v>
      </c>
      <c r="AH588" s="10">
        <f t="shared" ref="AH588:AH596" si="479">AD588-AE588</f>
        <v>1.3709445219006685E-2</v>
      </c>
      <c r="AI588" s="10">
        <f t="shared" si="462"/>
        <v>-6.1228041041888268E-3</v>
      </c>
      <c r="AJ588" s="7"/>
      <c r="AK588" s="7"/>
      <c r="AL588" s="7">
        <v>532.25</v>
      </c>
      <c r="AM588" s="7">
        <v>38.25</v>
      </c>
      <c r="AN588" s="7">
        <v>606.04999999999995</v>
      </c>
      <c r="AO588" s="4"/>
      <c r="AP588" s="10">
        <f t="shared" si="463"/>
        <v>4.2452830188679245E-3</v>
      </c>
      <c r="AQ588" s="10">
        <f t="shared" si="464"/>
        <v>7.9051383399208735E-3</v>
      </c>
      <c r="AR588" s="10">
        <f t="shared" si="465"/>
        <v>-1.8065456902138836E-2</v>
      </c>
      <c r="AS588" s="4"/>
      <c r="AT588" s="10">
        <f t="shared" si="467"/>
        <v>5.1877470355731224E-2</v>
      </c>
      <c r="AU588" s="10">
        <f t="shared" si="468"/>
        <v>3.9402173913043556E-2</v>
      </c>
      <c r="AV588" s="10">
        <f t="shared" si="469"/>
        <v>-1.7508308340763667E-2</v>
      </c>
      <c r="AW588" s="4"/>
      <c r="AX588" s="9">
        <f t="shared" si="470"/>
        <v>1.2475296442687668E-2</v>
      </c>
      <c r="AY588" s="9">
        <f t="shared" si="471"/>
        <v>6.9385778696494899E-2</v>
      </c>
      <c r="AZ588" s="8">
        <f t="shared" si="466"/>
        <v>-5.6910482253807231E-2</v>
      </c>
      <c r="BA588" s="4"/>
      <c r="BC588" s="4"/>
      <c r="BD588" s="4"/>
      <c r="BE588" s="4"/>
      <c r="BF588" s="4"/>
      <c r="BG588" s="4"/>
      <c r="BH588" s="4"/>
      <c r="BI588" s="4"/>
      <c r="BJ588" s="4"/>
      <c r="BK588" s="4"/>
      <c r="BN588" s="4"/>
    </row>
    <row r="589" spans="1:66" s="1" customFormat="1">
      <c r="A589" s="12">
        <v>42205</v>
      </c>
      <c r="B589" s="7">
        <v>28420.12</v>
      </c>
      <c r="C589" s="7">
        <v>136</v>
      </c>
      <c r="D589" s="7">
        <v>1357.55</v>
      </c>
      <c r="E589" s="7">
        <v>5171.05</v>
      </c>
      <c r="F589" s="7"/>
      <c r="G589" s="7"/>
      <c r="H589" s="10">
        <f t="shared" si="450"/>
        <v>1.796407185628747E-2</v>
      </c>
      <c r="I589" s="10">
        <f t="shared" si="451"/>
        <v>2.1751401798818244E-2</v>
      </c>
      <c r="J589" s="10">
        <f t="shared" si="452"/>
        <v>-2.8154618996653179E-3</v>
      </c>
      <c r="K589" s="7"/>
      <c r="L589" s="10">
        <f t="shared" si="453"/>
        <v>1.1777421937550039</v>
      </c>
      <c r="M589" s="10">
        <f t="shared" si="454"/>
        <v>5.8476670870113487</v>
      </c>
      <c r="N589" s="10">
        <f t="shared" si="455"/>
        <v>2.5031840661201818</v>
      </c>
      <c r="O589" s="7"/>
      <c r="P589" s="10">
        <f t="shared" si="456"/>
        <v>-4.6699248932563453</v>
      </c>
      <c r="Q589" s="10">
        <f t="shared" si="457"/>
        <v>-1.325441872365178</v>
      </c>
      <c r="R589" s="11">
        <f t="shared" si="458"/>
        <v>-3.3444830208911673</v>
      </c>
      <c r="S589" s="7"/>
      <c r="T589" s="7"/>
      <c r="U589" s="7">
        <v>14987.45</v>
      </c>
      <c r="V589" s="7">
        <v>2881.5</v>
      </c>
      <c r="W589" s="7">
        <v>45.25</v>
      </c>
      <c r="X589" s="7"/>
      <c r="Y589" s="10">
        <f t="shared" si="459"/>
        <v>-9.8651868886328871E-4</v>
      </c>
      <c r="Z589" s="10">
        <f t="shared" si="460"/>
        <v>1.3883586130300612E-4</v>
      </c>
      <c r="AA589" s="10">
        <f t="shared" si="461"/>
        <v>-1.092896174863388E-2</v>
      </c>
      <c r="AB589" s="5"/>
      <c r="AC589" s="10">
        <f t="shared" si="475"/>
        <v>4.0396190833482002E-3</v>
      </c>
      <c r="AD589" s="10">
        <f t="shared" si="476"/>
        <v>1.2758329818641988E-2</v>
      </c>
      <c r="AE589" s="10">
        <f t="shared" si="477"/>
        <v>-1.2008733624454088E-2</v>
      </c>
      <c r="AF589" s="10"/>
      <c r="AG589" s="10">
        <f t="shared" si="478"/>
        <v>8.7187107352937887E-3</v>
      </c>
      <c r="AH589" s="10">
        <f t="shared" si="479"/>
        <v>2.4767063443096076E-2</v>
      </c>
      <c r="AI589" s="10">
        <f t="shared" si="462"/>
        <v>-1.6048352707802287E-2</v>
      </c>
      <c r="AJ589" s="7"/>
      <c r="AK589" s="7"/>
      <c r="AL589" s="7">
        <v>532</v>
      </c>
      <c r="AM589" s="7">
        <v>38.450000000000003</v>
      </c>
      <c r="AN589" s="7">
        <v>596.95000000000005</v>
      </c>
      <c r="AO589" s="4"/>
      <c r="AP589" s="10">
        <f t="shared" si="463"/>
        <v>-4.6970408642555192E-4</v>
      </c>
      <c r="AQ589" s="10">
        <f t="shared" si="464"/>
        <v>5.2287581699347148E-3</v>
      </c>
      <c r="AR589" s="10">
        <f t="shared" si="465"/>
        <v>-1.5015262767098275E-2</v>
      </c>
      <c r="AS589" s="4"/>
      <c r="AT589" s="10">
        <f t="shared" si="467"/>
        <v>5.1383399209486168E-2</v>
      </c>
      <c r="AU589" s="10">
        <f t="shared" si="468"/>
        <v>4.4836956521739288E-2</v>
      </c>
      <c r="AV589" s="10">
        <f t="shared" si="469"/>
        <v>-3.2260679257518E-2</v>
      </c>
      <c r="AW589" s="4"/>
      <c r="AX589" s="9">
        <f t="shared" si="470"/>
        <v>6.5464426877468798E-3</v>
      </c>
      <c r="AY589" s="9">
        <f t="shared" si="471"/>
        <v>8.3644078467004168E-2</v>
      </c>
      <c r="AZ589" s="8">
        <f t="shared" si="466"/>
        <v>-7.7097635779257295E-2</v>
      </c>
      <c r="BA589" s="4"/>
      <c r="BC589" s="4"/>
      <c r="BD589" s="4"/>
      <c r="BE589" s="4"/>
      <c r="BF589" s="4"/>
      <c r="BG589" s="4"/>
      <c r="BH589" s="4"/>
      <c r="BI589" s="4"/>
      <c r="BJ589" s="4"/>
      <c r="BK589" s="4"/>
      <c r="BN589" s="4"/>
    </row>
    <row r="590" spans="1:66" s="1" customFormat="1">
      <c r="A590" s="12">
        <v>42206</v>
      </c>
      <c r="B590" s="7">
        <v>28182.14</v>
      </c>
      <c r="C590" s="7">
        <v>136.85</v>
      </c>
      <c r="D590" s="7">
        <v>1387.85</v>
      </c>
      <c r="E590" s="7">
        <v>5101.25</v>
      </c>
      <c r="F590" s="7"/>
      <c r="G590" s="7"/>
      <c r="H590" s="10">
        <f t="shared" si="450"/>
        <v>6.2499999999999578E-3</v>
      </c>
      <c r="I590" s="10">
        <f t="shared" si="451"/>
        <v>2.2319619903502601E-2</v>
      </c>
      <c r="J590" s="10">
        <f t="shared" si="452"/>
        <v>-1.3498225698842629E-2</v>
      </c>
      <c r="K590" s="7"/>
      <c r="L590" s="10">
        <f t="shared" si="453"/>
        <v>1.1913530824659726</v>
      </c>
      <c r="M590" s="10">
        <f t="shared" si="454"/>
        <v>6.0005044136191676</v>
      </c>
      <c r="N590" s="10">
        <f t="shared" si="455"/>
        <v>2.4558972969311026</v>
      </c>
      <c r="O590" s="7"/>
      <c r="P590" s="10">
        <f t="shared" si="456"/>
        <v>-4.8091513311531955</v>
      </c>
      <c r="Q590" s="10">
        <f t="shared" si="457"/>
        <v>-1.26454421446513</v>
      </c>
      <c r="R590" s="11">
        <f t="shared" si="458"/>
        <v>-3.5446071166880655</v>
      </c>
      <c r="S590" s="7"/>
      <c r="T590" s="7"/>
      <c r="U590" s="7">
        <v>14672.25</v>
      </c>
      <c r="V590" s="7">
        <v>2873.65</v>
      </c>
      <c r="W590" s="7">
        <v>43.4</v>
      </c>
      <c r="X590" s="7"/>
      <c r="Y590" s="10">
        <f t="shared" si="459"/>
        <v>-2.1030929210773062E-2</v>
      </c>
      <c r="Z590" s="10">
        <f t="shared" si="460"/>
        <v>-2.7242755509283042E-3</v>
      </c>
      <c r="AA590" s="10">
        <f t="shared" si="461"/>
        <v>-4.0883977900552516E-2</v>
      </c>
      <c r="AB590" s="5"/>
      <c r="AC590" s="10">
        <f t="shared" si="475"/>
        <v>-1.7076267070405243E-2</v>
      </c>
      <c r="AD590" s="10">
        <f t="shared" si="476"/>
        <v>9.9992970617180776E-3</v>
      </c>
      <c r="AE590" s="10">
        <f t="shared" si="477"/>
        <v>-5.2401746724890799E-2</v>
      </c>
      <c r="AF590" s="10"/>
      <c r="AG590" s="10">
        <f t="shared" si="478"/>
        <v>2.7075564132123323E-2</v>
      </c>
      <c r="AH590" s="10">
        <f t="shared" si="479"/>
        <v>6.2401043786608879E-2</v>
      </c>
      <c r="AI590" s="10">
        <f t="shared" si="462"/>
        <v>-3.5325479654485556E-2</v>
      </c>
      <c r="AJ590" s="7"/>
      <c r="AK590" s="7"/>
      <c r="AL590" s="7">
        <v>529.25</v>
      </c>
      <c r="AM590" s="7">
        <v>36.85</v>
      </c>
      <c r="AN590" s="7">
        <v>590.79999999999995</v>
      </c>
      <c r="AO590" s="4"/>
      <c r="AP590" s="10">
        <f t="shared" si="463"/>
        <v>-5.1691729323308268E-3</v>
      </c>
      <c r="AQ590" s="10">
        <f t="shared" si="464"/>
        <v>-4.1612483745123573E-2</v>
      </c>
      <c r="AR590" s="10">
        <f t="shared" si="465"/>
        <v>-1.0302370382779279E-2</v>
      </c>
      <c r="AS590" s="4"/>
      <c r="AT590" s="10">
        <f t="shared" si="467"/>
        <v>4.5948616600790512E-2</v>
      </c>
      <c r="AU590" s="10">
        <f t="shared" si="468"/>
        <v>1.358695652174029E-3</v>
      </c>
      <c r="AV590" s="10">
        <f t="shared" si="469"/>
        <v>-4.2230688173786279E-2</v>
      </c>
      <c r="AW590" s="4"/>
      <c r="AX590" s="9">
        <f t="shared" si="470"/>
        <v>4.4589920948616482E-2</v>
      </c>
      <c r="AY590" s="9">
        <f t="shared" si="471"/>
        <v>8.8179304774576792E-2</v>
      </c>
      <c r="AZ590" s="8">
        <f t="shared" si="466"/>
        <v>-4.3589383825960309E-2</v>
      </c>
      <c r="BA590" s="4"/>
      <c r="BC590" s="4"/>
      <c r="BD590" s="4"/>
      <c r="BE590" s="4"/>
      <c r="BF590" s="4"/>
      <c r="BG590" s="4"/>
      <c r="BH590" s="4"/>
      <c r="BI590" s="4"/>
      <c r="BJ590" s="4"/>
      <c r="BK590" s="4"/>
      <c r="BN590" s="4"/>
    </row>
    <row r="591" spans="1:66" s="1" customFormat="1">
      <c r="A591" s="12">
        <v>42207</v>
      </c>
      <c r="B591" s="7">
        <v>28504.93</v>
      </c>
      <c r="C591" s="7">
        <v>140.30000000000001</v>
      </c>
      <c r="D591" s="7">
        <v>1420.25</v>
      </c>
      <c r="E591" s="7">
        <v>5133</v>
      </c>
      <c r="F591" s="7"/>
      <c r="G591" s="7"/>
      <c r="H591" s="10">
        <f t="shared" si="450"/>
        <v>2.5210084033613571E-2</v>
      </c>
      <c r="I591" s="10">
        <f t="shared" si="451"/>
        <v>2.3345462405879664E-2</v>
      </c>
      <c r="J591" s="10">
        <f t="shared" si="452"/>
        <v>6.2239647145307525E-3</v>
      </c>
      <c r="K591" s="7"/>
      <c r="L591" s="10">
        <f t="shared" si="453"/>
        <v>1.2465972778222578</v>
      </c>
      <c r="M591" s="10">
        <f t="shared" si="454"/>
        <v>6.1639344262295079</v>
      </c>
      <c r="N591" s="10">
        <f t="shared" si="455"/>
        <v>2.4774066797642438</v>
      </c>
      <c r="O591" s="7"/>
      <c r="P591" s="10">
        <f t="shared" si="456"/>
        <v>-4.9173371484072499</v>
      </c>
      <c r="Q591" s="10">
        <f t="shared" si="457"/>
        <v>-1.230809401941986</v>
      </c>
      <c r="R591" s="11">
        <f t="shared" si="458"/>
        <v>-3.6865277464652637</v>
      </c>
      <c r="S591" s="7"/>
      <c r="T591" s="7"/>
      <c r="U591" s="7">
        <v>14734.8</v>
      </c>
      <c r="V591" s="7">
        <v>2856.3</v>
      </c>
      <c r="W591" s="7">
        <v>43.1</v>
      </c>
      <c r="X591" s="7"/>
      <c r="Y591" s="10">
        <f t="shared" si="459"/>
        <v>4.26314982364663E-3</v>
      </c>
      <c r="Z591" s="10">
        <f t="shared" si="460"/>
        <v>-6.037617663946517E-3</v>
      </c>
      <c r="AA591" s="10">
        <f t="shared" si="461"/>
        <v>-6.9124423963132986E-3</v>
      </c>
      <c r="AB591" s="5"/>
      <c r="AC591" s="10">
        <f t="shared" si="475"/>
        <v>-1.2885915931708354E-2</v>
      </c>
      <c r="AD591" s="10">
        <f t="shared" si="476"/>
        <v>3.9013074652046831E-3</v>
      </c>
      <c r="AE591" s="10">
        <f t="shared" si="477"/>
        <v>-5.8951965065502092E-2</v>
      </c>
      <c r="AF591" s="10"/>
      <c r="AG591" s="10">
        <f t="shared" si="478"/>
        <v>1.6787223396913038E-2</v>
      </c>
      <c r="AH591" s="10">
        <f t="shared" si="479"/>
        <v>6.2853272530706772E-2</v>
      </c>
      <c r="AI591" s="10">
        <f t="shared" si="462"/>
        <v>-4.6066049133793738E-2</v>
      </c>
      <c r="AJ591" s="7"/>
      <c r="AK591" s="7"/>
      <c r="AL591" s="7">
        <v>552.25</v>
      </c>
      <c r="AM591" s="7">
        <v>36.6</v>
      </c>
      <c r="AN591" s="7">
        <v>590</v>
      </c>
      <c r="AO591" s="4"/>
      <c r="AP591" s="10">
        <f t="shared" si="463"/>
        <v>4.345772319319792E-2</v>
      </c>
      <c r="AQ591" s="10">
        <f t="shared" si="464"/>
        <v>-6.7842605156037987E-3</v>
      </c>
      <c r="AR591" s="10">
        <f t="shared" si="465"/>
        <v>-1.3540961408259218E-3</v>
      </c>
      <c r="AS591" s="4"/>
      <c r="AT591" s="10">
        <f t="shared" si="467"/>
        <v>9.1403162055335968E-2</v>
      </c>
      <c r="AU591" s="10">
        <f t="shared" si="468"/>
        <v>-5.4347826086955367E-3</v>
      </c>
      <c r="AV591" s="10">
        <f t="shared" si="469"/>
        <v>-4.3527599902731653E-2</v>
      </c>
      <c r="AW591" s="4"/>
      <c r="AX591" s="9">
        <f t="shared" si="470"/>
        <v>9.6837944664031506E-2</v>
      </c>
      <c r="AY591" s="9">
        <f t="shared" si="471"/>
        <v>0.13493076195806764</v>
      </c>
      <c r="AZ591" s="8">
        <f t="shared" si="466"/>
        <v>-3.809281729403613E-2</v>
      </c>
      <c r="BA591" s="4" t="s">
        <v>42</v>
      </c>
      <c r="BC591" s="4"/>
      <c r="BD591" s="4"/>
      <c r="BE591" s="4"/>
      <c r="BF591" s="4"/>
      <c r="BG591" s="4"/>
      <c r="BH591" s="4"/>
      <c r="BI591" s="4"/>
      <c r="BJ591" s="4"/>
      <c r="BK591" s="4"/>
      <c r="BN591" s="4"/>
    </row>
    <row r="592" spans="1:66" s="1" customFormat="1">
      <c r="A592" s="12">
        <v>42208</v>
      </c>
      <c r="B592" s="7">
        <v>28370.84</v>
      </c>
      <c r="C592" s="7">
        <v>144.35</v>
      </c>
      <c r="D592" s="7">
        <v>1411.8</v>
      </c>
      <c r="E592" s="7">
        <v>5139.3999999999996</v>
      </c>
      <c r="F592" s="7"/>
      <c r="G592" s="7"/>
      <c r="H592" s="10">
        <f t="shared" si="450"/>
        <v>2.8866714183891536E-2</v>
      </c>
      <c r="I592" s="10">
        <f t="shared" si="451"/>
        <v>-5.9496567505721142E-3</v>
      </c>
      <c r="J592" s="10">
        <f t="shared" si="452"/>
        <v>1.2468342100135665E-3</v>
      </c>
      <c r="K592" s="7"/>
      <c r="L592" s="10">
        <f t="shared" si="453"/>
        <v>1.3114491593274618</v>
      </c>
      <c r="M592" s="10">
        <f t="shared" si="454"/>
        <v>6.1213114754098354</v>
      </c>
      <c r="N592" s="10">
        <f t="shared" si="455"/>
        <v>2.4817424293747035</v>
      </c>
      <c r="O592" s="7"/>
      <c r="P592" s="10">
        <f t="shared" si="456"/>
        <v>-4.8098623160823735</v>
      </c>
      <c r="Q592" s="10">
        <f t="shared" si="457"/>
        <v>-1.1702932700472417</v>
      </c>
      <c r="R592" s="11">
        <f t="shared" si="458"/>
        <v>-3.639569046035132</v>
      </c>
      <c r="S592" s="7"/>
      <c r="T592" s="7"/>
      <c r="U592" s="7">
        <v>14707.75</v>
      </c>
      <c r="V592" s="7">
        <v>2854.45</v>
      </c>
      <c r="W592" s="7">
        <v>42.95</v>
      </c>
      <c r="X592" s="7"/>
      <c r="Y592" s="10">
        <f t="shared" si="459"/>
        <v>-1.8357901023427039E-3</v>
      </c>
      <c r="Z592" s="10">
        <f t="shared" si="460"/>
        <v>-6.4769106886544258E-4</v>
      </c>
      <c r="AA592" s="10">
        <f t="shared" si="461"/>
        <v>-3.4802784222737488E-3</v>
      </c>
      <c r="AB592" s="5"/>
      <c r="AC592" s="10">
        <f t="shared" si="475"/>
        <v>-1.4698050197124009E-2</v>
      </c>
      <c r="AD592" s="10">
        <f t="shared" si="476"/>
        <v>3.2510895543371296E-3</v>
      </c>
      <c r="AE592" s="10">
        <f t="shared" si="477"/>
        <v>-6.2227074235807742E-2</v>
      </c>
      <c r="AF592" s="10"/>
      <c r="AG592" s="10">
        <f t="shared" si="478"/>
        <v>1.7949139751461139E-2</v>
      </c>
      <c r="AH592" s="10">
        <f t="shared" si="479"/>
        <v>6.5478163790144872E-2</v>
      </c>
      <c r="AI592" s="10">
        <f t="shared" si="462"/>
        <v>-4.7529024038683733E-2</v>
      </c>
      <c r="AJ592" s="7"/>
      <c r="AK592" s="7"/>
      <c r="AL592" s="7">
        <v>558</v>
      </c>
      <c r="AM592" s="7">
        <v>37.700000000000003</v>
      </c>
      <c r="AN592" s="7">
        <v>594</v>
      </c>
      <c r="AO592" s="4"/>
      <c r="AP592" s="10">
        <f t="shared" si="463"/>
        <v>1.041195110909914E-2</v>
      </c>
      <c r="AQ592" s="10">
        <f t="shared" si="464"/>
        <v>3.0054644808743206E-2</v>
      </c>
      <c r="AR592" s="10">
        <f t="shared" si="465"/>
        <v>6.7796610169491523E-3</v>
      </c>
      <c r="AS592" s="4"/>
      <c r="AT592" s="10">
        <f t="shared" si="467"/>
        <v>0.10276679841897234</v>
      </c>
      <c r="AU592" s="10">
        <f t="shared" si="468"/>
        <v>2.4456521739130592E-2</v>
      </c>
      <c r="AV592" s="10">
        <f t="shared" si="469"/>
        <v>-3.7043041258004415E-2</v>
      </c>
      <c r="AW592" s="10" t="s">
        <v>1</v>
      </c>
      <c r="AX592" s="9">
        <f t="shared" si="470"/>
        <v>7.831027667984175E-2</v>
      </c>
      <c r="AY592" s="9">
        <f t="shared" si="471"/>
        <v>0.13980983967697674</v>
      </c>
      <c r="AZ592" s="8">
        <f t="shared" si="466"/>
        <v>-6.1499562997134993E-2</v>
      </c>
      <c r="BA592" s="4"/>
      <c r="BC592" s="4"/>
      <c r="BD592" s="4"/>
      <c r="BE592" s="4"/>
      <c r="BF592" s="4"/>
      <c r="BG592" s="4"/>
      <c r="BH592" s="4"/>
      <c r="BI592" s="4"/>
      <c r="BJ592" s="4">
        <v>89</v>
      </c>
      <c r="BK592" s="4"/>
      <c r="BN592" s="4"/>
    </row>
    <row r="593" spans="1:66" s="1" customFormat="1">
      <c r="A593" s="12">
        <v>42209</v>
      </c>
      <c r="B593" s="7">
        <v>28112.31</v>
      </c>
      <c r="C593" s="7">
        <v>144.4</v>
      </c>
      <c r="D593" s="7">
        <v>1593.85</v>
      </c>
      <c r="E593" s="7">
        <v>5166</v>
      </c>
      <c r="F593" s="7"/>
      <c r="G593" s="7"/>
      <c r="H593" s="10">
        <f t="shared" si="450"/>
        <v>3.4638032559758484E-4</v>
      </c>
      <c r="I593" s="10">
        <f t="shared" si="451"/>
        <v>0.12894885961184302</v>
      </c>
      <c r="J593" s="10">
        <f t="shared" si="452"/>
        <v>5.1757014437483683E-3</v>
      </c>
      <c r="K593" s="1" t="s">
        <v>15</v>
      </c>
      <c r="L593" s="10">
        <f t="shared" si="453"/>
        <v>1.3122497998398719</v>
      </c>
      <c r="M593" s="10">
        <f t="shared" si="454"/>
        <v>7.0395964691046657</v>
      </c>
      <c r="N593" s="10">
        <f t="shared" si="455"/>
        <v>2.4997628886931782</v>
      </c>
      <c r="O593" s="10" t="s">
        <v>1</v>
      </c>
      <c r="P593" s="10">
        <f t="shared" si="456"/>
        <v>-5.7273466692647936</v>
      </c>
      <c r="Q593" s="10">
        <f t="shared" si="457"/>
        <v>-1.1875130888533063</v>
      </c>
      <c r="R593" s="11">
        <f t="shared" si="458"/>
        <v>-4.5398335804114875</v>
      </c>
      <c r="S593" s="7" t="s">
        <v>5</v>
      </c>
      <c r="T593" s="7"/>
      <c r="U593" s="7">
        <v>14640.55</v>
      </c>
      <c r="V593" s="7">
        <v>2898.1</v>
      </c>
      <c r="W593" s="7">
        <v>43.6</v>
      </c>
      <c r="X593" s="7"/>
      <c r="Y593" s="10">
        <f t="shared" si="459"/>
        <v>-4.5690197344937684E-3</v>
      </c>
      <c r="Z593" s="10">
        <f t="shared" si="460"/>
        <v>1.5291912627651595E-2</v>
      </c>
      <c r="AA593" s="10">
        <f t="shared" si="461"/>
        <v>1.5133876600698452E-2</v>
      </c>
      <c r="AB593" s="5"/>
      <c r="AC593" s="10">
        <f t="shared" si="475"/>
        <v>-1.9199914250208536E-2</v>
      </c>
      <c r="AD593" s="10">
        <f t="shared" si="476"/>
        <v>1.8592717559398318E-2</v>
      </c>
      <c r="AE593" s="10">
        <f t="shared" si="477"/>
        <v>-4.8034934497816505E-2</v>
      </c>
      <c r="AF593" s="10"/>
      <c r="AG593" s="10">
        <f t="shared" si="478"/>
        <v>3.7792631809606854E-2</v>
      </c>
      <c r="AH593" s="10">
        <f t="shared" si="479"/>
        <v>6.6627652057214826E-2</v>
      </c>
      <c r="AI593" s="10">
        <f t="shared" si="462"/>
        <v>-2.8835020247607972E-2</v>
      </c>
      <c r="AJ593" s="7"/>
      <c r="AK593" s="7"/>
      <c r="AL593" s="7">
        <v>549</v>
      </c>
      <c r="AM593" s="7">
        <v>37.450000000000003</v>
      </c>
      <c r="AN593" s="7">
        <v>617.75</v>
      </c>
      <c r="AO593" s="4"/>
      <c r="AP593" s="10">
        <f t="shared" si="463"/>
        <v>-1.6129032258064516E-2</v>
      </c>
      <c r="AQ593" s="10">
        <f t="shared" si="464"/>
        <v>-6.6312997347480101E-3</v>
      </c>
      <c r="AR593" s="10">
        <f t="shared" si="465"/>
        <v>3.9983164983164982E-2</v>
      </c>
      <c r="AS593" s="4"/>
      <c r="AT593" s="10">
        <f>(AL593-$AL$592)/$AL$592</f>
        <v>-1.6129032258064516E-2</v>
      </c>
      <c r="AU593" s="10">
        <f>(AM593-$AM$592)/$AM$592</f>
        <v>-6.6312997347480101E-3</v>
      </c>
      <c r="AV593" s="10">
        <f>(AN593-$AN$592)/$AN$592</f>
        <v>3.9983164983164982E-2</v>
      </c>
      <c r="AW593" s="7" t="s">
        <v>7</v>
      </c>
      <c r="AX593" s="9">
        <f>AV593-AT593</f>
        <v>5.6112197241229497E-2</v>
      </c>
      <c r="AY593" s="9">
        <f>AV593-AU593</f>
        <v>4.6614464717912994E-2</v>
      </c>
      <c r="AZ593" s="8">
        <f t="shared" si="466"/>
        <v>9.497732523316503E-3</v>
      </c>
      <c r="BA593" s="4"/>
      <c r="BC593" s="4"/>
      <c r="BD593" s="4"/>
      <c r="BE593" s="4"/>
      <c r="BF593" s="4"/>
      <c r="BG593" s="4"/>
      <c r="BH593" s="4"/>
      <c r="BI593" s="4"/>
      <c r="BJ593" s="4"/>
      <c r="BK593" s="4"/>
      <c r="BN593" s="4"/>
    </row>
    <row r="594" spans="1:66" s="1" customFormat="1">
      <c r="A594" s="12">
        <v>42212</v>
      </c>
      <c r="B594" s="7">
        <v>27561.38</v>
      </c>
      <c r="C594" s="7">
        <v>144.75</v>
      </c>
      <c r="D594" s="7">
        <v>1671.8</v>
      </c>
      <c r="E594" s="7">
        <v>5217</v>
      </c>
      <c r="F594" s="7"/>
      <c r="G594" s="7"/>
      <c r="H594" s="10">
        <f t="shared" si="450"/>
        <v>2.4238227146814008E-3</v>
      </c>
      <c r="I594" s="10">
        <f t="shared" si="451"/>
        <v>4.8906735263669759E-2</v>
      </c>
      <c r="J594" s="10">
        <f t="shared" si="452"/>
        <v>9.8722415795586532E-3</v>
      </c>
      <c r="K594" s="7" t="s">
        <v>2</v>
      </c>
      <c r="L594" s="10">
        <f t="shared" si="453"/>
        <v>1.3178542834267413</v>
      </c>
      <c r="M594" s="10">
        <f t="shared" si="454"/>
        <v>7.4327868852459016</v>
      </c>
      <c r="N594" s="10">
        <f t="shared" si="455"/>
        <v>2.5343133934015314</v>
      </c>
      <c r="O594" s="7" t="s">
        <v>7</v>
      </c>
      <c r="P594" s="10">
        <f t="shared" si="456"/>
        <v>-6.1149326018191603</v>
      </c>
      <c r="Q594" s="10">
        <f t="shared" si="457"/>
        <v>-1.2164591099747901</v>
      </c>
      <c r="R594" s="11">
        <f t="shared" si="458"/>
        <v>-4.8984734918443706</v>
      </c>
      <c r="S594" s="7" t="s">
        <v>28</v>
      </c>
      <c r="T594" s="7"/>
      <c r="U594" s="7">
        <v>14233.15</v>
      </c>
      <c r="V594" s="7">
        <v>2930.15</v>
      </c>
      <c r="W594" s="7">
        <v>42.95</v>
      </c>
      <c r="X594" s="7"/>
      <c r="Y594" s="10">
        <f t="shared" si="459"/>
        <v>-2.7826823445840466E-2</v>
      </c>
      <c r="Z594" s="10">
        <f t="shared" si="460"/>
        <v>1.1058969669783715E-2</v>
      </c>
      <c r="AA594" s="10">
        <f t="shared" si="461"/>
        <v>-1.4908256880733911E-2</v>
      </c>
      <c r="AB594" s="5"/>
      <c r="AC594" s="10">
        <f t="shared" si="475"/>
        <v>-4.6492465072033175E-2</v>
      </c>
      <c r="AD594" s="10">
        <f t="shared" si="476"/>
        <v>2.9857303528750274E-2</v>
      </c>
      <c r="AE594" s="10">
        <f t="shared" si="477"/>
        <v>-6.2227074235807742E-2</v>
      </c>
      <c r="AF594" s="10"/>
      <c r="AG594" s="10">
        <f t="shared" si="478"/>
        <v>7.6349768600783449E-2</v>
      </c>
      <c r="AH594" s="10">
        <f t="shared" si="479"/>
        <v>9.2084377764558023E-2</v>
      </c>
      <c r="AI594" s="10">
        <f t="shared" si="462"/>
        <v>-1.5734609163774574E-2</v>
      </c>
      <c r="AJ594" s="7"/>
      <c r="AK594" s="7"/>
      <c r="AL594" s="7">
        <v>548.25</v>
      </c>
      <c r="AM594" s="7">
        <v>37.299999999999997</v>
      </c>
      <c r="AN594" s="7">
        <v>623.35</v>
      </c>
      <c r="AO594" s="4"/>
      <c r="AP594" s="10">
        <f t="shared" si="463"/>
        <v>-1.366120218579235E-3</v>
      </c>
      <c r="AQ594" s="10">
        <f t="shared" si="464"/>
        <v>-4.005340453938736E-3</v>
      </c>
      <c r="AR594" s="10">
        <f t="shared" si="465"/>
        <v>9.0651558073654766E-3</v>
      </c>
      <c r="AS594" s="4"/>
      <c r="AT594" s="10">
        <f>(AL594-$AL$592)/$AL$592</f>
        <v>-1.7473118279569891E-2</v>
      </c>
      <c r="AU594" s="10">
        <f>(AM594-$AM$592)/$AM$592</f>
        <v>-1.0610079575596967E-2</v>
      </c>
      <c r="AV594" s="10">
        <f>(AN594-$AN$592)/$AN$592</f>
        <v>4.9410774410774447E-2</v>
      </c>
      <c r="AW594" s="4"/>
      <c r="AX594" s="9">
        <f>AV594-AT594</f>
        <v>6.6883892690344338E-2</v>
      </c>
      <c r="AY594" s="9">
        <f>AV594-AU594</f>
        <v>6.0020853986371414E-2</v>
      </c>
      <c r="AZ594" s="8">
        <f t="shared" si="466"/>
        <v>6.8630387039729235E-3</v>
      </c>
      <c r="BA594" s="4"/>
      <c r="BC594" s="4"/>
      <c r="BD594" s="4"/>
      <c r="BE594" s="4"/>
      <c r="BF594" s="4"/>
      <c r="BG594" s="4"/>
      <c r="BH594" s="4"/>
      <c r="BI594" s="4"/>
      <c r="BJ594" s="4"/>
      <c r="BK594" s="4"/>
      <c r="BN594" s="4"/>
    </row>
    <row r="595" spans="1:66" s="1" customFormat="1">
      <c r="A595" s="12">
        <v>42213</v>
      </c>
      <c r="B595" s="7">
        <v>27459.23</v>
      </c>
      <c r="C595" s="7">
        <v>141.85</v>
      </c>
      <c r="D595" s="7">
        <v>1619.35</v>
      </c>
      <c r="E595" s="7">
        <v>5327.7</v>
      </c>
      <c r="F595" s="7"/>
      <c r="G595" s="7"/>
      <c r="H595" s="10">
        <f t="shared" si="450"/>
        <v>-2.0034542314335099E-2</v>
      </c>
      <c r="I595" s="10">
        <f t="shared" si="451"/>
        <v>-3.1373370020337389E-2</v>
      </c>
      <c r="J595" s="10">
        <f t="shared" si="452"/>
        <v>2.1219091431857354E-2</v>
      </c>
      <c r="K595" s="7"/>
      <c r="L595" s="10">
        <f t="shared" si="453"/>
        <v>1.2714171337069653</v>
      </c>
      <c r="M595" s="10">
        <f t="shared" si="454"/>
        <v>7.1682219419924333</v>
      </c>
      <c r="N595" s="10">
        <f t="shared" si="455"/>
        <v>2.6093083124449565</v>
      </c>
      <c r="O595" s="7"/>
      <c r="P595" s="10">
        <f t="shared" si="456"/>
        <v>-5.8968048082854683</v>
      </c>
      <c r="Q595" s="10">
        <f t="shared" si="457"/>
        <v>-1.3378911787379912</v>
      </c>
      <c r="R595" s="11">
        <f t="shared" si="458"/>
        <v>-4.5589136295474768</v>
      </c>
      <c r="S595" s="7" t="s">
        <v>45</v>
      </c>
      <c r="T595" s="7"/>
      <c r="U595" s="7">
        <v>13984.85</v>
      </c>
      <c r="V595" s="7">
        <v>2973.25</v>
      </c>
      <c r="W595" s="7">
        <v>42.15</v>
      </c>
      <c r="X595" s="7"/>
      <c r="Y595" s="10">
        <f t="shared" si="459"/>
        <v>-1.7445189575041313E-2</v>
      </c>
      <c r="Z595" s="10">
        <f t="shared" si="460"/>
        <v>1.4709144583041792E-2</v>
      </c>
      <c r="AA595" s="10">
        <f t="shared" si="461"/>
        <v>-1.8626309662398234E-2</v>
      </c>
      <c r="AB595" s="5"/>
      <c r="AC595" s="10">
        <f t="shared" si="475"/>
        <v>-6.3126584780081887E-2</v>
      </c>
      <c r="AD595" s="10">
        <f t="shared" si="476"/>
        <v>4.5005623506256219E-2</v>
      </c>
      <c r="AE595" s="10">
        <f t="shared" si="477"/>
        <v>-7.9694323144104781E-2</v>
      </c>
      <c r="AF595" s="10"/>
      <c r="AG595" s="10">
        <f t="shared" si="478"/>
        <v>0.1081322082863381</v>
      </c>
      <c r="AH595" s="10">
        <f t="shared" si="479"/>
        <v>0.12469994665036099</v>
      </c>
      <c r="AI595" s="10">
        <f t="shared" si="462"/>
        <v>-1.6567738364022894E-2</v>
      </c>
      <c r="AJ595" s="7"/>
      <c r="AK595" s="7"/>
      <c r="AL595" s="7">
        <v>539.5</v>
      </c>
      <c r="AM595" s="7">
        <v>37.5</v>
      </c>
      <c r="AN595" s="7">
        <v>638.4</v>
      </c>
      <c r="AO595" s="4"/>
      <c r="AP595" s="10">
        <f t="shared" si="463"/>
        <v>-1.5959872321021432E-2</v>
      </c>
      <c r="AQ595" s="10">
        <f t="shared" si="464"/>
        <v>5.3619302949062426E-3</v>
      </c>
      <c r="AR595" s="10">
        <f t="shared" si="465"/>
        <v>2.4143739472206553E-2</v>
      </c>
      <c r="AS595" s="4"/>
      <c r="AT595" s="10">
        <f>(AL595-$AL$592)/$AL$592</f>
        <v>-3.3154121863799284E-2</v>
      </c>
      <c r="AU595" s="10">
        <f>(AM595-$AM$592)/$AM$592</f>
        <v>-5.3050397877984837E-3</v>
      </c>
      <c r="AV595" s="10">
        <f>(AN595-$AN$592)/$AN$592</f>
        <v>7.4747474747474715E-2</v>
      </c>
      <c r="AW595" s="4"/>
      <c r="AX595" s="9">
        <f>AV595-AT595</f>
        <v>0.10790159661127399</v>
      </c>
      <c r="AY595" s="9">
        <f>AV595-AU595</f>
        <v>8.0052514535273206E-2</v>
      </c>
      <c r="AZ595" s="8">
        <f t="shared" si="466"/>
        <v>2.7849082076000786E-2</v>
      </c>
      <c r="BA595" s="4"/>
      <c r="BC595" s="4"/>
      <c r="BD595" s="4"/>
      <c r="BE595" s="4"/>
      <c r="BF595" s="4"/>
      <c r="BG595" s="4"/>
      <c r="BH595" s="4"/>
      <c r="BI595" s="4"/>
      <c r="BJ595" s="4"/>
      <c r="BK595" s="4"/>
      <c r="BN595" s="4"/>
    </row>
    <row r="596" spans="1:66" s="1" customFormat="1">
      <c r="A596" s="12">
        <v>42214</v>
      </c>
      <c r="B596" s="7">
        <v>27563.43</v>
      </c>
      <c r="C596" s="7">
        <v>138.75</v>
      </c>
      <c r="D596" s="7">
        <v>1635.1</v>
      </c>
      <c r="E596" s="7">
        <v>5437.05</v>
      </c>
      <c r="F596" s="7"/>
      <c r="G596" s="7"/>
      <c r="H596" s="10">
        <f t="shared" si="450"/>
        <v>-2.1854071201973878E-2</v>
      </c>
      <c r="I596" s="10">
        <f t="shared" si="451"/>
        <v>9.7261246796554179E-3</v>
      </c>
      <c r="J596" s="10">
        <f t="shared" si="452"/>
        <v>2.0524804324567894E-2</v>
      </c>
      <c r="K596" s="7"/>
      <c r="L596" s="10">
        <f t="shared" si="453"/>
        <v>1.2217774219375499</v>
      </c>
      <c r="M596" s="10">
        <f t="shared" si="454"/>
        <v>7.2476670870113491</v>
      </c>
      <c r="N596" s="10">
        <f t="shared" si="455"/>
        <v>2.6833886593049256</v>
      </c>
      <c r="O596" s="7"/>
      <c r="P596" s="10">
        <f t="shared" si="456"/>
        <v>-6.025889665073799</v>
      </c>
      <c r="Q596" s="10">
        <f t="shared" si="457"/>
        <v>-1.4616112373673757</v>
      </c>
      <c r="R596" s="11">
        <f t="shared" si="458"/>
        <v>-4.564278427706423</v>
      </c>
      <c r="S596" s="7"/>
      <c r="T596" s="7"/>
      <c r="U596" s="7">
        <v>13459.9</v>
      </c>
      <c r="V596" s="7">
        <v>2968.6</v>
      </c>
      <c r="W596" s="7">
        <v>43</v>
      </c>
      <c r="X596" s="7">
        <v>14</v>
      </c>
      <c r="Y596" s="10">
        <f t="shared" si="459"/>
        <v>-3.7537049020904815E-2</v>
      </c>
      <c r="Z596" s="10">
        <f t="shared" si="460"/>
        <v>-1.5639451778357322E-3</v>
      </c>
      <c r="AA596" s="10">
        <f t="shared" si="461"/>
        <v>2.0166073546856501E-2</v>
      </c>
      <c r="AB596" s="5"/>
      <c r="AC596" s="10">
        <f t="shared" si="475"/>
        <v>-9.8294048093574463E-2</v>
      </c>
      <c r="AD596" s="10">
        <f t="shared" si="476"/>
        <v>4.3371292000562382E-2</v>
      </c>
      <c r="AE596" s="10">
        <f t="shared" si="477"/>
        <v>-6.1135371179039243E-2</v>
      </c>
      <c r="AF596" s="10" t="s">
        <v>1</v>
      </c>
      <c r="AG596" s="10">
        <f t="shared" si="478"/>
        <v>0.14166534009413684</v>
      </c>
      <c r="AH596" s="10">
        <f t="shared" si="479"/>
        <v>0.10450666317960162</v>
      </c>
      <c r="AI596" s="10">
        <f t="shared" si="462"/>
        <v>3.7158676914535213E-2</v>
      </c>
      <c r="AK596" s="7"/>
      <c r="AL596" s="7">
        <v>542.75</v>
      </c>
      <c r="AM596" s="7">
        <v>36.799999999999997</v>
      </c>
      <c r="AN596" s="7">
        <v>710.95</v>
      </c>
      <c r="AO596" s="4"/>
      <c r="AP596" s="10">
        <f t="shared" si="463"/>
        <v>6.024096385542169E-3</v>
      </c>
      <c r="AQ596" s="10">
        <f t="shared" si="464"/>
        <v>-1.8666666666666741E-2</v>
      </c>
      <c r="AR596" s="10">
        <f t="shared" si="465"/>
        <v>0.1136434837092733</v>
      </c>
      <c r="AS596" s="4" t="s">
        <v>72</v>
      </c>
      <c r="AT596" s="10">
        <f>(AL596-$AL$592)/$AL$592</f>
        <v>-2.7329749103942653E-2</v>
      </c>
      <c r="AU596" s="10">
        <f>(AM596-$AM$592)/$AM$592</f>
        <v>-2.3872679045092986E-2</v>
      </c>
      <c r="AV596" s="10">
        <f>(AN596-$AN$592)/$AN$592</f>
        <v>0.19688552188552197</v>
      </c>
      <c r="AW596" s="4"/>
      <c r="AX596" s="9">
        <f>AV596-AT596</f>
        <v>0.22421527098946462</v>
      </c>
      <c r="AY596" s="9">
        <f>AV596-AU596</f>
        <v>0.22075820093061496</v>
      </c>
      <c r="AZ596" s="8">
        <f t="shared" si="466"/>
        <v>3.4570700588496539E-3</v>
      </c>
      <c r="BA596" s="4"/>
      <c r="BC596" s="4"/>
      <c r="BD596" s="4"/>
      <c r="BE596" s="4"/>
      <c r="BF596" s="4"/>
      <c r="BG596" s="4"/>
      <c r="BH596" s="4"/>
      <c r="BI596" s="4"/>
      <c r="BJ596" s="4">
        <v>90</v>
      </c>
      <c r="BK596" s="4"/>
      <c r="BN596" s="4"/>
    </row>
    <row r="597" spans="1:66" s="1" customFormat="1">
      <c r="A597" s="12">
        <v>42215</v>
      </c>
      <c r="B597" s="7">
        <v>27705.35</v>
      </c>
      <c r="C597" s="7">
        <v>139.80000000000001</v>
      </c>
      <c r="D597" s="7">
        <v>1730.55</v>
      </c>
      <c r="E597" s="7">
        <v>5439.65</v>
      </c>
      <c r="F597" s="7"/>
      <c r="G597" s="7"/>
      <c r="H597" s="10">
        <f t="shared" si="450"/>
        <v>7.5675675675676499E-3</v>
      </c>
      <c r="I597" s="10">
        <f t="shared" si="451"/>
        <v>5.8375634517766527E-2</v>
      </c>
      <c r="J597" s="10">
        <f t="shared" si="452"/>
        <v>4.7820049475348842E-4</v>
      </c>
      <c r="K597" s="7"/>
      <c r="L597" s="10">
        <f t="shared" si="453"/>
        <v>1.2385908726981587</v>
      </c>
      <c r="M597" s="10">
        <f t="shared" si="454"/>
        <v>7.7291298865069358</v>
      </c>
      <c r="N597" s="10">
        <f t="shared" si="455"/>
        <v>2.6851500575841745</v>
      </c>
      <c r="O597" s="7"/>
      <c r="P597" s="10">
        <f t="shared" si="456"/>
        <v>-6.4905390138087773</v>
      </c>
      <c r="Q597" s="10">
        <f t="shared" si="457"/>
        <v>-1.4465591848860158</v>
      </c>
      <c r="R597" s="11">
        <f t="shared" si="458"/>
        <v>-5.0439798289227618</v>
      </c>
      <c r="S597" s="7"/>
      <c r="T597" s="7"/>
      <c r="U597" s="7">
        <v>13755.9</v>
      </c>
      <c r="V597" s="7">
        <v>3061.8</v>
      </c>
      <c r="W597" s="7">
        <v>43.2</v>
      </c>
      <c r="X597" s="7">
        <f>X588+X588*0.043</f>
        <v>1.7246972879754101</v>
      </c>
      <c r="Y597" s="10">
        <f t="shared" si="459"/>
        <v>2.1991248077623163E-2</v>
      </c>
      <c r="Z597" s="10">
        <f t="shared" si="460"/>
        <v>3.1395270497877881E-2</v>
      </c>
      <c r="AA597" s="10">
        <f t="shared" si="461"/>
        <v>4.6511627906977403E-3</v>
      </c>
      <c r="AB597" s="5"/>
      <c r="AC597" s="10">
        <f>(U597-$U$596)/$U$596</f>
        <v>2.1991248077623163E-2</v>
      </c>
      <c r="AD597" s="10">
        <f>(V597-$V$596)/$V$596</f>
        <v>3.1395270497877881E-2</v>
      </c>
      <c r="AE597" s="10">
        <f>(W597-$W$596)/$W$596</f>
        <v>4.6511627906977403E-3</v>
      </c>
      <c r="AF597" s="7" t="s">
        <v>0</v>
      </c>
      <c r="AG597" s="10">
        <f>AE597-AC597</f>
        <v>-1.7340085286925423E-2</v>
      </c>
      <c r="AH597" s="10">
        <f>AE597-AD597</f>
        <v>-2.674410770718014E-2</v>
      </c>
      <c r="AI597" s="10">
        <f t="shared" si="462"/>
        <v>9.4040224202547179E-3</v>
      </c>
      <c r="AJ597" s="7"/>
      <c r="AK597" s="7"/>
      <c r="AL597" s="7">
        <v>547.25</v>
      </c>
      <c r="AM597" s="7">
        <v>35.700000000000003</v>
      </c>
      <c r="AN597" s="7">
        <v>708.55</v>
      </c>
      <c r="AO597" s="4"/>
      <c r="AP597" s="10">
        <f t="shared" si="463"/>
        <v>8.2911100875172738E-3</v>
      </c>
      <c r="AQ597" s="10">
        <f t="shared" si="464"/>
        <v>-2.9891304347825935E-2</v>
      </c>
      <c r="AR597" s="10">
        <f t="shared" si="465"/>
        <v>-3.375764821717548E-3</v>
      </c>
      <c r="AS597" s="4" t="s">
        <v>71</v>
      </c>
      <c r="AT597" s="10">
        <f>(AL597-$AL$592)/$AL$592</f>
        <v>-1.9265232974910396E-2</v>
      </c>
      <c r="AU597" s="10">
        <f>(AM597-$AM$592)/$AM$592</f>
        <v>-5.305039787798408E-2</v>
      </c>
      <c r="AV597" s="10">
        <f>(AN597-$AN$592)/$AN$592</f>
        <v>0.19284511784511776</v>
      </c>
      <c r="AW597" s="10" t="s">
        <v>1</v>
      </c>
      <c r="AX597" s="9">
        <f>AV597-AT597</f>
        <v>0.21211035082002816</v>
      </c>
      <c r="AY597" s="9">
        <f>AV597-AU597</f>
        <v>0.24589551572310184</v>
      </c>
      <c r="AZ597" s="8">
        <f t="shared" si="466"/>
        <v>-3.3785164903073678E-2</v>
      </c>
      <c r="BA597" s="4" t="s">
        <v>18</v>
      </c>
      <c r="BC597" s="4"/>
      <c r="BD597" s="4"/>
      <c r="BE597" s="4"/>
      <c r="BF597" s="4"/>
      <c r="BG597" s="4"/>
      <c r="BH597" s="4"/>
      <c r="BI597" s="4"/>
      <c r="BJ597" s="4"/>
      <c r="BK597" s="4"/>
      <c r="BN597" s="4"/>
    </row>
    <row r="598" spans="1:66" s="1" customFormat="1">
      <c r="A598" s="12">
        <v>42216</v>
      </c>
      <c r="B598" s="7">
        <v>28114.560000000001</v>
      </c>
      <c r="C598" s="7">
        <v>141.65</v>
      </c>
      <c r="D598" s="7">
        <v>1705.3</v>
      </c>
      <c r="E598" s="7">
        <v>5496.7</v>
      </c>
      <c r="F598" s="7"/>
      <c r="G598" s="7"/>
      <c r="H598" s="10">
        <f t="shared" si="450"/>
        <v>1.3233190271816839E-2</v>
      </c>
      <c r="I598" s="10">
        <f t="shared" si="451"/>
        <v>-1.4590737048915085E-2</v>
      </c>
      <c r="J598" s="10">
        <f t="shared" si="452"/>
        <v>1.0487807119943413E-2</v>
      </c>
      <c r="K598" s="7"/>
      <c r="L598" s="10">
        <f t="shared" si="453"/>
        <v>1.2682145716573259</v>
      </c>
      <c r="M598" s="10">
        <f t="shared" si="454"/>
        <v>7.6017654476670868</v>
      </c>
      <c r="N598" s="10">
        <f t="shared" si="455"/>
        <v>2.7237992005961655</v>
      </c>
      <c r="O598" s="7"/>
      <c r="P598" s="10">
        <f t="shared" si="456"/>
        <v>-6.3335508760097614</v>
      </c>
      <c r="Q598" s="10">
        <f t="shared" si="457"/>
        <v>-1.4555846289388397</v>
      </c>
      <c r="R598" s="11">
        <f t="shared" si="458"/>
        <v>-4.8779662470709217</v>
      </c>
      <c r="S598" s="7"/>
      <c r="T598" s="7"/>
      <c r="U598" s="7">
        <v>13714.9</v>
      </c>
      <c r="V598" s="7">
        <v>3156.35</v>
      </c>
      <c r="W598" s="7">
        <v>42.75</v>
      </c>
      <c r="X598" s="7"/>
      <c r="Y598" s="10">
        <f t="shared" si="459"/>
        <v>-2.9805392595177345E-3</v>
      </c>
      <c r="Z598" s="10">
        <f t="shared" si="460"/>
        <v>3.0880527794107951E-2</v>
      </c>
      <c r="AA598" s="10">
        <f t="shared" si="461"/>
        <v>-1.0416666666666732E-2</v>
      </c>
      <c r="AB598" s="5"/>
      <c r="AC598" s="10">
        <f>(U598-$U$596)/$U$596</f>
        <v>1.8945163039844278E-2</v>
      </c>
      <c r="AD598" s="10">
        <f>(V598-$V$596)/$V$596</f>
        <v>6.3245300815199079E-2</v>
      </c>
      <c r="AE598" s="10">
        <f>(W598-$W$596)/$W$596</f>
        <v>-5.8139534883720929E-3</v>
      </c>
      <c r="AF598" s="10"/>
      <c r="AG598" s="10">
        <f>AE598-AC598</f>
        <v>-2.4759116528216371E-2</v>
      </c>
      <c r="AH598" s="10">
        <f>AE598-AD598</f>
        <v>-6.9059254303571169E-2</v>
      </c>
      <c r="AI598" s="10">
        <f t="shared" si="462"/>
        <v>4.4300137775354798E-2</v>
      </c>
      <c r="AJ598" s="7"/>
      <c r="AK598" s="7"/>
      <c r="AL598" s="7">
        <v>536</v>
      </c>
      <c r="AM598" s="7">
        <v>35.549999999999997</v>
      </c>
      <c r="AN598" s="7">
        <v>711.35</v>
      </c>
      <c r="AO598" s="4"/>
      <c r="AP598" s="10">
        <f t="shared" si="463"/>
        <v>-2.055733211512106E-2</v>
      </c>
      <c r="AQ598" s="10">
        <f t="shared" si="464"/>
        <v>-4.2016806722690661E-3</v>
      </c>
      <c r="AR598" s="10">
        <f t="shared" si="465"/>
        <v>3.9517324112625339E-3</v>
      </c>
      <c r="AS598" s="4"/>
      <c r="AT598" s="10">
        <f>(AL598-$AL$596)/$AL$596</f>
        <v>-1.243666513127591E-2</v>
      </c>
      <c r="AU598" s="10">
        <f>(AM598-$AM$596)/$AM$596</f>
        <v>-3.3967391304347831E-2</v>
      </c>
      <c r="AV598" s="10">
        <f>(AN598-$AN$596)/$AN$596</f>
        <v>5.6262747028620473E-4</v>
      </c>
      <c r="AW598" s="7" t="s">
        <v>0</v>
      </c>
      <c r="AX598" s="9">
        <f>AT598-AU598</f>
        <v>2.1530726173071921E-2</v>
      </c>
      <c r="AY598" s="9">
        <f>AT598-AV598</f>
        <v>-1.2999292601562115E-2</v>
      </c>
      <c r="AZ598" s="8">
        <f t="shared" si="466"/>
        <v>3.4530018774634033E-2</v>
      </c>
      <c r="BA598" s="4" t="s">
        <v>24</v>
      </c>
      <c r="BC598" s="4"/>
      <c r="BD598" s="4"/>
      <c r="BE598" s="4"/>
      <c r="BF598" s="4"/>
      <c r="BG598" s="4"/>
      <c r="BH598" s="4"/>
      <c r="BI598" s="4"/>
      <c r="BJ598" s="4"/>
      <c r="BK598" s="4"/>
      <c r="BN598" s="4"/>
    </row>
    <row r="599" spans="1:66" s="1" customFormat="1">
      <c r="A599" s="12">
        <v>42219</v>
      </c>
      <c r="B599" s="7">
        <v>28187.06</v>
      </c>
      <c r="C599" s="7">
        <v>139.9</v>
      </c>
      <c r="D599" s="7">
        <v>1798.3</v>
      </c>
      <c r="E599" s="7">
        <v>5677.7</v>
      </c>
      <c r="F599" s="7"/>
      <c r="G599" s="7"/>
      <c r="H599" s="10">
        <f t="shared" si="450"/>
        <v>-1.2354394634662902E-2</v>
      </c>
      <c r="I599" s="10">
        <f t="shared" si="451"/>
        <v>5.453585879317422E-2</v>
      </c>
      <c r="J599" s="10">
        <f t="shared" si="452"/>
        <v>3.2928848218021722E-2</v>
      </c>
      <c r="K599" s="1" t="s">
        <v>15</v>
      </c>
      <c r="L599" s="10">
        <f t="shared" si="453"/>
        <v>1.2401921537229783</v>
      </c>
      <c r="M599" s="10">
        <f t="shared" si="454"/>
        <v>8.0708701134930649</v>
      </c>
      <c r="N599" s="10">
        <f t="shared" si="455"/>
        <v>2.8464196192669879</v>
      </c>
      <c r="O599" s="10" t="s">
        <v>1</v>
      </c>
      <c r="P599" s="10">
        <f t="shared" si="456"/>
        <v>-6.8306779597700871</v>
      </c>
      <c r="Q599" s="10">
        <f t="shared" si="457"/>
        <v>-1.6062274655440096</v>
      </c>
      <c r="R599" s="11">
        <f t="shared" si="458"/>
        <v>-5.2244504942260779</v>
      </c>
      <c r="S599" s="4" t="s">
        <v>42</v>
      </c>
      <c r="T599" s="7"/>
      <c r="U599" s="7">
        <v>13613.75</v>
      </c>
      <c r="V599" s="7">
        <v>3135.25</v>
      </c>
      <c r="W599" s="7">
        <v>42.6</v>
      </c>
      <c r="X599" s="7"/>
      <c r="Y599" s="10">
        <f t="shared" si="459"/>
        <v>-7.3751904862594435E-3</v>
      </c>
      <c r="Z599" s="10">
        <f t="shared" si="460"/>
        <v>-6.6849367148763316E-3</v>
      </c>
      <c r="AA599" s="10">
        <f t="shared" si="461"/>
        <v>-3.5087719298245281E-3</v>
      </c>
      <c r="AB599" s="5"/>
      <c r="AC599" s="10">
        <f>(U599-$U$596)/$U$596</f>
        <v>1.1430248367372742E-2</v>
      </c>
      <c r="AD599" s="10">
        <f>(V599-$V$596)/$V$596</f>
        <v>5.6137573266859829E-2</v>
      </c>
      <c r="AE599" s="10">
        <f>(W599-$W$596)/$W$596</f>
        <v>-9.3023255813953157E-3</v>
      </c>
      <c r="AF599" s="10"/>
      <c r="AG599" s="10">
        <f>AE599-AC599</f>
        <v>-2.0732573948768058E-2</v>
      </c>
      <c r="AH599" s="10">
        <f>AE599-AD599</f>
        <v>-6.5439898848255143E-2</v>
      </c>
      <c r="AI599" s="10">
        <f t="shared" si="462"/>
        <v>4.4707324899487089E-2</v>
      </c>
      <c r="AJ599" s="7"/>
      <c r="AK599" s="7"/>
      <c r="AL599" s="7">
        <v>560</v>
      </c>
      <c r="AM599" s="7">
        <v>35.25</v>
      </c>
      <c r="AN599" s="7">
        <v>714.1</v>
      </c>
      <c r="AO599" s="4"/>
      <c r="AP599" s="10">
        <f t="shared" si="463"/>
        <v>4.4776119402985072E-2</v>
      </c>
      <c r="AQ599" s="10">
        <f t="shared" si="464"/>
        <v>-8.4388185654007651E-3</v>
      </c>
      <c r="AR599" s="10">
        <f t="shared" si="465"/>
        <v>3.8658888029802487E-3</v>
      </c>
      <c r="AS599" s="4"/>
      <c r="AT599" s="10">
        <f>(AL599-$AL$596)/$AL$596</f>
        <v>3.1782588668816211E-2</v>
      </c>
      <c r="AU599" s="10">
        <f>(AM599-$AM$596)/$AM$596</f>
        <v>-4.2119565217391228E-2</v>
      </c>
      <c r="AV599" s="10">
        <f>(AN599-$AN$596)/$AN$596</f>
        <v>4.4306913285040821E-3</v>
      </c>
      <c r="AW599" s="4"/>
      <c r="AX599" s="9">
        <f>AT599-AU599</f>
        <v>7.3902153886207439E-2</v>
      </c>
      <c r="AY599" s="9">
        <f>AT599-AV599</f>
        <v>2.7351897340312129E-2</v>
      </c>
      <c r="AZ599" s="8">
        <f t="shared" si="466"/>
        <v>4.6550256545895313E-2</v>
      </c>
      <c r="BA599" s="4"/>
      <c r="BC599" s="4"/>
      <c r="BD599" s="4"/>
      <c r="BE599" s="4"/>
      <c r="BF599" s="4"/>
      <c r="BG599" s="4"/>
      <c r="BH599" s="4"/>
      <c r="BI599" s="4"/>
      <c r="BJ599" s="4"/>
      <c r="BK599" s="4"/>
      <c r="BN599" s="4"/>
    </row>
    <row r="600" spans="1:66" s="1" customFormat="1">
      <c r="A600" s="12">
        <v>42220</v>
      </c>
      <c r="B600" s="7">
        <v>28071.93</v>
      </c>
      <c r="C600" s="7">
        <v>149.44999999999999</v>
      </c>
      <c r="D600" s="7">
        <v>1876.95</v>
      </c>
      <c r="E600" s="7">
        <v>5627.9</v>
      </c>
      <c r="F600" s="7"/>
      <c r="G600" s="7"/>
      <c r="H600" s="10">
        <f t="shared" si="450"/>
        <v>6.8263045032165709E-2</v>
      </c>
      <c r="I600" s="10">
        <f t="shared" si="451"/>
        <v>4.373575043096263E-2</v>
      </c>
      <c r="J600" s="10">
        <f t="shared" si="452"/>
        <v>-8.7711573348363218E-3</v>
      </c>
      <c r="K600" s="7" t="s">
        <v>6</v>
      </c>
      <c r="L600" s="10">
        <f t="shared" si="453"/>
        <v>1.3931144915932743</v>
      </c>
      <c r="M600" s="10">
        <f t="shared" si="454"/>
        <v>8.4675914249684752</v>
      </c>
      <c r="N600" s="10">
        <f t="shared" si="455"/>
        <v>2.812682067610595</v>
      </c>
      <c r="O600" s="7" t="s">
        <v>0</v>
      </c>
      <c r="P600" s="10">
        <f t="shared" si="456"/>
        <v>-7.0744769333752009</v>
      </c>
      <c r="Q600" s="10">
        <f t="shared" si="457"/>
        <v>-1.4195675760173208</v>
      </c>
      <c r="R600" s="11">
        <f t="shared" si="458"/>
        <v>-5.6549093573578801</v>
      </c>
      <c r="S600" s="7"/>
      <c r="T600" s="7"/>
      <c r="U600" s="7">
        <v>14263.2</v>
      </c>
      <c r="V600" s="7">
        <v>3177.4</v>
      </c>
      <c r="W600" s="7">
        <v>48.75</v>
      </c>
      <c r="X600" s="7">
        <v>15</v>
      </c>
      <c r="Y600" s="10">
        <f t="shared" si="459"/>
        <v>4.7705444862730748E-2</v>
      </c>
      <c r="Z600" s="10">
        <f t="shared" si="460"/>
        <v>1.3443903994896768E-2</v>
      </c>
      <c r="AA600" s="10">
        <f t="shared" si="461"/>
        <v>0.14436619718309857</v>
      </c>
      <c r="AB600" s="5"/>
      <c r="AC600" s="10">
        <f>(U600-$U$596)/$U$596</f>
        <v>5.9680978313360507E-2</v>
      </c>
      <c r="AD600" s="10">
        <f>(V600-$V$596)/$V$596</f>
        <v>7.0336185407262747E-2</v>
      </c>
      <c r="AE600" s="10">
        <f>(W600-$W$596)/$W$596</f>
        <v>0.13372093023255813</v>
      </c>
      <c r="AF600" s="10" t="s">
        <v>1</v>
      </c>
      <c r="AG600" s="10">
        <f>AE600-AC600</f>
        <v>7.4039951919197627E-2</v>
      </c>
      <c r="AH600" s="10">
        <f>AE600-AD600</f>
        <v>6.338474482529538E-2</v>
      </c>
      <c r="AI600" s="10">
        <f t="shared" si="462"/>
        <v>1.0655207093902247E-2</v>
      </c>
      <c r="AJ600" s="7"/>
      <c r="AK600" s="7"/>
      <c r="AL600" s="7">
        <v>589.5</v>
      </c>
      <c r="AM600" s="7">
        <v>34.950000000000003</v>
      </c>
      <c r="AN600" s="7">
        <v>709.1</v>
      </c>
      <c r="AO600" s="4"/>
      <c r="AP600" s="10">
        <f t="shared" si="463"/>
        <v>5.2678571428571429E-2</v>
      </c>
      <c r="AQ600" s="10">
        <f t="shared" si="464"/>
        <v>-8.510638297872259E-3</v>
      </c>
      <c r="AR600" s="10">
        <f t="shared" si="465"/>
        <v>-7.0018204733230636E-3</v>
      </c>
      <c r="AS600" s="4"/>
      <c r="AT600" s="10">
        <f>(AL600-$AL$596)/$AL$596</f>
        <v>8.6135421464762787E-2</v>
      </c>
      <c r="AU600" s="10">
        <f>(AM600-$AM$596)/$AM$596</f>
        <v>-5.0271739130434631E-2</v>
      </c>
      <c r="AV600" s="10">
        <f>(AN600-$AN$596)/$AN$596</f>
        <v>-2.6021520500738768E-3</v>
      </c>
      <c r="AW600" s="4"/>
      <c r="AX600" s="9">
        <f>AT600-AU600</f>
        <v>0.13640716059519742</v>
      </c>
      <c r="AY600" s="9">
        <f>AT600-AV600</f>
        <v>8.873757351483666E-2</v>
      </c>
      <c r="AZ600" s="8">
        <f t="shared" si="466"/>
        <v>4.7669587080360759E-2</v>
      </c>
      <c r="BA600" s="4"/>
      <c r="BC600" s="4"/>
      <c r="BD600" s="4"/>
      <c r="BE600" s="4"/>
      <c r="BF600" s="4"/>
      <c r="BG600" s="4"/>
      <c r="BH600" s="4"/>
      <c r="BI600" s="4"/>
      <c r="BJ600" s="4"/>
      <c r="BK600" s="4"/>
      <c r="BN600" s="4"/>
    </row>
    <row r="601" spans="1:66" s="1" customFormat="1">
      <c r="A601" s="12">
        <v>42221</v>
      </c>
      <c r="B601" s="7">
        <v>28223.08</v>
      </c>
      <c r="C601" s="7">
        <v>151.1</v>
      </c>
      <c r="D601" s="7">
        <v>1850.2</v>
      </c>
      <c r="E601" s="7">
        <v>5570.2</v>
      </c>
      <c r="F601" s="7"/>
      <c r="G601" s="7"/>
      <c r="H601" s="10">
        <f t="shared" si="450"/>
        <v>1.1040481766477121E-2</v>
      </c>
      <c r="I601" s="10">
        <f t="shared" si="451"/>
        <v>-1.4251844748128613E-2</v>
      </c>
      <c r="J601" s="10">
        <f t="shared" si="452"/>
        <v>-1.0252492048543831E-2</v>
      </c>
      <c r="K601" s="7"/>
      <c r="L601" s="10">
        <f t="shared" si="453"/>
        <v>1.419535628502802</v>
      </c>
      <c r="M601" s="10">
        <f t="shared" si="454"/>
        <v>8.3326607818411098</v>
      </c>
      <c r="N601" s="10">
        <f t="shared" si="455"/>
        <v>2.7735925750287924</v>
      </c>
      <c r="O601" s="7"/>
      <c r="P601" s="10">
        <f t="shared" si="456"/>
        <v>-6.9131251533383082</v>
      </c>
      <c r="Q601" s="10">
        <f t="shared" si="457"/>
        <v>-1.3540569465259904</v>
      </c>
      <c r="R601" s="11">
        <f t="shared" si="458"/>
        <v>-5.5590682068123183</v>
      </c>
      <c r="S601" s="7"/>
      <c r="T601" s="7"/>
      <c r="U601" s="7">
        <v>14550.25</v>
      </c>
      <c r="V601" s="7">
        <v>3154.85</v>
      </c>
      <c r="W601" s="7">
        <v>47.15</v>
      </c>
      <c r="X601" s="7">
        <f>X597+X597*0.134</f>
        <v>1.9558067245641151</v>
      </c>
      <c r="Y601" s="10">
        <f t="shared" si="459"/>
        <v>2.0125217342531778E-2</v>
      </c>
      <c r="Z601" s="10">
        <f t="shared" si="460"/>
        <v>-7.0969975451627689E-3</v>
      </c>
      <c r="AA601" s="10">
        <f t="shared" si="461"/>
        <v>-3.2820512820512848E-2</v>
      </c>
      <c r="AB601" s="5"/>
      <c r="AC601" s="10">
        <f t="shared" ref="AC601:AC607" si="480">(U601-$U$600)/$U$600</f>
        <v>2.0125217342531778E-2</v>
      </c>
      <c r="AD601" s="10">
        <f t="shared" ref="AD601:AD607" si="481">(V601-$V$600)/$V$600</f>
        <v>-7.0969975451627689E-3</v>
      </c>
      <c r="AE601" s="10">
        <f t="shared" ref="AE601:AE607" si="482">(W601-$W$600)/$W$600</f>
        <v>-3.2820512820512848E-2</v>
      </c>
      <c r="AF601" s="7" t="s">
        <v>0</v>
      </c>
      <c r="AG601" s="10">
        <f t="shared" ref="AG601:AG607" si="483">AD601-AC601</f>
        <v>-2.7222214887694548E-2</v>
      </c>
      <c r="AH601" s="10">
        <f t="shared" ref="AH601:AH607" si="484">AD601-AE601</f>
        <v>2.5723515275350078E-2</v>
      </c>
      <c r="AI601" s="10">
        <f t="shared" si="462"/>
        <v>-5.294573016304463E-2</v>
      </c>
      <c r="AJ601" s="10"/>
      <c r="AK601" s="7"/>
      <c r="AL601" s="7">
        <v>609.75</v>
      </c>
      <c r="AM601" s="7">
        <v>34.299999999999997</v>
      </c>
      <c r="AN601" s="7">
        <v>716.5</v>
      </c>
      <c r="AO601" s="4"/>
      <c r="AP601" s="10">
        <f t="shared" si="463"/>
        <v>3.4351145038167941E-2</v>
      </c>
      <c r="AQ601" s="10">
        <f t="shared" si="464"/>
        <v>-1.859799713876983E-2</v>
      </c>
      <c r="AR601" s="10">
        <f t="shared" si="465"/>
        <v>1.0435763644055813E-2</v>
      </c>
      <c r="AS601" s="4"/>
      <c r="AT601" s="10">
        <f>(AL601-$AL$596)/$AL$596</f>
        <v>0.12344541685859051</v>
      </c>
      <c r="AU601" s="10">
        <f>(AM601-$AM$596)/$AM$596</f>
        <v>-6.7934782608695662E-2</v>
      </c>
      <c r="AV601" s="10">
        <f>(AN601-$AN$596)/$AN$596</f>
        <v>7.8064561502214705E-3</v>
      </c>
      <c r="AW601" s="10" t="s">
        <v>1</v>
      </c>
      <c r="AX601" s="9">
        <f>AT601-AU601</f>
        <v>0.19138019946728618</v>
      </c>
      <c r="AY601" s="9">
        <f>AT601-AV601</f>
        <v>0.11563896070836904</v>
      </c>
      <c r="AZ601" s="8">
        <f t="shared" si="466"/>
        <v>7.574123875891714E-2</v>
      </c>
      <c r="BA601" s="4"/>
      <c r="BC601" s="4"/>
      <c r="BD601" s="4"/>
      <c r="BE601" s="4"/>
      <c r="BF601" s="4"/>
      <c r="BG601" s="4"/>
      <c r="BH601" s="4"/>
      <c r="BI601" s="4"/>
      <c r="BJ601" s="4">
        <v>91</v>
      </c>
      <c r="BK601" s="4"/>
      <c r="BN601" s="4"/>
    </row>
    <row r="602" spans="1:66" s="1" customFormat="1">
      <c r="A602" s="12">
        <v>42222</v>
      </c>
      <c r="B602" s="7">
        <v>28298.13</v>
      </c>
      <c r="C602" s="7">
        <v>158.1</v>
      </c>
      <c r="D602" s="7">
        <v>1826.55</v>
      </c>
      <c r="E602" s="7">
        <v>5465.1</v>
      </c>
      <c r="F602" s="7"/>
      <c r="G602" s="7"/>
      <c r="H602" s="10">
        <f t="shared" si="450"/>
        <v>4.6326935804103242E-2</v>
      </c>
      <c r="I602" s="10">
        <f t="shared" si="451"/>
        <v>-1.2782401902497076E-2</v>
      </c>
      <c r="J602" s="10">
        <f t="shared" si="452"/>
        <v>-1.8868263258051677E-2</v>
      </c>
      <c r="K602" s="7"/>
      <c r="L602" s="10">
        <f t="shared" si="453"/>
        <v>1.5316253002401921</v>
      </c>
      <c r="M602" s="10">
        <f t="shared" si="454"/>
        <v>8.213366960907944</v>
      </c>
      <c r="N602" s="10">
        <f t="shared" si="455"/>
        <v>2.7023914368945197</v>
      </c>
      <c r="O602" s="7"/>
      <c r="P602" s="10">
        <f t="shared" si="456"/>
        <v>-6.6817416606677522</v>
      </c>
      <c r="Q602" s="10">
        <f t="shared" si="457"/>
        <v>-1.1707661366543276</v>
      </c>
      <c r="R602" s="11">
        <f t="shared" si="458"/>
        <v>-5.5109755240134248</v>
      </c>
      <c r="S602" s="7"/>
      <c r="T602" s="7"/>
      <c r="U602" s="7">
        <v>14611.05</v>
      </c>
      <c r="V602" s="7">
        <v>3142.1</v>
      </c>
      <c r="W602" s="7">
        <v>48</v>
      </c>
      <c r="X602" s="7"/>
      <c r="Y602" s="10">
        <f t="shared" si="459"/>
        <v>4.1786223604404924E-3</v>
      </c>
      <c r="Z602" s="10">
        <f t="shared" si="460"/>
        <v>-4.0413965798690903E-3</v>
      </c>
      <c r="AA602" s="10">
        <f t="shared" si="461"/>
        <v>1.8027571580063656E-2</v>
      </c>
      <c r="AB602" s="5"/>
      <c r="AC602" s="10">
        <f t="shared" si="480"/>
        <v>2.4387935386168499E-2</v>
      </c>
      <c r="AD602" s="10">
        <f t="shared" si="481"/>
        <v>-1.1109712343425499E-2</v>
      </c>
      <c r="AE602" s="10">
        <f t="shared" si="482"/>
        <v>-1.5384615384615385E-2</v>
      </c>
      <c r="AF602" s="10"/>
      <c r="AG602" s="10">
        <f t="shared" si="483"/>
        <v>-3.5497647729593997E-2</v>
      </c>
      <c r="AH602" s="10">
        <f t="shared" si="484"/>
        <v>4.2749030411898866E-3</v>
      </c>
      <c r="AI602" s="10">
        <f t="shared" si="462"/>
        <v>-3.9772550770783885E-2</v>
      </c>
      <c r="AJ602" s="7"/>
      <c r="AK602" s="7"/>
      <c r="AL602" s="7">
        <v>585</v>
      </c>
      <c r="AM602" s="7">
        <v>34.1</v>
      </c>
      <c r="AN602" s="7">
        <v>704.1</v>
      </c>
      <c r="AO602" s="4"/>
      <c r="AP602" s="10">
        <f t="shared" si="463"/>
        <v>-4.0590405904059039E-2</v>
      </c>
      <c r="AQ602" s="10">
        <f t="shared" si="464"/>
        <v>-5.8309037900873394E-3</v>
      </c>
      <c r="AR602" s="10">
        <f t="shared" si="465"/>
        <v>-1.7306350314026487E-2</v>
      </c>
      <c r="AS602" s="4"/>
      <c r="AT602" s="10">
        <f t="shared" ref="AT602:AT614" si="485">(AL602-$AL$601)/$AL$601</f>
        <v>-4.0590405904059039E-2</v>
      </c>
      <c r="AU602" s="10">
        <f t="shared" ref="AU602:AU614" si="486">(AM602-$AM$601)/$AM$601</f>
        <v>-5.8309037900873394E-3</v>
      </c>
      <c r="AV602" s="10">
        <f t="shared" ref="AV602:AV614" si="487">(AN602-$AN$601)/$AN$601</f>
        <v>-1.7306350314026487E-2</v>
      </c>
      <c r="AW602" s="7" t="s">
        <v>0</v>
      </c>
      <c r="AX602" s="9">
        <f t="shared" ref="AX602:AX614" si="488">AV602-AT602</f>
        <v>2.3284055590032552E-2</v>
      </c>
      <c r="AY602" s="9">
        <f t="shared" ref="AY602:AY614" si="489">AV602-AU602</f>
        <v>-1.1475446523939148E-2</v>
      </c>
      <c r="AZ602" s="8">
        <f t="shared" si="466"/>
        <v>3.4759502113971698E-2</v>
      </c>
      <c r="BA602" s="4"/>
      <c r="BC602" s="4"/>
      <c r="BD602" s="4"/>
      <c r="BE602" s="4"/>
      <c r="BF602" s="4"/>
      <c r="BG602" s="4"/>
      <c r="BH602" s="4"/>
      <c r="BI602" s="4"/>
      <c r="BJ602" s="4"/>
      <c r="BK602" s="4"/>
      <c r="BN602" s="4"/>
    </row>
    <row r="603" spans="1:66" s="1" customFormat="1">
      <c r="A603" s="12">
        <v>42223</v>
      </c>
      <c r="B603" s="7">
        <v>28236.39</v>
      </c>
      <c r="C603" s="7">
        <v>162.65</v>
      </c>
      <c r="D603" s="7">
        <v>1873.9</v>
      </c>
      <c r="E603" s="7">
        <v>5480.55</v>
      </c>
      <c r="F603" s="7"/>
      <c r="G603" s="7"/>
      <c r="H603" s="10">
        <f t="shared" si="450"/>
        <v>2.8779253636938718E-2</v>
      </c>
      <c r="I603" s="10">
        <f t="shared" si="451"/>
        <v>2.5923188524814615E-2</v>
      </c>
      <c r="J603" s="10">
        <f t="shared" si="452"/>
        <v>2.8270296975352357E-3</v>
      </c>
      <c r="K603" s="7"/>
      <c r="L603" s="10">
        <f t="shared" si="453"/>
        <v>1.6044835868694955</v>
      </c>
      <c r="M603" s="10">
        <f t="shared" si="454"/>
        <v>8.4522068095838598</v>
      </c>
      <c r="N603" s="10">
        <f t="shared" si="455"/>
        <v>2.7128582074385208</v>
      </c>
      <c r="O603" s="10" t="s">
        <v>1</v>
      </c>
      <c r="P603" s="10">
        <f t="shared" si="456"/>
        <v>-6.8477232227143645</v>
      </c>
      <c r="Q603" s="10">
        <f t="shared" si="457"/>
        <v>-1.1083746205690252</v>
      </c>
      <c r="R603" s="11">
        <f t="shared" si="458"/>
        <v>-5.7393486021453395</v>
      </c>
      <c r="S603" s="4"/>
      <c r="T603" s="7"/>
      <c r="U603" s="7">
        <v>14620.6</v>
      </c>
      <c r="V603" s="7">
        <v>3201.6</v>
      </c>
      <c r="W603" s="7">
        <v>47.85</v>
      </c>
      <c r="X603" s="7"/>
      <c r="Y603" s="10">
        <f t="shared" si="459"/>
        <v>6.5361490105099169E-4</v>
      </c>
      <c r="Z603" s="10">
        <f t="shared" si="460"/>
        <v>1.8936380127939915E-2</v>
      </c>
      <c r="AA603" s="10">
        <f t="shared" si="461"/>
        <v>-3.1249999999999702E-3</v>
      </c>
      <c r="AB603" s="5"/>
      <c r="AC603" s="10">
        <f t="shared" si="480"/>
        <v>2.5057490605193758E-2</v>
      </c>
      <c r="AD603" s="10">
        <f t="shared" si="481"/>
        <v>7.6162900484672428E-3</v>
      </c>
      <c r="AE603" s="10">
        <f t="shared" si="482"/>
        <v>-1.8461538461538432E-2</v>
      </c>
      <c r="AF603" s="10"/>
      <c r="AG603" s="10">
        <f t="shared" si="483"/>
        <v>-1.7441200556726516E-2</v>
      </c>
      <c r="AH603" s="10">
        <f t="shared" si="484"/>
        <v>2.6077828510005674E-2</v>
      </c>
      <c r="AI603" s="10">
        <f t="shared" si="462"/>
        <v>-4.351902906673219E-2</v>
      </c>
      <c r="AJ603" s="7"/>
      <c r="AK603" s="7"/>
      <c r="AL603" s="7">
        <v>587.5</v>
      </c>
      <c r="AM603" s="7">
        <v>33.950000000000003</v>
      </c>
      <c r="AN603" s="7">
        <v>710.5</v>
      </c>
      <c r="AO603" s="4"/>
      <c r="AP603" s="10">
        <f t="shared" si="463"/>
        <v>4.2735042735042739E-3</v>
      </c>
      <c r="AQ603" s="10">
        <f t="shared" si="464"/>
        <v>-4.3988269794720987E-3</v>
      </c>
      <c r="AR603" s="10">
        <f t="shared" si="465"/>
        <v>9.089617951995423E-3</v>
      </c>
      <c r="AS603" s="4"/>
      <c r="AT603" s="10">
        <f t="shared" si="485"/>
        <v>-3.6490364903649035E-2</v>
      </c>
      <c r="AU603" s="10">
        <f t="shared" si="486"/>
        <v>-1.0204081632652896E-2</v>
      </c>
      <c r="AV603" s="10">
        <f t="shared" si="487"/>
        <v>-8.3740404745289605E-3</v>
      </c>
      <c r="AW603" s="4"/>
      <c r="AX603" s="9">
        <f t="shared" si="488"/>
        <v>2.8116324429120074E-2</v>
      </c>
      <c r="AY603" s="9">
        <f t="shared" si="489"/>
        <v>1.8300411581239351E-3</v>
      </c>
      <c r="AZ603" s="8">
        <f t="shared" si="466"/>
        <v>2.6286283270996139E-2</v>
      </c>
      <c r="BA603" s="4"/>
      <c r="BC603" s="4"/>
      <c r="BD603" s="4"/>
      <c r="BE603" s="4"/>
      <c r="BF603" s="4"/>
      <c r="BG603" s="4"/>
      <c r="BH603" s="4"/>
      <c r="BI603" s="4"/>
      <c r="BJ603" s="4"/>
      <c r="BK603" s="4"/>
      <c r="BN603" s="4"/>
    </row>
    <row r="604" spans="1:66" s="1" customFormat="1">
      <c r="A604" s="12">
        <v>42226</v>
      </c>
      <c r="B604" s="7">
        <v>28101.72</v>
      </c>
      <c r="C604" s="7">
        <v>159.65</v>
      </c>
      <c r="D604" s="7">
        <v>1836.85</v>
      </c>
      <c r="E604" s="7">
        <v>5452.2</v>
      </c>
      <c r="F604" s="7"/>
      <c r="G604" s="7"/>
      <c r="H604" s="10">
        <f t="shared" si="450"/>
        <v>-1.8444512757454658E-2</v>
      </c>
      <c r="I604" s="10">
        <f t="shared" si="451"/>
        <v>-1.9771599338278552E-2</v>
      </c>
      <c r="J604" s="10">
        <f t="shared" si="452"/>
        <v>-5.1728384924871343E-3</v>
      </c>
      <c r="K604" s="7"/>
      <c r="L604" s="10">
        <f t="shared" si="453"/>
        <v>1.5564451561249</v>
      </c>
      <c r="M604" s="10">
        <f t="shared" si="454"/>
        <v>8.2653215636822193</v>
      </c>
      <c r="N604" s="10">
        <f t="shared" si="455"/>
        <v>2.6936521915859362</v>
      </c>
      <c r="O604" s="7" t="s">
        <v>0</v>
      </c>
      <c r="P604" s="10">
        <f t="shared" si="456"/>
        <v>-6.7088764075573195</v>
      </c>
      <c r="Q604" s="10">
        <f t="shared" si="457"/>
        <v>-1.1372070354610362</v>
      </c>
      <c r="R604" s="11">
        <f t="shared" si="458"/>
        <v>-5.5716693720962835</v>
      </c>
      <c r="S604" s="7"/>
      <c r="T604" s="7"/>
      <c r="U604" s="7">
        <v>14709</v>
      </c>
      <c r="V604" s="7">
        <v>3312.2</v>
      </c>
      <c r="W604" s="7">
        <v>49</v>
      </c>
      <c r="X604" s="7"/>
      <c r="Y604" s="10">
        <f t="shared" si="459"/>
        <v>6.0462634912383647E-3</v>
      </c>
      <c r="Z604" s="10">
        <f t="shared" si="460"/>
        <v>3.4545227386306818E-2</v>
      </c>
      <c r="AA604" s="10">
        <f t="shared" si="461"/>
        <v>2.4033437826541243E-2</v>
      </c>
      <c r="AB604" s="5"/>
      <c r="AC604" s="10">
        <f t="shared" si="480"/>
        <v>3.1255258287060356E-2</v>
      </c>
      <c r="AD604" s="10">
        <f t="shared" si="481"/>
        <v>4.242462390633843E-2</v>
      </c>
      <c r="AE604" s="10">
        <f t="shared" si="482"/>
        <v>5.1282051282051282E-3</v>
      </c>
      <c r="AF604" s="10"/>
      <c r="AG604" s="10">
        <f t="shared" si="483"/>
        <v>1.1169365619278074E-2</v>
      </c>
      <c r="AH604" s="10">
        <f t="shared" si="484"/>
        <v>3.7296418778133299E-2</v>
      </c>
      <c r="AI604" s="10">
        <f t="shared" si="462"/>
        <v>-2.6127053158855225E-2</v>
      </c>
      <c r="AJ604" s="7"/>
      <c r="AK604" s="7"/>
      <c r="AL604" s="7">
        <v>608.25</v>
      </c>
      <c r="AM604" s="7">
        <v>33.85</v>
      </c>
      <c r="AN604" s="7">
        <v>703.2</v>
      </c>
      <c r="AO604" s="4"/>
      <c r="AP604" s="10">
        <f t="shared" si="463"/>
        <v>3.5319148936170212E-2</v>
      </c>
      <c r="AQ604" s="10">
        <f t="shared" si="464"/>
        <v>-2.945508100147317E-3</v>
      </c>
      <c r="AR604" s="10">
        <f t="shared" si="465"/>
        <v>-1.0274454609429915E-2</v>
      </c>
      <c r="AS604" s="4"/>
      <c r="AT604" s="10">
        <f t="shared" si="485"/>
        <v>-2.4600246002460025E-3</v>
      </c>
      <c r="AU604" s="10">
        <f t="shared" si="486"/>
        <v>-1.311953352769667E-2</v>
      </c>
      <c r="AV604" s="10">
        <f t="shared" si="487"/>
        <v>-1.8562456385205799E-2</v>
      </c>
      <c r="AW604" s="4"/>
      <c r="AX604" s="9">
        <f t="shared" si="488"/>
        <v>-1.6102431784959795E-2</v>
      </c>
      <c r="AY604" s="9">
        <f t="shared" si="489"/>
        <v>-5.442922857509129E-3</v>
      </c>
      <c r="AZ604" s="8">
        <f t="shared" si="466"/>
        <v>-1.0659508927450666E-2</v>
      </c>
      <c r="BA604" s="4"/>
      <c r="BC604" s="4"/>
      <c r="BD604" s="4"/>
      <c r="BE604" s="4"/>
      <c r="BF604" s="4"/>
      <c r="BG604" s="4"/>
      <c r="BH604" s="4"/>
      <c r="BI604" s="4"/>
      <c r="BJ604" s="4"/>
      <c r="BK604" s="4"/>
      <c r="BN604" s="4"/>
    </row>
    <row r="605" spans="1:66" s="1" customFormat="1">
      <c r="A605" s="12">
        <v>42227</v>
      </c>
      <c r="B605" s="7">
        <v>27866.09</v>
      </c>
      <c r="C605" s="7">
        <v>154.85</v>
      </c>
      <c r="D605" s="7">
        <v>1733.9</v>
      </c>
      <c r="E605" s="7">
        <v>5448.55</v>
      </c>
      <c r="F605" s="7"/>
      <c r="G605" s="7"/>
      <c r="H605" s="10">
        <f t="shared" si="450"/>
        <v>-3.0065768869401887E-2</v>
      </c>
      <c r="I605" s="10">
        <f t="shared" si="451"/>
        <v>-5.6047037047118616E-2</v>
      </c>
      <c r="J605" s="10">
        <f t="shared" si="452"/>
        <v>-6.6945453211540967E-4</v>
      </c>
      <c r="K605" s="7"/>
      <c r="L605" s="10">
        <f t="shared" si="453"/>
        <v>1.4795836669335467</v>
      </c>
      <c r="M605" s="10">
        <f t="shared" si="454"/>
        <v>7.7460277427490549</v>
      </c>
      <c r="N605" s="10">
        <f t="shared" si="455"/>
        <v>2.6911794593862206</v>
      </c>
      <c r="O605" s="7"/>
      <c r="P605" s="10">
        <f t="shared" si="456"/>
        <v>-6.2664440758155084</v>
      </c>
      <c r="Q605" s="10">
        <f t="shared" si="457"/>
        <v>-1.2115957924526739</v>
      </c>
      <c r="R605" s="11">
        <f t="shared" si="458"/>
        <v>-5.0548482833628343</v>
      </c>
      <c r="S605" s="7"/>
      <c r="T605" s="7"/>
      <c r="U605" s="7">
        <v>14751.1</v>
      </c>
      <c r="V605" s="7">
        <v>3361.85</v>
      </c>
      <c r="W605" s="7">
        <v>47.8</v>
      </c>
      <c r="X605" s="7"/>
      <c r="Y605" s="10">
        <f t="shared" si="459"/>
        <v>2.8621932150384366E-3</v>
      </c>
      <c r="Z605" s="10">
        <f t="shared" si="460"/>
        <v>1.4990036833524574E-2</v>
      </c>
      <c r="AA605" s="10">
        <f t="shared" si="461"/>
        <v>-2.4489795918367405E-2</v>
      </c>
      <c r="AB605" s="5"/>
      <c r="AC605" s="10">
        <f t="shared" si="480"/>
        <v>3.4206910090302287E-2</v>
      </c>
      <c r="AD605" s="10">
        <f t="shared" si="481"/>
        <v>5.8050607414867443E-2</v>
      </c>
      <c r="AE605" s="10">
        <f t="shared" si="482"/>
        <v>-1.9487179487179547E-2</v>
      </c>
      <c r="AF605" s="10"/>
      <c r="AG605" s="10">
        <f t="shared" si="483"/>
        <v>2.3843697324565157E-2</v>
      </c>
      <c r="AH605" s="10">
        <f t="shared" si="484"/>
        <v>7.753778690204699E-2</v>
      </c>
      <c r="AI605" s="10">
        <f t="shared" si="462"/>
        <v>-5.3694089577481834E-2</v>
      </c>
      <c r="AJ605" s="7"/>
      <c r="AK605" s="7"/>
      <c r="AL605" s="7">
        <v>580.75</v>
      </c>
      <c r="AM605" s="7">
        <v>33.6</v>
      </c>
      <c r="AN605" s="7">
        <v>691.8</v>
      </c>
      <c r="AO605" s="4"/>
      <c r="AP605" s="10">
        <f t="shared" si="463"/>
        <v>-4.5211672831894777E-2</v>
      </c>
      <c r="AQ605" s="10">
        <f t="shared" si="464"/>
        <v>-7.385524372230428E-3</v>
      </c>
      <c r="AR605" s="10">
        <f t="shared" si="465"/>
        <v>-1.6211604095563267E-2</v>
      </c>
      <c r="AS605" s="4"/>
      <c r="AT605" s="10">
        <f t="shared" si="485"/>
        <v>-4.7560475604756049E-2</v>
      </c>
      <c r="AU605" s="10">
        <f t="shared" si="486"/>
        <v>-2.0408163265305999E-2</v>
      </c>
      <c r="AV605" s="10">
        <f t="shared" si="487"/>
        <v>-3.4473133286810953E-2</v>
      </c>
      <c r="AW605" s="4"/>
      <c r="AX605" s="9">
        <f t="shared" si="488"/>
        <v>1.3087342317945096E-2</v>
      </c>
      <c r="AY605" s="9">
        <f t="shared" si="489"/>
        <v>-1.4064970021504954E-2</v>
      </c>
      <c r="AZ605" s="8">
        <f t="shared" si="466"/>
        <v>2.7152312339450049E-2</v>
      </c>
      <c r="BA605" s="4"/>
      <c r="BC605" s="4"/>
      <c r="BD605" s="4"/>
      <c r="BE605" s="4"/>
      <c r="BF605" s="4"/>
      <c r="BG605" s="4"/>
      <c r="BH605" s="4"/>
      <c r="BI605" s="4"/>
      <c r="BJ605" s="4"/>
      <c r="BK605" s="4"/>
      <c r="BN605" s="4"/>
    </row>
    <row r="606" spans="1:66" s="1" customFormat="1">
      <c r="A606" s="12">
        <v>42228</v>
      </c>
      <c r="B606" s="7">
        <v>27512.26</v>
      </c>
      <c r="C606" s="7">
        <v>154.25</v>
      </c>
      <c r="D606" s="7">
        <v>1698.65</v>
      </c>
      <c r="E606" s="7">
        <v>5306.55</v>
      </c>
      <c r="F606" s="7"/>
      <c r="G606" s="7"/>
      <c r="H606" s="10">
        <f t="shared" si="450"/>
        <v>-3.874717468517884E-3</v>
      </c>
      <c r="I606" s="10">
        <f t="shared" si="451"/>
        <v>-2.0329892150643059E-2</v>
      </c>
      <c r="J606" s="10">
        <f t="shared" si="452"/>
        <v>-2.6061979792788906E-2</v>
      </c>
      <c r="K606" s="7"/>
      <c r="L606" s="10">
        <f t="shared" si="453"/>
        <v>1.4699759807846275</v>
      </c>
      <c r="M606" s="10">
        <f t="shared" si="454"/>
        <v>7.5682219419924346</v>
      </c>
      <c r="N606" s="10">
        <f t="shared" si="455"/>
        <v>2.5949800149041398</v>
      </c>
      <c r="O606" s="7"/>
      <c r="P606" s="10">
        <f t="shared" si="456"/>
        <v>-6.098245961207807</v>
      </c>
      <c r="Q606" s="10">
        <f t="shared" si="457"/>
        <v>-1.1250040341195122</v>
      </c>
      <c r="R606" s="11">
        <f t="shared" si="458"/>
        <v>-4.9732419270882948</v>
      </c>
      <c r="S606" s="7"/>
      <c r="T606" s="7"/>
      <c r="U606" s="7">
        <v>14694.35</v>
      </c>
      <c r="V606" s="7">
        <v>3317.2</v>
      </c>
      <c r="W606" s="7">
        <v>46</v>
      </c>
      <c r="X606" s="7"/>
      <c r="Y606" s="10">
        <f t="shared" si="459"/>
        <v>-3.8471707194717682E-3</v>
      </c>
      <c r="Z606" s="10">
        <f t="shared" si="460"/>
        <v>-1.3281377812811426E-2</v>
      </c>
      <c r="AA606" s="10">
        <f t="shared" si="461"/>
        <v>-3.7656903765690322E-2</v>
      </c>
      <c r="AB606" s="5"/>
      <c r="AC606" s="10">
        <f t="shared" si="480"/>
        <v>3.0228139547927507E-2</v>
      </c>
      <c r="AD606" s="10">
        <f t="shared" si="481"/>
        <v>4.3998237552715973E-2</v>
      </c>
      <c r="AE606" s="10">
        <f t="shared" si="482"/>
        <v>-5.6410256410256411E-2</v>
      </c>
      <c r="AF606" s="10"/>
      <c r="AG606" s="10">
        <f t="shared" si="483"/>
        <v>1.3770098004788466E-2</v>
      </c>
      <c r="AH606" s="10">
        <f t="shared" si="484"/>
        <v>0.10040849396297238</v>
      </c>
      <c r="AI606" s="10">
        <f t="shared" si="462"/>
        <v>-8.6638395958183914E-2</v>
      </c>
      <c r="AJ606" s="7"/>
      <c r="AK606" s="7"/>
      <c r="AL606" s="7">
        <v>579.75</v>
      </c>
      <c r="AM606" s="7">
        <v>32.950000000000003</v>
      </c>
      <c r="AN606" s="7">
        <v>676.45</v>
      </c>
      <c r="AO606" s="4"/>
      <c r="AP606" s="10">
        <f t="shared" si="463"/>
        <v>-1.7219113215669393E-3</v>
      </c>
      <c r="AQ606" s="10">
        <f t="shared" si="464"/>
        <v>-1.9345238095238051E-2</v>
      </c>
      <c r="AR606" s="10">
        <f t="shared" si="465"/>
        <v>-2.2188493784330601E-2</v>
      </c>
      <c r="AS606" s="4"/>
      <c r="AT606" s="10">
        <f t="shared" si="485"/>
        <v>-4.9200492004920049E-2</v>
      </c>
      <c r="AU606" s="10">
        <f t="shared" si="486"/>
        <v>-3.9358600583090216E-2</v>
      </c>
      <c r="AV606" s="10">
        <f t="shared" si="487"/>
        <v>-5.5896720167480748E-2</v>
      </c>
      <c r="AW606" s="4"/>
      <c r="AX606" s="9">
        <f t="shared" si="488"/>
        <v>-6.6962281625606995E-3</v>
      </c>
      <c r="AY606" s="9">
        <f t="shared" si="489"/>
        <v>-1.6538119584390533E-2</v>
      </c>
      <c r="AZ606" s="8">
        <f t="shared" si="466"/>
        <v>9.8418914218298334E-3</v>
      </c>
      <c r="BA606" s="4"/>
      <c r="BC606" s="4"/>
      <c r="BD606" s="4"/>
      <c r="BE606" s="4"/>
      <c r="BF606" s="4"/>
      <c r="BG606" s="4"/>
      <c r="BH606" s="4"/>
      <c r="BI606" s="4"/>
      <c r="BJ606" s="4"/>
      <c r="BK606" s="4"/>
      <c r="BN606" s="4"/>
    </row>
    <row r="607" spans="1:66" s="1" customFormat="1">
      <c r="A607" s="12">
        <v>42229</v>
      </c>
      <c r="B607" s="7">
        <v>27549.53</v>
      </c>
      <c r="C607" s="7">
        <v>153.35</v>
      </c>
      <c r="D607" s="7">
        <v>1703.25</v>
      </c>
      <c r="E607" s="7">
        <v>5351.6</v>
      </c>
      <c r="F607" s="7"/>
      <c r="G607" s="7"/>
      <c r="H607" s="10">
        <f t="shared" si="450"/>
        <v>-5.8346839546191617E-3</v>
      </c>
      <c r="I607" s="10">
        <f t="shared" si="451"/>
        <v>2.7080328496158178E-3</v>
      </c>
      <c r="J607" s="10">
        <f t="shared" si="452"/>
        <v>8.4895082492391812E-3</v>
      </c>
      <c r="K607" s="7"/>
      <c r="L607" s="10">
        <f t="shared" si="453"/>
        <v>1.4555644515612487</v>
      </c>
      <c r="M607" s="10">
        <f t="shared" si="454"/>
        <v>7.5914249684741488</v>
      </c>
      <c r="N607" s="10">
        <f t="shared" si="455"/>
        <v>2.6254996273965183</v>
      </c>
      <c r="O607" s="7"/>
      <c r="P607" s="10">
        <f t="shared" si="456"/>
        <v>-6.1358605169129001</v>
      </c>
      <c r="Q607" s="10">
        <f t="shared" si="457"/>
        <v>-1.1699351758352696</v>
      </c>
      <c r="R607" s="11">
        <f t="shared" si="458"/>
        <v>-4.9659253410776305</v>
      </c>
      <c r="S607" s="7"/>
      <c r="T607" s="7"/>
      <c r="U607" s="7">
        <v>14039.55</v>
      </c>
      <c r="V607" s="7">
        <v>3397.2</v>
      </c>
      <c r="W607" s="7">
        <v>47.15</v>
      </c>
      <c r="X607" s="7">
        <v>16</v>
      </c>
      <c r="Y607" s="10">
        <f t="shared" si="459"/>
        <v>-4.456134500675437E-2</v>
      </c>
      <c r="Z607" s="10">
        <f t="shared" si="460"/>
        <v>2.4116724948751962E-2</v>
      </c>
      <c r="AA607" s="10">
        <f t="shared" si="461"/>
        <v>2.499999999999997E-2</v>
      </c>
      <c r="AB607" s="5"/>
      <c r="AC607" s="10">
        <f t="shared" si="480"/>
        <v>-1.5680212014134377E-2</v>
      </c>
      <c r="AD607" s="10">
        <f t="shared" si="481"/>
        <v>6.917605589475663E-2</v>
      </c>
      <c r="AE607" s="10">
        <f t="shared" si="482"/>
        <v>-3.2820512820512848E-2</v>
      </c>
      <c r="AF607" s="10" t="s">
        <v>1</v>
      </c>
      <c r="AG607" s="10">
        <f t="shared" si="483"/>
        <v>8.4856267908891003E-2</v>
      </c>
      <c r="AH607" s="10">
        <f t="shared" si="484"/>
        <v>0.10199656871526948</v>
      </c>
      <c r="AI607" s="10">
        <f t="shared" si="462"/>
        <v>-1.7140300806378475E-2</v>
      </c>
      <c r="AJ607" s="10" t="s">
        <v>14</v>
      </c>
      <c r="AK607" s="7"/>
      <c r="AL607" s="7">
        <v>562.5</v>
      </c>
      <c r="AM607" s="7">
        <v>32.65</v>
      </c>
      <c r="AN607" s="7">
        <v>653</v>
      </c>
      <c r="AO607" s="4"/>
      <c r="AP607" s="10">
        <f t="shared" si="463"/>
        <v>-2.9754204398447608E-2</v>
      </c>
      <c r="AQ607" s="10">
        <f t="shared" si="464"/>
        <v>-9.1047040971169724E-3</v>
      </c>
      <c r="AR607" s="10">
        <f t="shared" si="465"/>
        <v>-3.4666272451770334E-2</v>
      </c>
      <c r="AS607" s="4"/>
      <c r="AT607" s="10">
        <f t="shared" si="485"/>
        <v>-7.7490774907749083E-2</v>
      </c>
      <c r="AU607" s="10">
        <f t="shared" si="486"/>
        <v>-4.810495626822154E-2</v>
      </c>
      <c r="AV607" s="10">
        <f t="shared" si="487"/>
        <v>-8.8625261688764834E-2</v>
      </c>
      <c r="AW607" s="4"/>
      <c r="AX607" s="9">
        <f t="shared" si="488"/>
        <v>-1.1134486781015751E-2</v>
      </c>
      <c r="AY607" s="9">
        <f t="shared" si="489"/>
        <v>-4.0520305420543294E-2</v>
      </c>
      <c r="AZ607" s="8">
        <f t="shared" si="466"/>
        <v>2.9385818639527543E-2</v>
      </c>
      <c r="BA607" s="4"/>
      <c r="BC607" s="4"/>
      <c r="BD607" s="4"/>
      <c r="BE607" s="4"/>
      <c r="BF607" s="4"/>
      <c r="BG607" s="4"/>
      <c r="BH607" s="4"/>
      <c r="BI607" s="4"/>
      <c r="BJ607" s="4"/>
      <c r="BK607" s="4"/>
      <c r="BN607" s="4"/>
    </row>
    <row r="608" spans="1:66" s="1" customFormat="1">
      <c r="A608" s="12">
        <v>42230</v>
      </c>
      <c r="B608" s="7">
        <v>28067.31</v>
      </c>
      <c r="C608" s="7">
        <v>157.69999999999999</v>
      </c>
      <c r="D608" s="7">
        <v>1754.5</v>
      </c>
      <c r="E608" s="7">
        <v>5422.35</v>
      </c>
      <c r="F608" s="7"/>
      <c r="G608" s="7"/>
      <c r="H608" s="10">
        <f t="shared" si="450"/>
        <v>2.8366481904140817E-2</v>
      </c>
      <c r="I608" s="10">
        <f t="shared" si="451"/>
        <v>3.0089534713048583E-2</v>
      </c>
      <c r="J608" s="10">
        <f t="shared" si="452"/>
        <v>1.3220345317288287E-2</v>
      </c>
      <c r="K608" s="7"/>
      <c r="L608" s="10">
        <f t="shared" si="453"/>
        <v>1.5252201761409125</v>
      </c>
      <c r="M608" s="10">
        <f t="shared" si="454"/>
        <v>7.8499369482976045</v>
      </c>
      <c r="N608" s="10">
        <f t="shared" si="455"/>
        <v>2.6734299844184002</v>
      </c>
      <c r="O608" s="7"/>
      <c r="P608" s="10">
        <f t="shared" si="456"/>
        <v>-6.3247167721566919</v>
      </c>
      <c r="Q608" s="10">
        <f t="shared" si="457"/>
        <v>-1.1482098082774876</v>
      </c>
      <c r="R608" s="11">
        <f t="shared" si="458"/>
        <v>-5.1765069638792038</v>
      </c>
      <c r="S608" s="7"/>
      <c r="T608" s="7"/>
      <c r="U608" s="7">
        <v>14526.55</v>
      </c>
      <c r="V608" s="7">
        <v>3344.95</v>
      </c>
      <c r="W608" s="7">
        <v>47.75</v>
      </c>
      <c r="X608" s="7">
        <f>X601+X601*0.069</f>
        <v>2.0907573885590391</v>
      </c>
      <c r="Y608" s="10">
        <f t="shared" si="459"/>
        <v>3.468772147255432E-2</v>
      </c>
      <c r="Z608" s="10">
        <f t="shared" si="460"/>
        <v>-1.5380313199105147E-2</v>
      </c>
      <c r="AA608" s="10">
        <f t="shared" si="461"/>
        <v>1.2725344644750825E-2</v>
      </c>
      <c r="AB608" s="5"/>
      <c r="AC608" s="10">
        <f>(U608-$U$607)/$U$607</f>
        <v>3.468772147255432E-2</v>
      </c>
      <c r="AD608" s="10">
        <f>(V608-$V$607)/$V$607</f>
        <v>-1.5380313199105147E-2</v>
      </c>
      <c r="AE608" s="10">
        <f>(W608-$W$607)/$W$607</f>
        <v>1.2725344644750825E-2</v>
      </c>
      <c r="AF608" s="10" t="s">
        <v>2</v>
      </c>
      <c r="AG608" s="10">
        <f t="shared" ref="AG608:AG620" si="490">AC608-AD608</f>
        <v>5.0068034671659468E-2</v>
      </c>
      <c r="AH608" s="10">
        <f t="shared" ref="AH608:AH620" si="491">AC608-AE608</f>
        <v>2.1962376827803495E-2</v>
      </c>
      <c r="AI608" s="10">
        <f t="shared" si="462"/>
        <v>2.8105657843855974E-2</v>
      </c>
      <c r="AJ608" s="10" t="s">
        <v>2</v>
      </c>
      <c r="AK608" s="7"/>
      <c r="AL608" s="7">
        <v>590.75</v>
      </c>
      <c r="AM608" s="7">
        <v>33.1</v>
      </c>
      <c r="AN608" s="7">
        <v>651.85</v>
      </c>
      <c r="AO608" s="4"/>
      <c r="AP608" s="10">
        <f t="shared" si="463"/>
        <v>5.0222222222222224E-2</v>
      </c>
      <c r="AQ608" s="10">
        <f t="shared" si="464"/>
        <v>1.3782542113323212E-2</v>
      </c>
      <c r="AR608" s="10">
        <f t="shared" si="465"/>
        <v>-1.761102603369031E-3</v>
      </c>
      <c r="AS608" s="4"/>
      <c r="AT608" s="10">
        <f t="shared" si="485"/>
        <v>-3.1160311603116032E-2</v>
      </c>
      <c r="AU608" s="10">
        <f t="shared" si="486"/>
        <v>-3.4985422740524658E-2</v>
      </c>
      <c r="AV608" s="10">
        <f t="shared" si="487"/>
        <v>-9.0230286113049521E-2</v>
      </c>
      <c r="AW608" s="4"/>
      <c r="AX608" s="9">
        <f t="shared" si="488"/>
        <v>-5.9069974509933489E-2</v>
      </c>
      <c r="AY608" s="9">
        <f t="shared" si="489"/>
        <v>-5.5244863372524863E-2</v>
      </c>
      <c r="AZ608" s="8">
        <f t="shared" si="466"/>
        <v>-3.8251111374086252E-3</v>
      </c>
      <c r="BA608" s="4"/>
      <c r="BC608" s="4"/>
      <c r="BD608" s="4"/>
      <c r="BE608" s="4"/>
      <c r="BF608" s="4"/>
      <c r="BG608" s="4"/>
      <c r="BH608" s="4"/>
      <c r="BI608" s="4"/>
      <c r="BJ608" s="4"/>
      <c r="BK608" s="4"/>
      <c r="BN608" s="4"/>
    </row>
    <row r="609" spans="1:66" s="1" customFormat="1">
      <c r="A609" s="12">
        <v>42233</v>
      </c>
      <c r="B609" s="7">
        <v>27878.27</v>
      </c>
      <c r="C609" s="7">
        <v>154.4</v>
      </c>
      <c r="D609" s="7">
        <v>1781.1</v>
      </c>
      <c r="E609" s="7">
        <v>5400.5</v>
      </c>
      <c r="F609" s="7"/>
      <c r="G609" s="7"/>
      <c r="H609" s="10">
        <f t="shared" si="450"/>
        <v>-2.0925808497146373E-2</v>
      </c>
      <c r="I609" s="10">
        <f t="shared" si="451"/>
        <v>1.5161014534055234E-2</v>
      </c>
      <c r="J609" s="10">
        <f t="shared" si="452"/>
        <v>-4.0296181544902786E-3</v>
      </c>
      <c r="K609" s="7"/>
      <c r="L609" s="10">
        <f t="shared" si="453"/>
        <v>1.4723779023218575</v>
      </c>
      <c r="M609" s="10">
        <f t="shared" si="454"/>
        <v>7.9841109709962161</v>
      </c>
      <c r="N609" s="10">
        <f t="shared" si="455"/>
        <v>2.6586274642639389</v>
      </c>
      <c r="O609" s="7"/>
      <c r="P609" s="10">
        <f t="shared" si="456"/>
        <v>-6.5117330686743582</v>
      </c>
      <c r="Q609" s="10">
        <f t="shared" si="457"/>
        <v>-1.1862495619420814</v>
      </c>
      <c r="R609" s="11">
        <f t="shared" si="458"/>
        <v>-5.3254835067322768</v>
      </c>
      <c r="S609" s="7"/>
      <c r="T609" s="7"/>
      <c r="U609" s="7">
        <v>14440.05</v>
      </c>
      <c r="V609" s="7">
        <v>3292.85</v>
      </c>
      <c r="W609" s="7">
        <v>45.65</v>
      </c>
      <c r="X609" s="7"/>
      <c r="Y609" s="10">
        <f t="shared" si="459"/>
        <v>-5.9546141375619128E-3</v>
      </c>
      <c r="Z609" s="10">
        <f t="shared" si="460"/>
        <v>-1.5575718620607158E-2</v>
      </c>
      <c r="AA609" s="10">
        <f t="shared" si="461"/>
        <v>-4.3979057591623065E-2</v>
      </c>
      <c r="AB609" s="5"/>
      <c r="AC609" s="10">
        <f>(U609-$U$607)/$U$607</f>
        <v>2.8526555338312127E-2</v>
      </c>
      <c r="AD609" s="10">
        <f>(V609-$V$607)/$V$607</f>
        <v>-3.0716472389026233E-2</v>
      </c>
      <c r="AE609" s="10">
        <f>(W609-$W$607)/$W$607</f>
        <v>-3.1813361611876992E-2</v>
      </c>
      <c r="AF609" s="10"/>
      <c r="AG609" s="10">
        <f t="shared" si="490"/>
        <v>5.924302772733836E-2</v>
      </c>
      <c r="AH609" s="10">
        <f t="shared" si="491"/>
        <v>6.0339916950189115E-2</v>
      </c>
      <c r="AI609" s="10">
        <f t="shared" si="462"/>
        <v>-1.0968892228507554E-3</v>
      </c>
      <c r="AJ609" s="7"/>
      <c r="AK609" s="7"/>
      <c r="AL609" s="7">
        <v>597</v>
      </c>
      <c r="AM609" s="7">
        <v>32.9</v>
      </c>
      <c r="AN609" s="7">
        <v>666.2</v>
      </c>
      <c r="AO609" s="4"/>
      <c r="AP609" s="10">
        <f t="shared" si="463"/>
        <v>1.0579771476936098E-2</v>
      </c>
      <c r="AQ609" s="10">
        <f t="shared" si="464"/>
        <v>-6.0422960725076387E-3</v>
      </c>
      <c r="AR609" s="10">
        <f t="shared" si="465"/>
        <v>2.2014267085986073E-2</v>
      </c>
      <c r="AS609" s="4"/>
      <c r="AT609" s="10">
        <f t="shared" si="485"/>
        <v>-2.0910209102091022E-2</v>
      </c>
      <c r="AU609" s="10">
        <f t="shared" si="486"/>
        <v>-4.0816326530612207E-2</v>
      </c>
      <c r="AV609" s="10">
        <f t="shared" si="487"/>
        <v>-7.0202372644801059E-2</v>
      </c>
      <c r="AW609" s="4"/>
      <c r="AX609" s="9">
        <f t="shared" si="488"/>
        <v>-4.9292163542710037E-2</v>
      </c>
      <c r="AY609" s="9">
        <f t="shared" si="489"/>
        <v>-2.9386046114188852E-2</v>
      </c>
      <c r="AZ609" s="8">
        <f t="shared" si="466"/>
        <v>-1.9906117428521185E-2</v>
      </c>
      <c r="BA609" s="4"/>
      <c r="BC609" s="4"/>
      <c r="BD609" s="4"/>
      <c r="BE609" s="4"/>
      <c r="BF609" s="4"/>
      <c r="BG609" s="4"/>
      <c r="BH609" s="4"/>
      <c r="BI609" s="4"/>
      <c r="BJ609" s="4"/>
      <c r="BK609" s="4"/>
      <c r="BN609" s="4"/>
    </row>
    <row r="610" spans="1:66" s="1" customFormat="1">
      <c r="A610" s="12">
        <v>42234</v>
      </c>
      <c r="B610" s="7">
        <v>27831.54</v>
      </c>
      <c r="C610" s="7">
        <v>169.1</v>
      </c>
      <c r="D610" s="7">
        <v>2132.1</v>
      </c>
      <c r="E610" s="7">
        <v>5397.8</v>
      </c>
      <c r="F610" s="7"/>
      <c r="G610" s="7"/>
      <c r="H610" s="10">
        <f t="shared" si="450"/>
        <v>9.5207253886010285E-2</v>
      </c>
      <c r="I610" s="10">
        <f t="shared" si="451"/>
        <v>0.19706922688226378</v>
      </c>
      <c r="J610" s="10">
        <f t="shared" si="452"/>
        <v>-4.9995370798996725E-4</v>
      </c>
      <c r="K610" s="7"/>
      <c r="L610" s="10">
        <f t="shared" si="453"/>
        <v>1.7077662129703761</v>
      </c>
      <c r="M610" s="10">
        <f t="shared" si="454"/>
        <v>9.7546027742749057</v>
      </c>
      <c r="N610" s="10">
        <f t="shared" si="455"/>
        <v>2.6567983198970264</v>
      </c>
      <c r="O610" s="7"/>
      <c r="P610" s="10">
        <f t="shared" si="456"/>
        <v>-8.046836561304529</v>
      </c>
      <c r="Q610" s="10">
        <f t="shared" si="457"/>
        <v>-0.9490321069266503</v>
      </c>
      <c r="R610" s="11">
        <f t="shared" si="458"/>
        <v>-7.0978044543778784</v>
      </c>
      <c r="S610" s="7"/>
      <c r="T610" s="7"/>
      <c r="U610" s="7">
        <v>14558.95</v>
      </c>
      <c r="V610" s="7">
        <v>3314.25</v>
      </c>
      <c r="W610" s="7">
        <v>44.85</v>
      </c>
      <c r="X610" s="7"/>
      <c r="Y610" s="10">
        <f t="shared" si="459"/>
        <v>8.2340435109297724E-3</v>
      </c>
      <c r="Z610" s="10">
        <f t="shared" si="460"/>
        <v>6.498929498762498E-3</v>
      </c>
      <c r="AA610" s="10">
        <f t="shared" si="461"/>
        <v>-1.7524644030668064E-2</v>
      </c>
      <c r="AB610" s="5"/>
      <c r="AC610" s="10">
        <f>(U610-$U$607)/$U$607</f>
        <v>3.699548774711451E-2</v>
      </c>
      <c r="AD610" s="10">
        <f>(V610-$V$607)/$V$607</f>
        <v>-2.4417167078770702E-2</v>
      </c>
      <c r="AE610" s="10">
        <f>(W610-$W$607)/$W$607</f>
        <v>-4.8780487804877988E-2</v>
      </c>
      <c r="AF610" s="10"/>
      <c r="AG610" s="10">
        <f t="shared" si="490"/>
        <v>6.1412654825885211E-2</v>
      </c>
      <c r="AH610" s="10">
        <f t="shared" si="491"/>
        <v>8.5775975551992498E-2</v>
      </c>
      <c r="AI610" s="10">
        <f t="shared" si="462"/>
        <v>-2.4363320726107286E-2</v>
      </c>
      <c r="AJ610" s="10"/>
      <c r="AK610" s="7"/>
      <c r="AL610" s="7">
        <v>589.75</v>
      </c>
      <c r="AM610" s="7">
        <v>32.9</v>
      </c>
      <c r="AN610" s="7">
        <v>667.5</v>
      </c>
      <c r="AO610" s="4"/>
      <c r="AP610" s="10">
        <f t="shared" si="463"/>
        <v>-1.2144053601340033E-2</v>
      </c>
      <c r="AQ610" s="10">
        <f t="shared" si="464"/>
        <v>0</v>
      </c>
      <c r="AR610" s="10">
        <f t="shared" si="465"/>
        <v>1.9513659561692502E-3</v>
      </c>
      <c r="AS610" s="4"/>
      <c r="AT610" s="10">
        <f t="shared" si="485"/>
        <v>-3.2800328003280033E-2</v>
      </c>
      <c r="AU610" s="10">
        <f t="shared" si="486"/>
        <v>-4.0816326530612207E-2</v>
      </c>
      <c r="AV610" s="10">
        <f t="shared" si="487"/>
        <v>-6.838799720865317E-2</v>
      </c>
      <c r="AW610" s="4"/>
      <c r="AX610" s="9">
        <f t="shared" si="488"/>
        <v>-3.5587669205373137E-2</v>
      </c>
      <c r="AY610" s="9">
        <f t="shared" si="489"/>
        <v>-2.7571670678040963E-2</v>
      </c>
      <c r="AZ610" s="8">
        <f t="shared" si="466"/>
        <v>-8.0159985273321743E-3</v>
      </c>
      <c r="BA610" s="4"/>
      <c r="BC610" s="4"/>
      <c r="BD610" s="4"/>
      <c r="BE610" s="4"/>
      <c r="BF610" s="4"/>
      <c r="BG610" s="4"/>
      <c r="BH610" s="4"/>
      <c r="BI610" s="4"/>
      <c r="BJ610" s="4"/>
      <c r="BK610" s="4"/>
      <c r="BN610" s="4"/>
    </row>
    <row r="611" spans="1:66" s="1" customFormat="1">
      <c r="A611" s="12">
        <v>42235</v>
      </c>
      <c r="B611" s="7">
        <v>27931.64</v>
      </c>
      <c r="C611" s="7">
        <v>168</v>
      </c>
      <c r="D611" s="7">
        <v>2193.0500000000002</v>
      </c>
      <c r="E611" s="7">
        <v>5385.9</v>
      </c>
      <c r="F611" s="7"/>
      <c r="G611" s="7"/>
      <c r="H611" s="10">
        <f t="shared" si="450"/>
        <v>-6.5050266114724678E-3</v>
      </c>
      <c r="I611" s="10">
        <f t="shared" si="451"/>
        <v>2.8586839266451045E-2</v>
      </c>
      <c r="J611" s="10">
        <f t="shared" si="452"/>
        <v>-2.2046018748379981E-3</v>
      </c>
      <c r="K611" s="7"/>
      <c r="L611" s="10">
        <f t="shared" si="453"/>
        <v>1.6901521216973578</v>
      </c>
      <c r="M611" s="10">
        <f t="shared" si="454"/>
        <v>10.06204287515763</v>
      </c>
      <c r="N611" s="10">
        <f t="shared" si="455"/>
        <v>2.6487365354650767</v>
      </c>
      <c r="O611" s="10" t="s">
        <v>1</v>
      </c>
      <c r="P611" s="10">
        <f t="shared" si="456"/>
        <v>-8.3718907534602724</v>
      </c>
      <c r="Q611" s="10">
        <f t="shared" si="457"/>
        <v>-0.95858441376771886</v>
      </c>
      <c r="R611" s="11">
        <f t="shared" si="458"/>
        <v>-7.4133063396925536</v>
      </c>
      <c r="S611" s="4" t="s">
        <v>10</v>
      </c>
      <c r="T611" s="7"/>
      <c r="U611" s="7">
        <v>14564.85</v>
      </c>
      <c r="V611" s="7">
        <v>3294.7</v>
      </c>
      <c r="W611" s="7">
        <v>44.9</v>
      </c>
      <c r="X611" s="7"/>
      <c r="Y611" s="10">
        <f t="shared" si="459"/>
        <v>4.0524900490760915E-4</v>
      </c>
      <c r="Z611" s="10">
        <f t="shared" si="460"/>
        <v>-5.8987704608886417E-3</v>
      </c>
      <c r="AA611" s="10">
        <f t="shared" si="461"/>
        <v>1.1148272017836602E-3</v>
      </c>
      <c r="AB611" s="5"/>
      <c r="AC611" s="10">
        <f>(U611-$U$607)/$U$607</f>
        <v>3.7415729136617705E-2</v>
      </c>
      <c r="AD611" s="10">
        <f>(V611-$V$607)/$V$607</f>
        <v>-3.0171906275756506E-2</v>
      </c>
      <c r="AE611" s="10">
        <f>(W611-$W$607)/$W$607</f>
        <v>-4.7720042417815481E-2</v>
      </c>
      <c r="AF611" s="10"/>
      <c r="AG611" s="10">
        <f t="shared" si="490"/>
        <v>6.7587635412374211E-2</v>
      </c>
      <c r="AH611" s="10">
        <f t="shared" si="491"/>
        <v>8.5135771554433193E-2</v>
      </c>
      <c r="AI611" s="10">
        <f t="shared" si="462"/>
        <v>-1.7548136142058982E-2</v>
      </c>
      <c r="AJ611" s="7"/>
      <c r="AK611" s="7"/>
      <c r="AL611" s="7">
        <v>592.75</v>
      </c>
      <c r="AM611" s="7">
        <v>33.049999999999997</v>
      </c>
      <c r="AN611" s="7">
        <v>673.8</v>
      </c>
      <c r="AO611" s="4"/>
      <c r="AP611" s="10">
        <f t="shared" si="463"/>
        <v>5.0869012293344642E-3</v>
      </c>
      <c r="AQ611" s="10">
        <f t="shared" si="464"/>
        <v>4.5592705167172825E-3</v>
      </c>
      <c r="AR611" s="10">
        <f t="shared" si="465"/>
        <v>9.4382022471909428E-3</v>
      </c>
      <c r="AS611" s="4"/>
      <c r="AT611" s="10">
        <f t="shared" si="485"/>
        <v>-2.7880278802788028E-2</v>
      </c>
      <c r="AU611" s="10">
        <f t="shared" si="486"/>
        <v>-3.6443148688046649E-2</v>
      </c>
      <c r="AV611" s="10">
        <f t="shared" si="487"/>
        <v>-5.9595254710397831E-2</v>
      </c>
      <c r="AW611" s="4"/>
      <c r="AX611" s="9">
        <f t="shared" si="488"/>
        <v>-3.1714975907609799E-2</v>
      </c>
      <c r="AY611" s="9">
        <f t="shared" si="489"/>
        <v>-2.3152106022351182E-2</v>
      </c>
      <c r="AZ611" s="8">
        <f t="shared" si="466"/>
        <v>-8.5628698852586171E-3</v>
      </c>
      <c r="BA611" s="4"/>
      <c r="BC611" s="4"/>
      <c r="BD611" s="4"/>
      <c r="BE611" s="4"/>
      <c r="BF611" s="4"/>
      <c r="BG611" s="4"/>
      <c r="BH611" s="4"/>
      <c r="BI611" s="4"/>
      <c r="BJ611" s="4"/>
      <c r="BK611" s="4"/>
      <c r="BN611" s="4"/>
    </row>
    <row r="612" spans="1:66" s="1" customFormat="1">
      <c r="A612" s="12">
        <v>42236</v>
      </c>
      <c r="B612" s="7">
        <v>27607.82</v>
      </c>
      <c r="C612" s="7">
        <v>160.05000000000001</v>
      </c>
      <c r="D612" s="7">
        <v>2100.4</v>
      </c>
      <c r="E612" s="7">
        <v>5306.35</v>
      </c>
      <c r="F612" s="7"/>
      <c r="G612" s="7"/>
      <c r="H612" s="10">
        <f t="shared" si="450"/>
        <v>-4.73214285714285E-2</v>
      </c>
      <c r="I612" s="10">
        <f t="shared" si="451"/>
        <v>-4.2247098789357326E-2</v>
      </c>
      <c r="J612" s="10">
        <f t="shared" si="452"/>
        <v>-1.4770047717187337E-2</v>
      </c>
      <c r="K612" s="7"/>
      <c r="L612" s="10">
        <f t="shared" si="453"/>
        <v>1.5628502802241795</v>
      </c>
      <c r="M612" s="10">
        <f t="shared" si="454"/>
        <v>9.5947036569987389</v>
      </c>
      <c r="N612" s="10">
        <f t="shared" si="455"/>
        <v>2.5948445227288128</v>
      </c>
      <c r="O612" s="7" t="s">
        <v>7</v>
      </c>
      <c r="P612" s="10">
        <f t="shared" si="456"/>
        <v>-8.0318533767745599</v>
      </c>
      <c r="Q612" s="10">
        <f t="shared" si="457"/>
        <v>-1.0319942425046333</v>
      </c>
      <c r="R612" s="11">
        <f t="shared" si="458"/>
        <v>-6.9998591342699266</v>
      </c>
      <c r="S612" s="7" t="s">
        <v>13</v>
      </c>
      <c r="T612" s="7"/>
      <c r="U612" s="7">
        <v>14596.5</v>
      </c>
      <c r="V612" s="7">
        <v>3223.95</v>
      </c>
      <c r="W612" s="7">
        <v>42.5</v>
      </c>
      <c r="X612" s="7">
        <v>17</v>
      </c>
      <c r="Y612" s="10">
        <f t="shared" si="459"/>
        <v>2.1730398871254862E-3</v>
      </c>
      <c r="Z612" s="10">
        <f t="shared" si="460"/>
        <v>-2.1473882295808419E-2</v>
      </c>
      <c r="AA612" s="10">
        <f t="shared" si="461"/>
        <v>-5.3452115812917568E-2</v>
      </c>
      <c r="AB612" s="5"/>
      <c r="AC612" s="10">
        <f>(U612-$U$607)/$U$607</f>
        <v>3.9670074895562943E-2</v>
      </c>
      <c r="AD612" s="10">
        <f>(V612-$V$607)/$V$607</f>
        <v>-5.0997880607559172E-2</v>
      </c>
      <c r="AE612" s="10">
        <f>(W612-$W$607)/$W$607</f>
        <v>-9.8621420996818643E-2</v>
      </c>
      <c r="AF612" s="10" t="s">
        <v>1</v>
      </c>
      <c r="AG612" s="10">
        <f t="shared" si="490"/>
        <v>9.0667955503122122E-2</v>
      </c>
      <c r="AH612" s="10">
        <f t="shared" si="491"/>
        <v>0.1382914958923816</v>
      </c>
      <c r="AI612" s="10">
        <f t="shared" si="462"/>
        <v>-4.7623540389259478E-2</v>
      </c>
      <c r="AJ612" s="7" t="s">
        <v>0</v>
      </c>
      <c r="AK612" s="7"/>
      <c r="AL612" s="7">
        <v>579.75</v>
      </c>
      <c r="AM612" s="7">
        <v>32.799999999999997</v>
      </c>
      <c r="AN612" s="7">
        <v>681</v>
      </c>
      <c r="AO612" s="4"/>
      <c r="AP612" s="10">
        <f t="shared" si="463"/>
        <v>-2.1931674398987768E-2</v>
      </c>
      <c r="AQ612" s="10">
        <f t="shared" si="464"/>
        <v>-7.5642965204236016E-3</v>
      </c>
      <c r="AR612" s="10">
        <f t="shared" si="465"/>
        <v>1.0685663401602917E-2</v>
      </c>
      <c r="AS612" s="4"/>
      <c r="AT612" s="10">
        <f t="shared" si="485"/>
        <v>-4.9200492004920049E-2</v>
      </c>
      <c r="AU612" s="10">
        <f t="shared" si="486"/>
        <v>-4.3731778425655982E-2</v>
      </c>
      <c r="AV612" s="10">
        <f t="shared" si="487"/>
        <v>-4.9546406140963013E-2</v>
      </c>
      <c r="AW612" s="4"/>
      <c r="AX612" s="9">
        <f t="shared" si="488"/>
        <v>-3.4591413604296434E-4</v>
      </c>
      <c r="AY612" s="9">
        <f t="shared" si="489"/>
        <v>-5.8146277153070317E-3</v>
      </c>
      <c r="AZ612" s="8">
        <f t="shared" si="466"/>
        <v>5.4687135792640673E-3</v>
      </c>
      <c r="BA612" s="4"/>
      <c r="BC612" s="4"/>
      <c r="BD612" s="4"/>
      <c r="BE612" s="4"/>
      <c r="BF612" s="4"/>
      <c r="BG612" s="4"/>
      <c r="BH612" s="4"/>
      <c r="BI612" s="4"/>
      <c r="BJ612" s="4"/>
      <c r="BK612" s="4"/>
      <c r="BN612" s="4"/>
    </row>
    <row r="613" spans="1:66" s="1" customFormat="1">
      <c r="A613" s="12">
        <v>42237</v>
      </c>
      <c r="B613" s="7">
        <v>27366.07</v>
      </c>
      <c r="C613" s="7">
        <v>166.85</v>
      </c>
      <c r="D613" s="7">
        <v>2058.75</v>
      </c>
      <c r="E613" s="7">
        <v>5358.6</v>
      </c>
      <c r="F613" s="7"/>
      <c r="G613" s="7"/>
      <c r="H613" s="10">
        <f t="shared" si="450"/>
        <v>4.2486722899093922E-2</v>
      </c>
      <c r="I613" s="10">
        <f t="shared" si="451"/>
        <v>-1.9829556274995282E-2</v>
      </c>
      <c r="J613" s="10">
        <f t="shared" si="452"/>
        <v>9.8466931129684247E-3</v>
      </c>
      <c r="K613" s="7"/>
      <c r="L613" s="10">
        <f t="shared" si="453"/>
        <v>1.6717373899119294</v>
      </c>
      <c r="M613" s="10">
        <f t="shared" si="454"/>
        <v>9.384615384615385</v>
      </c>
      <c r="N613" s="10">
        <f t="shared" si="455"/>
        <v>2.6302418535329588</v>
      </c>
      <c r="O613" s="7" t="s">
        <v>20</v>
      </c>
      <c r="P613" s="10">
        <f t="shared" si="456"/>
        <v>-7.7128779947034554</v>
      </c>
      <c r="Q613" s="10">
        <f t="shared" si="457"/>
        <v>-0.95850446362102937</v>
      </c>
      <c r="R613" s="11">
        <f t="shared" si="458"/>
        <v>-6.7543735310824262</v>
      </c>
      <c r="S613" s="7"/>
      <c r="T613" s="7"/>
      <c r="U613" s="7">
        <v>14660.7</v>
      </c>
      <c r="V613" s="7">
        <v>3202</v>
      </c>
      <c r="W613" s="7">
        <v>42.15</v>
      </c>
      <c r="X613" s="7">
        <f>X608-X608*0.099</f>
        <v>1.8837724070916941</v>
      </c>
      <c r="Y613" s="10">
        <f t="shared" si="459"/>
        <v>4.3983146644744099E-3</v>
      </c>
      <c r="Z613" s="10">
        <f t="shared" si="460"/>
        <v>-6.8084182446997684E-3</v>
      </c>
      <c r="AA613" s="10">
        <f t="shared" si="461"/>
        <v>-8.2352941176470924E-3</v>
      </c>
      <c r="AB613" s="5"/>
      <c r="AC613" s="10">
        <f>(U613-$U$612)/$U$612</f>
        <v>4.3983146644744099E-3</v>
      </c>
      <c r="AD613" s="10">
        <f>(V613-$V$612)/$V$612</f>
        <v>-6.8084182446997684E-3</v>
      </c>
      <c r="AE613" s="10">
        <f>(W613-$W$612)/$W$612</f>
        <v>-8.2352941176470924E-3</v>
      </c>
      <c r="AF613" s="7" t="s">
        <v>0</v>
      </c>
      <c r="AG613" s="10">
        <f t="shared" si="490"/>
        <v>1.1206732909174177E-2</v>
      </c>
      <c r="AH613" s="10">
        <f t="shared" si="491"/>
        <v>1.2633608782121502E-2</v>
      </c>
      <c r="AI613" s="10">
        <f t="shared" si="462"/>
        <v>-1.4268758729473249E-3</v>
      </c>
      <c r="AJ613" s="10"/>
      <c r="AK613" s="7"/>
      <c r="AL613" s="7">
        <v>557.25</v>
      </c>
      <c r="AM613" s="7">
        <v>32.4</v>
      </c>
      <c r="AN613" s="7">
        <v>672.8</v>
      </c>
      <c r="AO613" s="4"/>
      <c r="AP613" s="10">
        <f t="shared" si="463"/>
        <v>-3.8809831824062092E-2</v>
      </c>
      <c r="AQ613" s="10">
        <f t="shared" si="464"/>
        <v>-1.2195121951219469E-2</v>
      </c>
      <c r="AR613" s="10">
        <f t="shared" si="465"/>
        <v>-1.2041116005873782E-2</v>
      </c>
      <c r="AS613" s="4"/>
      <c r="AT613" s="10">
        <f t="shared" si="485"/>
        <v>-8.6100861008610086E-2</v>
      </c>
      <c r="AU613" s="10">
        <f t="shared" si="486"/>
        <v>-5.5393586005830865E-2</v>
      </c>
      <c r="AV613" s="10">
        <f t="shared" si="487"/>
        <v>-6.0990928122819324E-2</v>
      </c>
      <c r="AW613" s="4"/>
      <c r="AX613" s="9">
        <f t="shared" si="488"/>
        <v>2.5109932885790762E-2</v>
      </c>
      <c r="AY613" s="9">
        <f t="shared" si="489"/>
        <v>-5.5973421169884588E-3</v>
      </c>
      <c r="AZ613" s="8">
        <f t="shared" si="466"/>
        <v>3.070727500277922E-2</v>
      </c>
      <c r="BA613" s="4"/>
      <c r="BC613" s="4"/>
      <c r="BD613" s="4"/>
      <c r="BE613" s="4"/>
      <c r="BF613" s="4"/>
      <c r="BG613" s="4"/>
      <c r="BH613" s="4"/>
      <c r="BI613" s="4"/>
      <c r="BJ613" s="4"/>
      <c r="BK613" s="4"/>
      <c r="BN613" s="4"/>
    </row>
    <row r="614" spans="1:66" s="1" customFormat="1">
      <c r="A614" s="12">
        <v>42240</v>
      </c>
      <c r="B614" s="7">
        <v>25741.56</v>
      </c>
      <c r="C614" s="7">
        <v>142.4</v>
      </c>
      <c r="D614" s="7">
        <v>1692.7</v>
      </c>
      <c r="E614" s="7">
        <v>4853.3</v>
      </c>
      <c r="F614" s="7"/>
      <c r="G614" s="7"/>
      <c r="H614" s="10">
        <f t="shared" si="450"/>
        <v>-0.14653880731195679</v>
      </c>
      <c r="I614" s="10">
        <f t="shared" si="451"/>
        <v>-0.17780206435944138</v>
      </c>
      <c r="J614" s="10">
        <f t="shared" si="452"/>
        <v>-9.4297017877803938E-2</v>
      </c>
      <c r="K614" s="7" t="s">
        <v>65</v>
      </c>
      <c r="L614" s="10">
        <f t="shared" si="453"/>
        <v>1.2802241793434748</v>
      </c>
      <c r="M614" s="10">
        <f t="shared" si="454"/>
        <v>7.5382093316519549</v>
      </c>
      <c r="N614" s="10">
        <f t="shared" si="455"/>
        <v>2.2879208725696096</v>
      </c>
      <c r="O614" s="7" t="s">
        <v>26</v>
      </c>
      <c r="P614" s="10">
        <f t="shared" si="456"/>
        <v>-6.2579851523084802</v>
      </c>
      <c r="Q614" s="10">
        <f t="shared" si="457"/>
        <v>-1.0076966932261349</v>
      </c>
      <c r="R614" s="11">
        <f t="shared" si="458"/>
        <v>-5.2502884590823449</v>
      </c>
      <c r="S614" s="7" t="s">
        <v>50</v>
      </c>
      <c r="T614" s="7"/>
      <c r="U614" s="7">
        <v>13318.25</v>
      </c>
      <c r="V614" s="7">
        <v>3000.75</v>
      </c>
      <c r="W614" s="7">
        <v>37.799999999999997</v>
      </c>
      <c r="X614" s="7">
        <v>18</v>
      </c>
      <c r="Y614" s="10">
        <f t="shared" si="459"/>
        <v>-9.1567933318327271E-2</v>
      </c>
      <c r="Z614" s="10">
        <f t="shared" si="460"/>
        <v>-6.2851342910680827E-2</v>
      </c>
      <c r="AA614" s="10">
        <f t="shared" si="461"/>
        <v>-0.10320284697508901</v>
      </c>
      <c r="AB614" s="5"/>
      <c r="AC614" s="10">
        <f>(U614-$U$612)/$U$612</f>
        <v>-8.7572363237762477E-2</v>
      </c>
      <c r="AD614" s="10">
        <f>(V614-$V$612)/$V$612</f>
        <v>-6.9231842925603637E-2</v>
      </c>
      <c r="AE614" s="10">
        <f>(W614-$W$612)/$W$612</f>
        <v>-0.11058823529411771</v>
      </c>
      <c r="AF614" s="7" t="s">
        <v>26</v>
      </c>
      <c r="AG614" s="10">
        <f t="shared" si="490"/>
        <v>-1.8340520312158839E-2</v>
      </c>
      <c r="AH614" s="10">
        <f t="shared" si="491"/>
        <v>2.3015872056355233E-2</v>
      </c>
      <c r="AI614" s="10">
        <f t="shared" si="462"/>
        <v>-4.1356392368514072E-2</v>
      </c>
      <c r="AJ614" s="10" t="s">
        <v>10</v>
      </c>
      <c r="AK614" s="7"/>
      <c r="AL614" s="7">
        <v>498.5</v>
      </c>
      <c r="AM614" s="7">
        <v>27.55</v>
      </c>
      <c r="AN614" s="7">
        <v>616.35</v>
      </c>
      <c r="AO614" s="4"/>
      <c r="AP614" s="10">
        <f t="shared" si="463"/>
        <v>-0.10542844324809332</v>
      </c>
      <c r="AQ614" s="10">
        <f t="shared" si="464"/>
        <v>-0.1496913580246913</v>
      </c>
      <c r="AR614" s="10">
        <f t="shared" si="465"/>
        <v>-8.390309155766934E-2</v>
      </c>
      <c r="AS614" s="4" t="s">
        <v>65</v>
      </c>
      <c r="AT614" s="10">
        <f t="shared" si="485"/>
        <v>-0.18245182451824518</v>
      </c>
      <c r="AU614" s="10">
        <f t="shared" si="486"/>
        <v>-0.19679300291545182</v>
      </c>
      <c r="AV614" s="10">
        <f t="shared" si="487"/>
        <v>-0.13977669225401254</v>
      </c>
      <c r="AW614" s="10" t="s">
        <v>1</v>
      </c>
      <c r="AX614" s="9">
        <f t="shared" si="488"/>
        <v>4.267513226423264E-2</v>
      </c>
      <c r="AY614" s="9">
        <f t="shared" si="489"/>
        <v>5.7016310661439279E-2</v>
      </c>
      <c r="AZ614" s="8">
        <f t="shared" si="466"/>
        <v>-1.4341178397206639E-2</v>
      </c>
      <c r="BA614" s="4" t="s">
        <v>10</v>
      </c>
      <c r="BC614" s="4"/>
      <c r="BD614" s="4"/>
      <c r="BE614" s="4"/>
      <c r="BF614" s="4"/>
      <c r="BG614" s="4"/>
      <c r="BH614" s="4"/>
      <c r="BI614" s="4"/>
      <c r="BJ614" s="4">
        <v>92</v>
      </c>
      <c r="BK614" s="4"/>
      <c r="BN614" s="4"/>
    </row>
    <row r="615" spans="1:66" s="1" customFormat="1">
      <c r="A615" s="12">
        <v>42241</v>
      </c>
      <c r="B615" s="7">
        <v>26032.38</v>
      </c>
      <c r="C615" s="7">
        <v>144.5</v>
      </c>
      <c r="D615" s="7">
        <v>1764.15</v>
      </c>
      <c r="E615" s="7">
        <v>4927.45</v>
      </c>
      <c r="F615" s="7"/>
      <c r="G615" s="7"/>
      <c r="H615" s="10">
        <f t="shared" si="450"/>
        <v>1.4747191011235915E-2</v>
      </c>
      <c r="I615" s="10">
        <f t="shared" si="451"/>
        <v>4.2210669344833723E-2</v>
      </c>
      <c r="J615" s="10">
        <f t="shared" si="452"/>
        <v>1.5278264273793014E-2</v>
      </c>
      <c r="L615" s="10">
        <f t="shared" si="453"/>
        <v>1.3138510808646917</v>
      </c>
      <c r="M615" s="10">
        <f t="shared" si="454"/>
        <v>7.8986128625472896</v>
      </c>
      <c r="N615" s="10">
        <f t="shared" si="455"/>
        <v>2.338154596572048</v>
      </c>
      <c r="O615" s="7" t="s">
        <v>17</v>
      </c>
      <c r="P615" s="10">
        <f t="shared" si="456"/>
        <v>-6.5847617816825981</v>
      </c>
      <c r="Q615" s="10">
        <f t="shared" si="457"/>
        <v>-1.0243035157073563</v>
      </c>
      <c r="R615" s="11">
        <f t="shared" si="458"/>
        <v>-5.5604582659752415</v>
      </c>
      <c r="S615" s="7" t="s">
        <v>26</v>
      </c>
      <c r="T615" s="7"/>
      <c r="U615" s="7">
        <v>13804.85</v>
      </c>
      <c r="V615" s="7">
        <v>2986.05</v>
      </c>
      <c r="W615" s="7">
        <v>39.85</v>
      </c>
      <c r="X615" s="7">
        <f>X613-X613*0.069</f>
        <v>1.7537921110023673</v>
      </c>
      <c r="Y615" s="10">
        <f t="shared" si="459"/>
        <v>3.6536331725264236E-2</v>
      </c>
      <c r="Z615" s="10">
        <f t="shared" si="460"/>
        <v>-4.8987753061733958E-3</v>
      </c>
      <c r="AA615" s="10">
        <f t="shared" si="461"/>
        <v>5.4232804232804348E-2</v>
      </c>
      <c r="AB615" s="5"/>
      <c r="AC615" s="10">
        <f t="shared" ref="AC615:AC620" si="492">(U615-$U$614)/$U$614</f>
        <v>3.6536331725264236E-2</v>
      </c>
      <c r="AD615" s="10">
        <f t="shared" ref="AD615:AD620" si="493">(V615-$V$614)/$V$614</f>
        <v>-4.8987753061733958E-3</v>
      </c>
      <c r="AE615" s="10">
        <f t="shared" ref="AE615:AE620" si="494">(W615-$W$614)/$W$614</f>
        <v>5.4232804232804348E-2</v>
      </c>
      <c r="AF615" s="10" t="s">
        <v>20</v>
      </c>
      <c r="AG615" s="10">
        <f t="shared" si="490"/>
        <v>4.1435107031437629E-2</v>
      </c>
      <c r="AH615" s="10">
        <f t="shared" si="491"/>
        <v>-1.7696472507540112E-2</v>
      </c>
      <c r="AI615" s="10">
        <f t="shared" si="462"/>
        <v>5.9131579538977741E-2</v>
      </c>
      <c r="AJ615" s="7" t="s">
        <v>16</v>
      </c>
      <c r="AK615" s="7"/>
      <c r="AL615" s="7">
        <v>506.25</v>
      </c>
      <c r="AM615" s="7">
        <v>29.35</v>
      </c>
      <c r="AN615" s="7">
        <v>629.5</v>
      </c>
      <c r="AO615" s="4"/>
      <c r="AP615" s="10">
        <f t="shared" si="463"/>
        <v>1.5546639919759278E-2</v>
      </c>
      <c r="AQ615" s="10">
        <f t="shared" si="464"/>
        <v>6.5335753176043579E-2</v>
      </c>
      <c r="AR615" s="10">
        <f t="shared" si="465"/>
        <v>2.1335280279062185E-2</v>
      </c>
      <c r="AS615" s="4"/>
      <c r="AT615" s="10">
        <f>(AL615-$AL$614)/$AL$614</f>
        <v>1.5546639919759278E-2</v>
      </c>
      <c r="AU615" s="10">
        <f>(AM615-$AM$614)/$AM$614</f>
        <v>6.5335753176043579E-2</v>
      </c>
      <c r="AV615" s="10">
        <f>(AN615-$AN$614)/$AN$614</f>
        <v>2.1335280279062185E-2</v>
      </c>
      <c r="AW615" s="4" t="s">
        <v>7</v>
      </c>
      <c r="AX615" s="9">
        <f>AU615-AT615</f>
        <v>4.9789113256284302E-2</v>
      </c>
      <c r="AY615" s="9">
        <f>AU615-AV615</f>
        <v>4.4000472896981391E-2</v>
      </c>
      <c r="AZ615" s="8">
        <f t="shared" si="466"/>
        <v>5.7886403593029115E-3</v>
      </c>
      <c r="BA615" s="4" t="s">
        <v>48</v>
      </c>
      <c r="BC615" s="4"/>
      <c r="BD615" s="4"/>
      <c r="BE615" s="4"/>
      <c r="BF615" s="4"/>
      <c r="BG615" s="4"/>
      <c r="BH615" s="4"/>
      <c r="BI615" s="4"/>
      <c r="BJ615" s="4"/>
      <c r="BK615" s="4"/>
      <c r="BN615" s="4"/>
    </row>
    <row r="616" spans="1:66" s="1" customFormat="1">
      <c r="A616" s="12">
        <v>42242</v>
      </c>
      <c r="B616" s="7">
        <v>25714.66</v>
      </c>
      <c r="C616" s="7">
        <v>144.65</v>
      </c>
      <c r="D616" s="7">
        <v>1785.5</v>
      </c>
      <c r="E616" s="7">
        <v>4978.75</v>
      </c>
      <c r="F616" s="7"/>
      <c r="G616" s="7"/>
      <c r="H616" s="10">
        <f t="shared" si="450"/>
        <v>1.0380622837370635E-3</v>
      </c>
      <c r="I616" s="10">
        <f t="shared" si="451"/>
        <v>1.2102145509168669E-2</v>
      </c>
      <c r="J616" s="10">
        <f t="shared" si="452"/>
        <v>1.0411064546570779E-2</v>
      </c>
      <c r="K616" s="7"/>
      <c r="L616" s="10">
        <f t="shared" si="453"/>
        <v>1.3162530024019214</v>
      </c>
      <c r="M616" s="10">
        <f t="shared" si="454"/>
        <v>8.006305170239596</v>
      </c>
      <c r="N616" s="10">
        <f t="shared" si="455"/>
        <v>2.3729083395433914</v>
      </c>
      <c r="P616" s="10">
        <f t="shared" si="456"/>
        <v>-6.6900521678376741</v>
      </c>
      <c r="Q616" s="10">
        <f t="shared" si="457"/>
        <v>-1.05665533714147</v>
      </c>
      <c r="R616" s="11">
        <f t="shared" si="458"/>
        <v>-5.6333968306962046</v>
      </c>
      <c r="S616" s="7"/>
      <c r="T616" s="7"/>
      <c r="U616" s="7">
        <v>13832.05</v>
      </c>
      <c r="V616" s="7">
        <v>2885.6</v>
      </c>
      <c r="W616" s="7">
        <v>40.15</v>
      </c>
      <c r="X616" s="7"/>
      <c r="Y616" s="10">
        <f t="shared" si="459"/>
        <v>1.9703220245058011E-3</v>
      </c>
      <c r="Z616" s="10">
        <f t="shared" si="460"/>
        <v>-3.3639758209005298E-2</v>
      </c>
      <c r="AA616" s="10">
        <f t="shared" si="461"/>
        <v>7.5282308657464783E-3</v>
      </c>
      <c r="AB616" s="5"/>
      <c r="AC616" s="10">
        <f t="shared" si="492"/>
        <v>3.8578642088862969E-2</v>
      </c>
      <c r="AD616" s="10">
        <f t="shared" si="493"/>
        <v>-3.8373739898358773E-2</v>
      </c>
      <c r="AE616" s="10">
        <f t="shared" si="494"/>
        <v>6.2169312169312214E-2</v>
      </c>
      <c r="AF616" s="10"/>
      <c r="AG616" s="10">
        <f t="shared" si="490"/>
        <v>7.6952381987221735E-2</v>
      </c>
      <c r="AH616" s="10">
        <f t="shared" si="491"/>
        <v>-2.3590670080449246E-2</v>
      </c>
      <c r="AI616" s="10">
        <f t="shared" si="462"/>
        <v>0.10054305206767097</v>
      </c>
      <c r="AJ616" s="10"/>
      <c r="AK616" s="7"/>
      <c r="AL616" s="7">
        <v>517</v>
      </c>
      <c r="AM616" s="7">
        <v>31</v>
      </c>
      <c r="AN616" s="7">
        <v>625.5</v>
      </c>
      <c r="AO616" s="4"/>
      <c r="AP616" s="10">
        <f t="shared" si="463"/>
        <v>2.1234567901234569E-2</v>
      </c>
      <c r="AQ616" s="10">
        <f t="shared" si="464"/>
        <v>5.6218057921635381E-2</v>
      </c>
      <c r="AR616" s="10">
        <f t="shared" si="465"/>
        <v>-6.354249404289118E-3</v>
      </c>
      <c r="AS616" s="4"/>
      <c r="AT616" s="10">
        <f>(AL616-$AL$614)/$AL$614</f>
        <v>3.7111334002006016E-2</v>
      </c>
      <c r="AU616" s="10">
        <f>(AM616-$AM$614)/$AM$614</f>
        <v>0.12522686025408344</v>
      </c>
      <c r="AV616" s="10">
        <f>(AN616-$AN$614)/$AN$614</f>
        <v>1.4845461182769493E-2</v>
      </c>
      <c r="AW616" s="4"/>
      <c r="AX616" s="9">
        <f>AU616-AT616</f>
        <v>8.8115526252077428E-2</v>
      </c>
      <c r="AY616" s="9">
        <f>AU616-AV616</f>
        <v>0.11038139907131395</v>
      </c>
      <c r="AZ616" s="8">
        <f t="shared" si="466"/>
        <v>-2.2265872819236518E-2</v>
      </c>
      <c r="BA616" s="4" t="s">
        <v>70</v>
      </c>
      <c r="BC616" s="4"/>
      <c r="BD616" s="4"/>
      <c r="BE616" s="4"/>
      <c r="BF616" s="4"/>
      <c r="BG616" s="4"/>
      <c r="BH616" s="4"/>
      <c r="BI616" s="4"/>
      <c r="BJ616" s="4"/>
      <c r="BK616" s="4"/>
      <c r="BN616" s="4"/>
    </row>
    <row r="617" spans="1:66" s="1" customFormat="1">
      <c r="A617" s="12">
        <v>42243</v>
      </c>
      <c r="B617" s="7">
        <v>26231.19</v>
      </c>
      <c r="C617" s="7">
        <v>171.15</v>
      </c>
      <c r="D617" s="7">
        <v>1852.55</v>
      </c>
      <c r="E617" s="7">
        <v>5105.1499999999996</v>
      </c>
      <c r="F617" s="7"/>
      <c r="G617" s="7"/>
      <c r="H617" s="10">
        <f t="shared" si="450"/>
        <v>0.18320082958866227</v>
      </c>
      <c r="I617" s="10">
        <f t="shared" si="451"/>
        <v>3.7552506300756065E-2</v>
      </c>
      <c r="J617" s="10">
        <f t="shared" si="452"/>
        <v>2.5387898568917829E-2</v>
      </c>
      <c r="L617" s="10">
        <f t="shared" si="453"/>
        <v>1.7405924739791834</v>
      </c>
      <c r="M617" s="10">
        <f t="shared" si="454"/>
        <v>8.3445145018915508</v>
      </c>
      <c r="N617" s="10">
        <f t="shared" si="455"/>
        <v>2.4585393943499763</v>
      </c>
      <c r="O617" s="7" t="s">
        <v>26</v>
      </c>
      <c r="P617" s="10">
        <f t="shared" si="456"/>
        <v>-6.6039220279123674</v>
      </c>
      <c r="Q617" s="10">
        <f t="shared" si="457"/>
        <v>-0.71794692037079288</v>
      </c>
      <c r="R617" s="11">
        <f t="shared" si="458"/>
        <v>-5.885975107541574</v>
      </c>
      <c r="S617" s="4" t="s">
        <v>5</v>
      </c>
      <c r="T617" s="7"/>
      <c r="U617" s="7">
        <v>14529.85</v>
      </c>
      <c r="V617" s="7">
        <v>2941.65</v>
      </c>
      <c r="W617" s="7">
        <v>39.65</v>
      </c>
      <c r="X617" s="7"/>
      <c r="Y617" s="10">
        <f t="shared" si="459"/>
        <v>5.044805361461252E-2</v>
      </c>
      <c r="Z617" s="10">
        <f t="shared" si="460"/>
        <v>1.9424036595508797E-2</v>
      </c>
      <c r="AA617" s="10">
        <f t="shared" si="461"/>
        <v>-1.2453300124533002E-2</v>
      </c>
      <c r="AB617" s="5"/>
      <c r="AC617" s="10">
        <f t="shared" si="492"/>
        <v>9.0972913107953399E-2</v>
      </c>
      <c r="AD617" s="10">
        <f t="shared" si="493"/>
        <v>-1.9695076230942233E-2</v>
      </c>
      <c r="AE617" s="10">
        <f t="shared" si="494"/>
        <v>4.8941798941798981E-2</v>
      </c>
      <c r="AF617" s="10"/>
      <c r="AG617" s="10">
        <f t="shared" si="490"/>
        <v>0.11066798933889563</v>
      </c>
      <c r="AH617" s="10">
        <f t="shared" si="491"/>
        <v>4.2031114166154418E-2</v>
      </c>
      <c r="AI617" s="10">
        <f t="shared" si="462"/>
        <v>6.863687517274121E-2</v>
      </c>
      <c r="AJ617" s="7"/>
      <c r="AK617" s="7"/>
      <c r="AL617" s="7">
        <v>520.75</v>
      </c>
      <c r="AM617" s="7">
        <v>31.55</v>
      </c>
      <c r="AN617" s="7">
        <v>638.70000000000005</v>
      </c>
      <c r="AO617" s="4"/>
      <c r="AP617" s="10">
        <f t="shared" si="463"/>
        <v>7.2533849129593807E-3</v>
      </c>
      <c r="AQ617" s="10">
        <f t="shared" si="464"/>
        <v>1.7741935483870992E-2</v>
      </c>
      <c r="AR617" s="10">
        <f t="shared" si="465"/>
        <v>2.1103117505995278E-2</v>
      </c>
      <c r="AS617" s="4" t="s">
        <v>3</v>
      </c>
      <c r="AT617" s="10">
        <f>(AL617-$AL$614)/$AL$614</f>
        <v>4.4633901705115345E-2</v>
      </c>
      <c r="AU617" s="10">
        <f>(AM617-$AM$614)/$AM$614</f>
        <v>0.14519056261343014</v>
      </c>
      <c r="AV617" s="10">
        <f>(AN617-$AN$614)/$AN$614</f>
        <v>3.6261864200535447E-2</v>
      </c>
      <c r="AW617" s="4" t="s">
        <v>3</v>
      </c>
      <c r="AX617" s="9">
        <f>AU617-AT617</f>
        <v>0.10055666090831479</v>
      </c>
      <c r="AY617" s="9">
        <f>AU617-AV617</f>
        <v>0.10892869841289468</v>
      </c>
      <c r="AZ617" s="8">
        <f t="shared" si="466"/>
        <v>-8.3720375045798906E-3</v>
      </c>
      <c r="BA617" s="4" t="s">
        <v>5</v>
      </c>
      <c r="BC617" s="4"/>
      <c r="BD617" s="4"/>
      <c r="BE617" s="4"/>
      <c r="BF617" s="4"/>
      <c r="BG617" s="4"/>
      <c r="BH617" s="4"/>
      <c r="BI617" s="4"/>
      <c r="BJ617" s="4">
        <v>93</v>
      </c>
      <c r="BK617" s="4"/>
      <c r="BN617" s="4"/>
    </row>
    <row r="618" spans="1:66" s="1" customFormat="1">
      <c r="A618" s="12">
        <v>42244</v>
      </c>
      <c r="B618" s="7">
        <v>26392.38</v>
      </c>
      <c r="C618" s="7">
        <v>167.55</v>
      </c>
      <c r="D618" s="7">
        <v>1860.95</v>
      </c>
      <c r="E618" s="7">
        <v>5049.1000000000004</v>
      </c>
      <c r="F618" s="7"/>
      <c r="G618" s="7"/>
      <c r="H618" s="10">
        <f t="shared" si="450"/>
        <v>-2.1034180543382963E-2</v>
      </c>
      <c r="I618" s="10">
        <f t="shared" si="451"/>
        <v>4.534290572454234E-3</v>
      </c>
      <c r="J618" s="10">
        <f t="shared" si="452"/>
        <v>-1.0979109330773685E-2</v>
      </c>
      <c r="K618" s="7"/>
      <c r="L618" s="10">
        <f t="shared" si="453"/>
        <v>1.6829463570856686</v>
      </c>
      <c r="M618" s="10">
        <f t="shared" si="454"/>
        <v>8.3868852459016399</v>
      </c>
      <c r="N618" s="10">
        <f t="shared" si="455"/>
        <v>2.4205677122146199</v>
      </c>
      <c r="O618" s="7" t="s">
        <v>17</v>
      </c>
      <c r="P618" s="10">
        <f t="shared" si="456"/>
        <v>-6.703938888815971</v>
      </c>
      <c r="Q618" s="10">
        <f t="shared" si="457"/>
        <v>-0.73762135512895122</v>
      </c>
      <c r="R618" s="11">
        <f t="shared" si="458"/>
        <v>-5.96631753368702</v>
      </c>
      <c r="S618" s="7" t="s">
        <v>26</v>
      </c>
      <c r="T618" s="7"/>
      <c r="U618" s="7">
        <v>14262.9</v>
      </c>
      <c r="V618" s="7">
        <v>2971.55</v>
      </c>
      <c r="W618" s="7">
        <v>39.35</v>
      </c>
      <c r="X618" s="7"/>
      <c r="Y618" s="10">
        <f t="shared" si="459"/>
        <v>-1.8372522772086477E-2</v>
      </c>
      <c r="Z618" s="10">
        <f t="shared" si="460"/>
        <v>1.0164363537470498E-2</v>
      </c>
      <c r="AA618" s="10">
        <f t="shared" si="461"/>
        <v>-7.5662042875156918E-3</v>
      </c>
      <c r="AB618" s="5"/>
      <c r="AC618" s="10">
        <f t="shared" si="492"/>
        <v>7.0928988418148001E-2</v>
      </c>
      <c r="AD618" s="10">
        <f t="shared" si="493"/>
        <v>-9.7309006081812265E-3</v>
      </c>
      <c r="AE618" s="10">
        <f t="shared" si="494"/>
        <v>4.1005291005291121E-2</v>
      </c>
      <c r="AF618" s="10"/>
      <c r="AG618" s="10">
        <f t="shared" si="490"/>
        <v>8.0659889026329229E-2</v>
      </c>
      <c r="AH618" s="10">
        <f t="shared" si="491"/>
        <v>2.992369741285688E-2</v>
      </c>
      <c r="AI618" s="10">
        <f t="shared" si="462"/>
        <v>5.0736191613472349E-2</v>
      </c>
      <c r="AJ618" s="7"/>
      <c r="AK618" s="7"/>
      <c r="AL618" s="7">
        <v>527.25</v>
      </c>
      <c r="AM618" s="7">
        <v>31.55</v>
      </c>
      <c r="AN618" s="7">
        <v>675.9</v>
      </c>
      <c r="AO618" s="4"/>
      <c r="AP618" s="10">
        <f t="shared" si="463"/>
        <v>1.2481997119539127E-2</v>
      </c>
      <c r="AQ618" s="10">
        <f t="shared" si="464"/>
        <v>0</v>
      </c>
      <c r="AR618" s="10">
        <f t="shared" si="465"/>
        <v>5.8243306716768327E-2</v>
      </c>
      <c r="AS618" s="4"/>
      <c r="AT618" s="10">
        <f t="shared" ref="AT618:AT642" si="495">(AL618-$AL$617)/$AL$617</f>
        <v>1.2481997119539127E-2</v>
      </c>
      <c r="AU618" s="10">
        <f t="shared" ref="AU618:AU642" si="496">(AM618-$AM$617)/$AM$617</f>
        <v>0</v>
      </c>
      <c r="AV618" s="10">
        <f t="shared" ref="AV618:AV642" si="497">(AN618-$AN$617)/$AN$617</f>
        <v>5.8243306716768327E-2</v>
      </c>
      <c r="AW618" s="7" t="s">
        <v>0</v>
      </c>
      <c r="AX618" s="9">
        <f t="shared" ref="AX618:AX642" si="498">AV618-AT618</f>
        <v>4.5761309597229197E-2</v>
      </c>
      <c r="AY618" s="9">
        <f t="shared" ref="AY618:AY642" si="499">AV618-AU618</f>
        <v>5.8243306716768327E-2</v>
      </c>
      <c r="AZ618" s="8">
        <f t="shared" si="466"/>
        <v>-1.248199711953913E-2</v>
      </c>
      <c r="BA618" s="4" t="s">
        <v>3</v>
      </c>
      <c r="BC618" s="4"/>
      <c r="BD618" s="4"/>
      <c r="BE618" s="4"/>
      <c r="BF618" s="4"/>
      <c r="BG618" s="4"/>
      <c r="BH618" s="4"/>
      <c r="BI618" s="4"/>
      <c r="BJ618" s="4"/>
      <c r="BK618" s="4"/>
      <c r="BN618" s="4"/>
    </row>
    <row r="619" spans="1:66" s="1" customFormat="1">
      <c r="A619" s="12">
        <v>42247</v>
      </c>
      <c r="B619" s="7">
        <v>26283.09</v>
      </c>
      <c r="C619" s="7">
        <v>173.85</v>
      </c>
      <c r="D619" s="7">
        <v>1836.6</v>
      </c>
      <c r="E619" s="7">
        <v>5024.05</v>
      </c>
      <c r="F619" s="7"/>
      <c r="G619" s="7"/>
      <c r="H619" s="10">
        <f t="shared" si="450"/>
        <v>3.7600716204118069E-2</v>
      </c>
      <c r="I619" s="10">
        <f t="shared" si="451"/>
        <v>-1.3084714796206312E-2</v>
      </c>
      <c r="J619" s="10">
        <f t="shared" si="452"/>
        <v>-4.9612802281595097E-3</v>
      </c>
      <c r="K619" s="7"/>
      <c r="L619" s="10">
        <f t="shared" si="453"/>
        <v>1.7838270616493193</v>
      </c>
      <c r="M619" s="10">
        <f t="shared" si="454"/>
        <v>8.2640605296342997</v>
      </c>
      <c r="N619" s="10">
        <f t="shared" si="455"/>
        <v>2.403597317254929</v>
      </c>
      <c r="O619" s="7"/>
      <c r="P619" s="10">
        <f t="shared" si="456"/>
        <v>-6.4802334679849807</v>
      </c>
      <c r="Q619" s="10">
        <f t="shared" si="457"/>
        <v>-0.61977025560560972</v>
      </c>
      <c r="R619" s="11">
        <f t="shared" si="458"/>
        <v>-5.8604632123793712</v>
      </c>
      <c r="S619" s="7"/>
      <c r="T619" s="7"/>
      <c r="U619" s="7">
        <v>14143.7</v>
      </c>
      <c r="V619" s="7">
        <v>2928.95</v>
      </c>
      <c r="W619" s="7">
        <v>37.700000000000003</v>
      </c>
      <c r="X619" s="7"/>
      <c r="Y619" s="10">
        <f t="shared" si="459"/>
        <v>-8.3573466826521187E-3</v>
      </c>
      <c r="Z619" s="10">
        <f t="shared" si="460"/>
        <v>-1.4335952617321047E-2</v>
      </c>
      <c r="AA619" s="10">
        <f t="shared" si="461"/>
        <v>-4.1931385006353204E-2</v>
      </c>
      <c r="AB619" s="5"/>
      <c r="AC619" s="10">
        <f t="shared" si="492"/>
        <v>6.1978863589435607E-2</v>
      </c>
      <c r="AD619" s="10">
        <f t="shared" si="493"/>
        <v>-2.3927351495459531E-2</v>
      </c>
      <c r="AE619" s="10">
        <f t="shared" si="494"/>
        <v>-2.6455026455024953E-3</v>
      </c>
      <c r="AF619" s="10"/>
      <c r="AG619" s="10">
        <f t="shared" si="490"/>
        <v>8.5906215084895141E-2</v>
      </c>
      <c r="AH619" s="10">
        <f t="shared" si="491"/>
        <v>6.4624366234938099E-2</v>
      </c>
      <c r="AI619" s="10">
        <f t="shared" si="462"/>
        <v>2.1281848849957041E-2</v>
      </c>
      <c r="AJ619" s="7"/>
      <c r="AK619" s="7"/>
      <c r="AL619" s="7">
        <v>521.5</v>
      </c>
      <c r="AM619" s="7">
        <v>31.35</v>
      </c>
      <c r="AN619" s="7">
        <v>687.2</v>
      </c>
      <c r="AO619" s="4"/>
      <c r="AP619" s="10">
        <f t="shared" si="463"/>
        <v>-1.0905642484589853E-2</v>
      </c>
      <c r="AQ619" s="10">
        <f t="shared" si="464"/>
        <v>-6.339144215530881E-3</v>
      </c>
      <c r="AR619" s="10">
        <f t="shared" si="465"/>
        <v>1.6718449474774476E-2</v>
      </c>
      <c r="AS619" s="4"/>
      <c r="AT619" s="10">
        <f t="shared" si="495"/>
        <v>1.4402304368698992E-3</v>
      </c>
      <c r="AU619" s="10">
        <f t="shared" si="496"/>
        <v>-6.339144215530881E-3</v>
      </c>
      <c r="AV619" s="10">
        <f t="shared" si="497"/>
        <v>7.5935493972130882E-2</v>
      </c>
      <c r="AX619" s="9">
        <f t="shared" si="498"/>
        <v>7.449526353526098E-2</v>
      </c>
      <c r="AY619" s="9">
        <f t="shared" si="499"/>
        <v>8.2274638187661758E-2</v>
      </c>
      <c r="AZ619" s="8">
        <f t="shared" si="466"/>
        <v>-7.7793746524007779E-3</v>
      </c>
      <c r="BA619" s="4"/>
      <c r="BC619" s="4"/>
      <c r="BD619" s="4"/>
      <c r="BE619" s="4"/>
      <c r="BF619" s="4"/>
      <c r="BG619" s="4"/>
      <c r="BH619" s="4"/>
      <c r="BI619" s="4"/>
      <c r="BJ619" s="4"/>
      <c r="BK619" s="4"/>
      <c r="BN619" s="4"/>
    </row>
    <row r="620" spans="1:66" s="1" customFormat="1">
      <c r="A620" s="12">
        <v>42248</v>
      </c>
      <c r="B620" s="7">
        <v>25696.44</v>
      </c>
      <c r="C620" s="7">
        <v>164.8</v>
      </c>
      <c r="D620" s="7">
        <v>1810.7</v>
      </c>
      <c r="E620" s="7">
        <v>4940.8500000000004</v>
      </c>
      <c r="F620" s="7"/>
      <c r="G620" s="7"/>
      <c r="H620" s="10">
        <f t="shared" si="450"/>
        <v>-5.205637043428233E-2</v>
      </c>
      <c r="I620" s="10">
        <f t="shared" si="451"/>
        <v>-1.4102145268430722E-2</v>
      </c>
      <c r="J620" s="10">
        <f t="shared" si="452"/>
        <v>-1.6560344741791945E-2</v>
      </c>
      <c r="K620" s="7"/>
      <c r="L620" s="10">
        <f t="shared" si="453"/>
        <v>1.6389111289031226</v>
      </c>
      <c r="M620" s="10">
        <f t="shared" si="454"/>
        <v>8.1334174022698615</v>
      </c>
      <c r="N620" s="10">
        <f t="shared" si="455"/>
        <v>2.3472325723189491</v>
      </c>
      <c r="O620" s="7"/>
      <c r="P620" s="10">
        <f t="shared" si="456"/>
        <v>-6.4945062733667385</v>
      </c>
      <c r="Q620" s="10">
        <f t="shared" si="457"/>
        <v>-0.70832144341582648</v>
      </c>
      <c r="R620" s="11">
        <f t="shared" si="458"/>
        <v>-5.786184829950912</v>
      </c>
      <c r="S620" s="7"/>
      <c r="T620" s="7"/>
      <c r="U620" s="7">
        <v>14101.15</v>
      </c>
      <c r="V620" s="7">
        <v>2921.7</v>
      </c>
      <c r="W620" s="7">
        <v>36.700000000000003</v>
      </c>
      <c r="X620" s="7">
        <v>19</v>
      </c>
      <c r="Y620" s="10">
        <f t="shared" si="459"/>
        <v>-3.008406569709559E-3</v>
      </c>
      <c r="Z620" s="10">
        <f t="shared" si="460"/>
        <v>-2.4752897796138551E-3</v>
      </c>
      <c r="AA620" s="10">
        <f t="shared" si="461"/>
        <v>-2.652519893899204E-2</v>
      </c>
      <c r="AB620" s="5"/>
      <c r="AC620" s="10">
        <f t="shared" si="492"/>
        <v>5.8783999399320455E-2</v>
      </c>
      <c r="AD620" s="10">
        <f t="shared" si="493"/>
        <v>-2.6343414146463445E-2</v>
      </c>
      <c r="AE620" s="10">
        <f t="shared" si="494"/>
        <v>-2.9100529100528953E-2</v>
      </c>
      <c r="AF620" s="10" t="s">
        <v>1</v>
      </c>
      <c r="AG620" s="10">
        <f t="shared" si="490"/>
        <v>8.5127413545783903E-2</v>
      </c>
      <c r="AH620" s="10">
        <f t="shared" si="491"/>
        <v>8.7884528499849401E-2</v>
      </c>
      <c r="AI620" s="10">
        <f t="shared" si="462"/>
        <v>-2.7571149540654982E-3</v>
      </c>
      <c r="AJ620" s="7" t="s">
        <v>14</v>
      </c>
      <c r="AK620" s="7"/>
      <c r="AL620" s="7">
        <v>517.25</v>
      </c>
      <c r="AM620" s="7">
        <v>30.85</v>
      </c>
      <c r="AN620" s="7">
        <v>680.7</v>
      </c>
      <c r="AO620" s="4"/>
      <c r="AP620" s="10">
        <f t="shared" si="463"/>
        <v>-8.1495685522531159E-3</v>
      </c>
      <c r="AQ620" s="10">
        <f t="shared" si="464"/>
        <v>-1.5948963317384369E-2</v>
      </c>
      <c r="AR620" s="10">
        <f t="shared" si="465"/>
        <v>-9.4586728754365527E-3</v>
      </c>
      <c r="AS620" s="4"/>
      <c r="AT620" s="10">
        <f t="shared" si="495"/>
        <v>-6.7210753720595299E-3</v>
      </c>
      <c r="AU620" s="10">
        <f t="shared" si="496"/>
        <v>-2.2187004754358138E-2</v>
      </c>
      <c r="AV620" s="10">
        <f t="shared" si="497"/>
        <v>6.5758572099577264E-2</v>
      </c>
      <c r="AW620" s="4"/>
      <c r="AX620" s="9">
        <f t="shared" si="498"/>
        <v>7.2479647471636793E-2</v>
      </c>
      <c r="AY620" s="9">
        <f t="shared" si="499"/>
        <v>8.7945576853935406E-2</v>
      </c>
      <c r="AZ620" s="8">
        <f t="shared" si="466"/>
        <v>-1.5465929382298613E-2</v>
      </c>
      <c r="BA620" s="4"/>
      <c r="BC620" s="4"/>
      <c r="BD620" s="4"/>
      <c r="BE620" s="4"/>
      <c r="BF620" s="4"/>
      <c r="BG620" s="4"/>
      <c r="BH620" s="4"/>
      <c r="BI620" s="4"/>
      <c r="BJ620" s="4"/>
      <c r="BK620" s="4"/>
      <c r="BN620" s="4"/>
    </row>
    <row r="621" spans="1:66" s="1" customFormat="1">
      <c r="A621" s="12">
        <v>42249</v>
      </c>
      <c r="B621" s="7">
        <v>25453.56</v>
      </c>
      <c r="C621" s="7">
        <v>170.7</v>
      </c>
      <c r="D621" s="7">
        <v>1850.1</v>
      </c>
      <c r="E621" s="7">
        <v>5028.3500000000004</v>
      </c>
      <c r="F621" s="7"/>
      <c r="G621" s="7"/>
      <c r="H621" s="10">
        <f t="shared" si="450"/>
        <v>3.5800970873786267E-2</v>
      </c>
      <c r="I621" s="10">
        <f t="shared" si="451"/>
        <v>2.1759540509195263E-2</v>
      </c>
      <c r="J621" s="10">
        <f t="shared" si="452"/>
        <v>1.7709503425523947E-2</v>
      </c>
      <c r="K621" s="7"/>
      <c r="L621" s="10">
        <f t="shared" si="453"/>
        <v>1.7333867093674937</v>
      </c>
      <c r="M621" s="10">
        <f t="shared" si="454"/>
        <v>8.3321563682219413</v>
      </c>
      <c r="N621" s="10">
        <f t="shared" si="455"/>
        <v>2.406510399024457</v>
      </c>
      <c r="O621" s="7"/>
      <c r="P621" s="10">
        <f t="shared" si="456"/>
        <v>-6.5987696588544473</v>
      </c>
      <c r="Q621" s="10">
        <f t="shared" si="457"/>
        <v>-0.67312368965696323</v>
      </c>
      <c r="R621" s="11">
        <f t="shared" si="458"/>
        <v>-5.9256459691974843</v>
      </c>
      <c r="S621" s="7"/>
      <c r="T621" s="7"/>
      <c r="U621" s="7">
        <v>14318.35</v>
      </c>
      <c r="V621" s="7">
        <v>2982.8</v>
      </c>
      <c r="W621" s="7">
        <v>36.75</v>
      </c>
      <c r="X621" s="7">
        <f>X615-X615*0.029</f>
        <v>1.7029321397832986</v>
      </c>
      <c r="Y621" s="10">
        <f t="shared" si="459"/>
        <v>1.5402999046177137E-2</v>
      </c>
      <c r="Z621" s="10">
        <f t="shared" si="460"/>
        <v>2.0912482458842582E-2</v>
      </c>
      <c r="AA621" s="10">
        <f t="shared" si="461"/>
        <v>1.3623978201634103E-3</v>
      </c>
      <c r="AB621" s="5"/>
      <c r="AC621" s="10">
        <f t="shared" ref="AC621:AC630" si="500">(U621-$U$620)/$U$620</f>
        <v>1.5402999046177137E-2</v>
      </c>
      <c r="AD621" s="10">
        <f t="shared" ref="AD621:AD630" si="501">(V621-$V$620)/$V$620</f>
        <v>2.0912482458842582E-2</v>
      </c>
      <c r="AE621" s="10">
        <f t="shared" ref="AE621:AE630" si="502">(W621-$W$620)/$W$620</f>
        <v>1.3623978201634103E-3</v>
      </c>
      <c r="AF621" s="7" t="s">
        <v>0</v>
      </c>
      <c r="AG621" s="10">
        <f t="shared" ref="AG621:AG630" si="503">AD621-AC621</f>
        <v>5.5094834126654443E-3</v>
      </c>
      <c r="AH621" s="10">
        <f t="shared" ref="AH621:AH630" si="504">AD621-AE621</f>
        <v>1.9550084638679171E-2</v>
      </c>
      <c r="AI621" s="10">
        <f t="shared" si="462"/>
        <v>-1.4040601226013727E-2</v>
      </c>
      <c r="AJ621" s="10" t="s">
        <v>17</v>
      </c>
      <c r="AK621" s="7"/>
      <c r="AL621" s="7">
        <v>510.25</v>
      </c>
      <c r="AM621" s="7">
        <v>30.15</v>
      </c>
      <c r="AN621" s="7">
        <v>662</v>
      </c>
      <c r="AO621" s="4"/>
      <c r="AP621" s="10">
        <f t="shared" si="463"/>
        <v>-1.3533107781536975E-2</v>
      </c>
      <c r="AQ621" s="10">
        <f t="shared" si="464"/>
        <v>-2.2690437601296687E-2</v>
      </c>
      <c r="AR621" s="10">
        <f t="shared" si="465"/>
        <v>-2.7471720287938952E-2</v>
      </c>
      <c r="AS621" s="4"/>
      <c r="AT621" s="10">
        <f t="shared" si="495"/>
        <v>-2.0163226116178587E-2</v>
      </c>
      <c r="AU621" s="10">
        <f t="shared" si="496"/>
        <v>-4.4374009508716387E-2</v>
      </c>
      <c r="AV621" s="10">
        <f t="shared" si="497"/>
        <v>3.6480350712384459E-2</v>
      </c>
      <c r="AW621" s="4"/>
      <c r="AX621" s="9">
        <f t="shared" si="498"/>
        <v>5.6643576828563046E-2</v>
      </c>
      <c r="AY621" s="9">
        <f t="shared" si="499"/>
        <v>8.0854360221100846E-2</v>
      </c>
      <c r="AZ621" s="8">
        <f t="shared" si="466"/>
        <v>-2.42107833925378E-2</v>
      </c>
      <c r="BA621" s="4"/>
      <c r="BC621" s="4"/>
      <c r="BD621" s="4"/>
      <c r="BE621" s="4"/>
      <c r="BF621" s="4"/>
      <c r="BG621" s="4"/>
      <c r="BH621" s="4"/>
      <c r="BI621" s="4"/>
      <c r="BJ621" s="4"/>
      <c r="BK621" s="4"/>
      <c r="BN621" s="4"/>
    </row>
    <row r="622" spans="1:66" s="1" customFormat="1">
      <c r="A622" s="12">
        <v>42250</v>
      </c>
      <c r="B622" s="7">
        <v>25764.78</v>
      </c>
      <c r="C622" s="7">
        <v>169.65</v>
      </c>
      <c r="D622" s="7">
        <v>1869.05</v>
      </c>
      <c r="E622" s="7">
        <v>5205.5</v>
      </c>
      <c r="F622" s="7"/>
      <c r="G622" s="7"/>
      <c r="H622" s="10">
        <f t="shared" si="450"/>
        <v>-6.1511423550086874E-3</v>
      </c>
      <c r="I622" s="10">
        <f t="shared" si="451"/>
        <v>1.0242689584346817E-2</v>
      </c>
      <c r="J622" s="10">
        <f t="shared" si="452"/>
        <v>3.5230244513607768E-2</v>
      </c>
      <c r="K622" s="7"/>
      <c r="L622" s="10">
        <f t="shared" si="453"/>
        <v>1.7165732586068854</v>
      </c>
      <c r="M622" s="10">
        <f t="shared" si="454"/>
        <v>8.4277427490542234</v>
      </c>
      <c r="N622" s="10">
        <f t="shared" si="455"/>
        <v>2.526522593320236</v>
      </c>
      <c r="O622" s="7"/>
      <c r="P622" s="10">
        <f t="shared" si="456"/>
        <v>-6.7111694904473378</v>
      </c>
      <c r="Q622" s="10">
        <f t="shared" si="457"/>
        <v>-0.80994933471335062</v>
      </c>
      <c r="R622" s="11">
        <f t="shared" si="458"/>
        <v>-5.9012201557339869</v>
      </c>
      <c r="S622" s="7"/>
      <c r="T622" s="7"/>
      <c r="U622" s="7">
        <v>14159.85</v>
      </c>
      <c r="V622" s="7">
        <v>3009.1</v>
      </c>
      <c r="W622" s="7">
        <v>37</v>
      </c>
      <c r="X622" s="7"/>
      <c r="Y622" s="10">
        <f t="shared" si="459"/>
        <v>-1.106971124466157E-2</v>
      </c>
      <c r="Z622" s="10">
        <f t="shared" si="460"/>
        <v>8.8172187206650553E-3</v>
      </c>
      <c r="AA622" s="10">
        <f t="shared" si="461"/>
        <v>6.8027210884353739E-3</v>
      </c>
      <c r="AB622" s="5"/>
      <c r="AC622" s="10">
        <f t="shared" si="500"/>
        <v>4.1627810497725879E-3</v>
      </c>
      <c r="AD622" s="10">
        <f t="shared" si="501"/>
        <v>2.9914091111339323E-2</v>
      </c>
      <c r="AE622" s="10">
        <f t="shared" si="502"/>
        <v>8.1743869209808476E-3</v>
      </c>
      <c r="AF622" s="10"/>
      <c r="AG622" s="10">
        <f t="shared" si="503"/>
        <v>2.5751310061566737E-2</v>
      </c>
      <c r="AH622" s="10">
        <f t="shared" si="504"/>
        <v>2.1739704190358478E-2</v>
      </c>
      <c r="AI622" s="10">
        <f t="shared" si="462"/>
        <v>4.0116058712082597E-3</v>
      </c>
      <c r="AJ622" s="4"/>
      <c r="AK622" s="7"/>
      <c r="AL622" s="7">
        <v>516.75</v>
      </c>
      <c r="AM622" s="7">
        <v>31</v>
      </c>
      <c r="AN622" s="7">
        <v>681.05</v>
      </c>
      <c r="AO622" s="4"/>
      <c r="AP622" s="10">
        <f t="shared" si="463"/>
        <v>1.2738853503184714E-2</v>
      </c>
      <c r="AQ622" s="10">
        <f t="shared" si="464"/>
        <v>2.8192371475953614E-2</v>
      </c>
      <c r="AR622" s="10">
        <f t="shared" si="465"/>
        <v>2.8776435045317152E-2</v>
      </c>
      <c r="AS622" s="4"/>
      <c r="AT622" s="10">
        <f t="shared" si="495"/>
        <v>-7.6812289966394619E-3</v>
      </c>
      <c r="AU622" s="10">
        <f t="shared" si="496"/>
        <v>-1.7432646592710006E-2</v>
      </c>
      <c r="AV622" s="10">
        <f t="shared" si="497"/>
        <v>6.6306560200406928E-2</v>
      </c>
      <c r="AW622" s="4"/>
      <c r="AX622" s="9">
        <f t="shared" si="498"/>
        <v>7.3987789197046391E-2</v>
      </c>
      <c r="AY622" s="9">
        <f t="shared" si="499"/>
        <v>8.373920679311693E-2</v>
      </c>
      <c r="AZ622" s="8">
        <f t="shared" si="466"/>
        <v>-9.7514175960705385E-3</v>
      </c>
      <c r="BA622" s="4"/>
      <c r="BC622" s="4"/>
      <c r="BD622" s="4"/>
      <c r="BE622" s="4"/>
      <c r="BF622" s="4"/>
      <c r="BG622" s="4"/>
      <c r="BH622" s="4"/>
      <c r="BI622" s="4"/>
      <c r="BJ622" s="4"/>
      <c r="BK622" s="4"/>
      <c r="BN622" s="4"/>
    </row>
    <row r="623" spans="1:66" s="1" customFormat="1">
      <c r="A623" s="12">
        <v>42251</v>
      </c>
      <c r="B623" s="7">
        <v>25201.9</v>
      </c>
      <c r="C623" s="7">
        <v>163.1</v>
      </c>
      <c r="D623" s="7">
        <v>1763.75</v>
      </c>
      <c r="E623" s="7">
        <v>5068.75</v>
      </c>
      <c r="F623" s="7"/>
      <c r="G623" s="7"/>
      <c r="H623" s="10">
        <f t="shared" si="450"/>
        <v>-3.8608900677866258E-2</v>
      </c>
      <c r="I623" s="10">
        <f t="shared" si="451"/>
        <v>-5.6338781734035982E-2</v>
      </c>
      <c r="J623" s="10">
        <f t="shared" si="452"/>
        <v>-2.6270291038324848E-2</v>
      </c>
      <c r="K623" s="7"/>
      <c r="L623" s="10">
        <f t="shared" si="453"/>
        <v>1.6116893514811848</v>
      </c>
      <c r="M623" s="10">
        <f t="shared" si="454"/>
        <v>7.8965952080706181</v>
      </c>
      <c r="N623" s="10">
        <f t="shared" si="455"/>
        <v>2.4338798184404853</v>
      </c>
      <c r="O623" s="7"/>
      <c r="P623" s="10">
        <f t="shared" si="456"/>
        <v>-6.2849058565894333</v>
      </c>
      <c r="Q623" s="10">
        <f t="shared" si="457"/>
        <v>-0.82219046695930054</v>
      </c>
      <c r="R623" s="11">
        <f t="shared" si="458"/>
        <v>-5.4627153896301328</v>
      </c>
      <c r="S623" s="7"/>
      <c r="T623" s="7"/>
      <c r="U623" s="7">
        <v>14046.2</v>
      </c>
      <c r="V623" s="7">
        <v>2985.4</v>
      </c>
      <c r="W623" s="7">
        <v>36.549999999999997</v>
      </c>
      <c r="X623" s="7"/>
      <c r="Y623" s="10">
        <f t="shared" si="459"/>
        <v>-8.0262149669664325E-3</v>
      </c>
      <c r="Z623" s="10">
        <f t="shared" si="460"/>
        <v>-7.8761091356218862E-3</v>
      </c>
      <c r="AA623" s="10">
        <f t="shared" si="461"/>
        <v>-1.2162162162162239E-2</v>
      </c>
      <c r="AB623" s="5"/>
      <c r="AC623" s="10">
        <f t="shared" si="500"/>
        <v>-3.896845292759733E-3</v>
      </c>
      <c r="AD623" s="10">
        <f t="shared" si="501"/>
        <v>2.1802375329431588E-2</v>
      </c>
      <c r="AE623" s="10">
        <f t="shared" si="502"/>
        <v>-4.0871934604906181E-3</v>
      </c>
      <c r="AF623" s="10"/>
      <c r="AG623" s="10">
        <f t="shared" si="503"/>
        <v>2.5699220622191321E-2</v>
      </c>
      <c r="AH623" s="10">
        <f t="shared" si="504"/>
        <v>2.5889568789922206E-2</v>
      </c>
      <c r="AI623" s="10">
        <f t="shared" si="462"/>
        <v>-1.9034816773088464E-4</v>
      </c>
      <c r="AJ623" s="7"/>
      <c r="AK623" s="7"/>
      <c r="AL623" s="7">
        <v>498.5</v>
      </c>
      <c r="AM623" s="7">
        <v>29.9</v>
      </c>
      <c r="AN623" s="7">
        <v>632.95000000000005</v>
      </c>
      <c r="AO623" s="4"/>
      <c r="AP623" s="10">
        <f t="shared" si="463"/>
        <v>-3.531688437348815E-2</v>
      </c>
      <c r="AQ623" s="10">
        <f t="shared" si="464"/>
        <v>-3.5483870967741984E-2</v>
      </c>
      <c r="AR623" s="10">
        <f t="shared" si="465"/>
        <v>-7.0626238895822493E-2</v>
      </c>
      <c r="AS623" s="4"/>
      <c r="AT623" s="10">
        <f t="shared" si="495"/>
        <v>-4.2726836293807011E-2</v>
      </c>
      <c r="AU623" s="10">
        <f t="shared" si="496"/>
        <v>-5.229793977813002E-2</v>
      </c>
      <c r="AV623" s="10">
        <f t="shared" si="497"/>
        <v>-9.0026616564897449E-3</v>
      </c>
      <c r="AW623" s="4"/>
      <c r="AX623" s="9">
        <f t="shared" si="498"/>
        <v>3.3724174637317264E-2</v>
      </c>
      <c r="AY623" s="9">
        <f t="shared" si="499"/>
        <v>4.3295278121640274E-2</v>
      </c>
      <c r="AZ623" s="8">
        <f t="shared" si="466"/>
        <v>-9.5711034843230097E-3</v>
      </c>
      <c r="BA623" s="4"/>
      <c r="BC623" s="4"/>
      <c r="BD623" s="4"/>
      <c r="BE623" s="4"/>
      <c r="BF623" s="4"/>
      <c r="BG623" s="4"/>
      <c r="BH623" s="4"/>
      <c r="BI623" s="4"/>
      <c r="BJ623" s="4"/>
      <c r="BK623" s="4"/>
      <c r="BN623" s="4"/>
    </row>
    <row r="624" spans="1:66" s="1" customFormat="1">
      <c r="A624" s="12">
        <v>42254</v>
      </c>
      <c r="B624" s="7">
        <v>24893.81</v>
      </c>
      <c r="C624" s="7">
        <v>157</v>
      </c>
      <c r="D624" s="7">
        <v>1724.7</v>
      </c>
      <c r="E624" s="7">
        <v>5025.55</v>
      </c>
      <c r="F624" s="7"/>
      <c r="G624" s="7"/>
      <c r="H624" s="10">
        <f t="shared" si="450"/>
        <v>-3.7400367872470842E-2</v>
      </c>
      <c r="I624" s="10">
        <f t="shared" si="451"/>
        <v>-2.2140326009922016E-2</v>
      </c>
      <c r="J624" s="10">
        <f t="shared" si="452"/>
        <v>-8.5228113440196929E-3</v>
      </c>
      <c r="K624" s="7"/>
      <c r="L624" s="10">
        <f t="shared" si="453"/>
        <v>1.5140112089671736</v>
      </c>
      <c r="M624" s="10">
        <f t="shared" si="454"/>
        <v>7.6996216897856247</v>
      </c>
      <c r="N624" s="10">
        <f t="shared" si="455"/>
        <v>2.4046135085698803</v>
      </c>
      <c r="O624" s="7"/>
      <c r="P624" s="10">
        <f t="shared" si="456"/>
        <v>-6.1856104808184513</v>
      </c>
      <c r="Q624" s="10">
        <f t="shared" si="457"/>
        <v>-0.89060229960270676</v>
      </c>
      <c r="R624" s="11">
        <f t="shared" si="458"/>
        <v>-5.2950081812157448</v>
      </c>
      <c r="S624" s="7"/>
      <c r="T624" s="7"/>
      <c r="U624" s="7">
        <v>13595.6</v>
      </c>
      <c r="V624" s="7">
        <v>2898.45</v>
      </c>
      <c r="W624" s="7">
        <v>35.15</v>
      </c>
      <c r="X624" s="7"/>
      <c r="Y624" s="10">
        <f t="shared" si="459"/>
        <v>-3.2079850778146429E-2</v>
      </c>
      <c r="Z624" s="10">
        <f t="shared" si="460"/>
        <v>-2.9125075366785109E-2</v>
      </c>
      <c r="AA624" s="10">
        <f t="shared" si="461"/>
        <v>-3.8303693570451401E-2</v>
      </c>
      <c r="AB624" s="5"/>
      <c r="AC624" s="10">
        <f t="shared" si="500"/>
        <v>-3.5851685855408905E-2</v>
      </c>
      <c r="AD624" s="10">
        <f t="shared" si="501"/>
        <v>-7.9576958619981524E-3</v>
      </c>
      <c r="AE624" s="10">
        <f t="shared" si="502"/>
        <v>-4.223433242506823E-2</v>
      </c>
      <c r="AF624" s="10"/>
      <c r="AG624" s="10">
        <f t="shared" si="503"/>
        <v>2.789398999341075E-2</v>
      </c>
      <c r="AH624" s="10">
        <f t="shared" si="504"/>
        <v>3.4276636563070076E-2</v>
      </c>
      <c r="AI624" s="10">
        <f t="shared" si="462"/>
        <v>-6.3826465696593254E-3</v>
      </c>
      <c r="AJ624" s="7"/>
      <c r="AK624" s="7"/>
      <c r="AL624" s="7">
        <v>491.25</v>
      </c>
      <c r="AM624" s="7">
        <v>29</v>
      </c>
      <c r="AN624" s="7">
        <v>642.45000000000005</v>
      </c>
      <c r="AO624" s="4"/>
      <c r="AP624" s="10">
        <f t="shared" si="463"/>
        <v>-1.4543630892678034E-2</v>
      </c>
      <c r="AQ624" s="10">
        <f t="shared" si="464"/>
        <v>-3.0100334448160487E-2</v>
      </c>
      <c r="AR624" s="10">
        <f t="shared" si="465"/>
        <v>1.5009084445848803E-2</v>
      </c>
      <c r="AS624" s="4"/>
      <c r="AT624" s="10">
        <f t="shared" si="495"/>
        <v>-5.6649063850216036E-2</v>
      </c>
      <c r="AU624" s="10">
        <f t="shared" si="496"/>
        <v>-8.0824088748019038E-2</v>
      </c>
      <c r="AV624" s="10">
        <f t="shared" si="497"/>
        <v>5.8713010803193985E-3</v>
      </c>
      <c r="AW624" s="4"/>
      <c r="AX624" s="9">
        <f t="shared" si="498"/>
        <v>6.2520364930535435E-2</v>
      </c>
      <c r="AY624" s="9">
        <f t="shared" si="499"/>
        <v>8.6695389828338437E-2</v>
      </c>
      <c r="AZ624" s="8">
        <f t="shared" si="466"/>
        <v>-2.4175024897803002E-2</v>
      </c>
      <c r="BA624" s="4"/>
      <c r="BC624" s="4"/>
      <c r="BD624" s="4"/>
      <c r="BE624" s="4"/>
      <c r="BF624" s="4"/>
      <c r="BG624" s="4"/>
      <c r="BH624" s="4"/>
      <c r="BI624" s="4"/>
      <c r="BJ624" s="4"/>
      <c r="BK624" s="4"/>
      <c r="BN624" s="4"/>
    </row>
    <row r="625" spans="1:66" s="1" customFormat="1">
      <c r="A625" s="12">
        <v>42255</v>
      </c>
      <c r="B625" s="7">
        <v>25317.87</v>
      </c>
      <c r="C625" s="7">
        <v>157.94999999999999</v>
      </c>
      <c r="D625" s="7">
        <v>1877.7</v>
      </c>
      <c r="E625" s="7">
        <v>5009.25</v>
      </c>
      <c r="F625" s="7"/>
      <c r="G625" s="7"/>
      <c r="H625" s="10">
        <f t="shared" si="450"/>
        <v>6.0509554140126664E-3</v>
      </c>
      <c r="I625" s="10">
        <f t="shared" si="451"/>
        <v>8.8711080187858754E-2</v>
      </c>
      <c r="J625" s="10">
        <f t="shared" si="452"/>
        <v>-3.2434260926665105E-3</v>
      </c>
      <c r="K625" s="1" t="s">
        <v>15</v>
      </c>
      <c r="L625" s="10">
        <f t="shared" si="453"/>
        <v>1.5292233787029621</v>
      </c>
      <c r="M625" s="10">
        <f t="shared" si="454"/>
        <v>8.471374527112232</v>
      </c>
      <c r="N625" s="10">
        <f t="shared" si="455"/>
        <v>2.3935708962807398</v>
      </c>
      <c r="O625" s="7"/>
      <c r="P625" s="10">
        <f t="shared" si="456"/>
        <v>-6.9421511484092697</v>
      </c>
      <c r="Q625" s="10">
        <f t="shared" si="457"/>
        <v>-0.86434751757777772</v>
      </c>
      <c r="R625" s="11">
        <f t="shared" si="458"/>
        <v>-6.0778036308314922</v>
      </c>
      <c r="S625" s="7"/>
      <c r="T625" s="7"/>
      <c r="U625" s="7">
        <v>13103.45</v>
      </c>
      <c r="V625" s="7">
        <v>2841.7</v>
      </c>
      <c r="W625" s="7">
        <v>35.35</v>
      </c>
      <c r="X625" s="7"/>
      <c r="Y625" s="10">
        <f t="shared" si="459"/>
        <v>-3.6199211509606019E-2</v>
      </c>
      <c r="Z625" s="10">
        <f t="shared" si="460"/>
        <v>-1.9579430385205886E-2</v>
      </c>
      <c r="AA625" s="10">
        <f t="shared" si="461"/>
        <v>5.6899004267426129E-3</v>
      </c>
      <c r="AB625" s="5"/>
      <c r="AC625" s="10">
        <f t="shared" si="500"/>
        <v>-7.0753094605759029E-2</v>
      </c>
      <c r="AD625" s="10">
        <f t="shared" si="501"/>
        <v>-2.7381319095047405E-2</v>
      </c>
      <c r="AE625" s="10">
        <f t="shared" si="502"/>
        <v>-3.6784741144414206E-2</v>
      </c>
      <c r="AF625" s="10"/>
      <c r="AG625" s="10">
        <f t="shared" si="503"/>
        <v>4.3371775510711627E-2</v>
      </c>
      <c r="AH625" s="10">
        <f t="shared" si="504"/>
        <v>9.4034220493668004E-3</v>
      </c>
      <c r="AI625" s="10">
        <f t="shared" si="462"/>
        <v>3.396835346134483E-2</v>
      </c>
      <c r="AJ625" s="7"/>
      <c r="AK625" s="7"/>
      <c r="AL625" s="7">
        <v>496.75</v>
      </c>
      <c r="AM625" s="7">
        <v>30</v>
      </c>
      <c r="AN625" s="7">
        <v>641.29999999999995</v>
      </c>
      <c r="AO625" s="4"/>
      <c r="AP625" s="10">
        <f t="shared" si="463"/>
        <v>1.1195928753180661E-2</v>
      </c>
      <c r="AQ625" s="10">
        <f t="shared" si="464"/>
        <v>3.4482758620689655E-2</v>
      </c>
      <c r="AR625" s="10">
        <f t="shared" si="465"/>
        <v>-1.7900225698499353E-3</v>
      </c>
      <c r="AS625" s="4"/>
      <c r="AT625" s="10">
        <f t="shared" si="495"/>
        <v>-4.6087373979836775E-2</v>
      </c>
      <c r="AU625" s="10">
        <f t="shared" si="496"/>
        <v>-4.912836767036452E-2</v>
      </c>
      <c r="AV625" s="10">
        <f t="shared" si="497"/>
        <v>4.0707687490213074E-3</v>
      </c>
      <c r="AW625" s="4"/>
      <c r="AX625" s="9">
        <f t="shared" si="498"/>
        <v>5.0158142728858081E-2</v>
      </c>
      <c r="AY625" s="9">
        <f t="shared" si="499"/>
        <v>5.3199136419385826E-2</v>
      </c>
      <c r="AZ625" s="8">
        <f t="shared" si="466"/>
        <v>-3.0409936905277449E-3</v>
      </c>
      <c r="BA625" s="4"/>
      <c r="BC625" s="4"/>
      <c r="BD625" s="4"/>
      <c r="BE625" s="4"/>
      <c r="BF625" s="4"/>
      <c r="BG625" s="4"/>
      <c r="BH625" s="4"/>
      <c r="BI625" s="4"/>
      <c r="BJ625" s="4"/>
      <c r="BK625" s="4"/>
      <c r="BN625" s="4"/>
    </row>
    <row r="626" spans="1:66" s="1" customFormat="1">
      <c r="A626" s="12">
        <v>42256</v>
      </c>
      <c r="B626" s="7">
        <v>25719.58</v>
      </c>
      <c r="C626" s="7">
        <v>158.5</v>
      </c>
      <c r="D626" s="7">
        <v>1942.9</v>
      </c>
      <c r="E626" s="7">
        <v>5050.1499999999996</v>
      </c>
      <c r="F626" s="7"/>
      <c r="G626" s="7"/>
      <c r="H626" s="10">
        <f t="shared" si="450"/>
        <v>3.4821145932257764E-3</v>
      </c>
      <c r="I626" s="10">
        <f t="shared" si="451"/>
        <v>3.4723331735634043E-2</v>
      </c>
      <c r="J626" s="10">
        <f t="shared" si="452"/>
        <v>8.1648949443528743E-3</v>
      </c>
      <c r="K626" s="7" t="s">
        <v>38</v>
      </c>
      <c r="L626" s="10">
        <f t="shared" si="453"/>
        <v>1.5380304243394716</v>
      </c>
      <c r="M626" s="10">
        <f t="shared" si="454"/>
        <v>8.800252206809585</v>
      </c>
      <c r="N626" s="10">
        <f t="shared" si="455"/>
        <v>2.4212790461350857</v>
      </c>
      <c r="O626" s="10" t="s">
        <v>1</v>
      </c>
      <c r="P626" s="10">
        <f t="shared" si="456"/>
        <v>-7.2622217824701139</v>
      </c>
      <c r="Q626" s="10">
        <f t="shared" si="457"/>
        <v>-0.88324862179561414</v>
      </c>
      <c r="R626" s="11">
        <f t="shared" si="458"/>
        <v>-6.3789731606744997</v>
      </c>
      <c r="S626" s="4"/>
      <c r="T626" s="7"/>
      <c r="U626" s="7">
        <v>13575.7</v>
      </c>
      <c r="V626" s="7">
        <v>2880.4</v>
      </c>
      <c r="W626" s="7">
        <v>36.450000000000003</v>
      </c>
      <c r="X626" s="7"/>
      <c r="Y626" s="10">
        <f t="shared" si="459"/>
        <v>3.6040126836825413E-2</v>
      </c>
      <c r="Z626" s="10">
        <f t="shared" si="460"/>
        <v>1.36186085793716E-2</v>
      </c>
      <c r="AA626" s="10">
        <f t="shared" si="461"/>
        <v>3.1117397454031158E-2</v>
      </c>
      <c r="AB626" s="5"/>
      <c r="AC626" s="10">
        <f t="shared" si="500"/>
        <v>-3.7262918272623076E-2</v>
      </c>
      <c r="AD626" s="10">
        <f t="shared" si="501"/>
        <v>-1.413560598281813E-2</v>
      </c>
      <c r="AE626" s="10">
        <f t="shared" si="502"/>
        <v>-6.8119891008174378E-3</v>
      </c>
      <c r="AF626" s="10"/>
      <c r="AG626" s="10">
        <f t="shared" si="503"/>
        <v>2.3127312289804948E-2</v>
      </c>
      <c r="AH626" s="10">
        <f t="shared" si="504"/>
        <v>-7.3236168820006919E-3</v>
      </c>
      <c r="AI626" s="10">
        <f t="shared" si="462"/>
        <v>3.0450929171805641E-2</v>
      </c>
      <c r="AJ626" s="7"/>
      <c r="AK626" s="7"/>
      <c r="AL626" s="7">
        <v>504.25</v>
      </c>
      <c r="AM626" s="7">
        <v>30.3</v>
      </c>
      <c r="AN626" s="7">
        <v>643.6</v>
      </c>
      <c r="AO626" s="4"/>
      <c r="AP626" s="10">
        <f t="shared" si="463"/>
        <v>1.509813789632612E-2</v>
      </c>
      <c r="AQ626" s="10">
        <f t="shared" si="464"/>
        <v>1.0000000000000024E-2</v>
      </c>
      <c r="AR626" s="10">
        <f t="shared" si="465"/>
        <v>3.5864649929831099E-3</v>
      </c>
      <c r="AS626" s="4"/>
      <c r="AT626" s="10">
        <f t="shared" si="495"/>
        <v>-3.1685069611137782E-2</v>
      </c>
      <c r="AU626" s="10">
        <f t="shared" si="496"/>
        <v>-3.9619651347068144E-2</v>
      </c>
      <c r="AV626" s="10">
        <f t="shared" si="497"/>
        <v>7.6718334116173117E-3</v>
      </c>
      <c r="AW626" s="4"/>
      <c r="AX626" s="9">
        <f t="shared" si="498"/>
        <v>3.9356903022755095E-2</v>
      </c>
      <c r="AY626" s="9">
        <f t="shared" si="499"/>
        <v>4.7291484758685456E-2</v>
      </c>
      <c r="AZ626" s="8">
        <f t="shared" si="466"/>
        <v>-7.9345817359303614E-3</v>
      </c>
      <c r="BA626" s="4"/>
      <c r="BC626" s="4"/>
      <c r="BD626" s="4"/>
      <c r="BE626" s="4"/>
      <c r="BF626" s="4"/>
      <c r="BG626" s="4"/>
      <c r="BH626" s="4"/>
      <c r="BI626" s="4"/>
      <c r="BJ626" s="4"/>
      <c r="BK626" s="4"/>
      <c r="BN626" s="4"/>
    </row>
    <row r="627" spans="1:66" s="1" customFormat="1">
      <c r="A627" s="12">
        <v>42257</v>
      </c>
      <c r="B627" s="7">
        <v>25622.17</v>
      </c>
      <c r="C627" s="7">
        <v>156.94999999999999</v>
      </c>
      <c r="D627" s="7">
        <v>1928.5</v>
      </c>
      <c r="E627" s="7">
        <v>5051.8999999999996</v>
      </c>
      <c r="F627" s="7"/>
      <c r="G627" s="7"/>
      <c r="H627" s="10">
        <f t="shared" si="450"/>
        <v>-9.7791798107256245E-3</v>
      </c>
      <c r="I627" s="10">
        <f t="shared" si="451"/>
        <v>-7.4116012146791341E-3</v>
      </c>
      <c r="J627" s="10">
        <f t="shared" si="452"/>
        <v>3.4652436066255458E-4</v>
      </c>
      <c r="K627" s="7"/>
      <c r="L627" s="10">
        <f t="shared" si="453"/>
        <v>1.5132105684547634</v>
      </c>
      <c r="M627" s="10">
        <f t="shared" si="454"/>
        <v>8.727616645649432</v>
      </c>
      <c r="N627" s="10">
        <f t="shared" si="455"/>
        <v>2.4224646026691956</v>
      </c>
      <c r="O627" s="7" t="s">
        <v>0</v>
      </c>
      <c r="P627" s="10">
        <f t="shared" si="456"/>
        <v>-7.2144060771946688</v>
      </c>
      <c r="Q627" s="10">
        <f t="shared" si="457"/>
        <v>-0.90925403421443218</v>
      </c>
      <c r="R627" s="11">
        <f t="shared" si="458"/>
        <v>-6.3051520429802368</v>
      </c>
      <c r="S627" s="7"/>
      <c r="T627" s="7"/>
      <c r="U627" s="7">
        <v>13325.9</v>
      </c>
      <c r="V627" s="7">
        <v>2870.45</v>
      </c>
      <c r="W627" s="7">
        <v>36.200000000000003</v>
      </c>
      <c r="X627" s="7"/>
      <c r="Y627" s="10">
        <f t="shared" si="459"/>
        <v>-1.8400524466510092E-2</v>
      </c>
      <c r="Z627" s="10">
        <f t="shared" si="460"/>
        <v>-3.4543813359256604E-3</v>
      </c>
      <c r="AA627" s="10">
        <f t="shared" si="461"/>
        <v>-6.8587105624142658E-3</v>
      </c>
      <c r="AB627" s="5"/>
      <c r="AC627" s="10">
        <f t="shared" si="500"/>
        <v>-5.4977785499764203E-2</v>
      </c>
      <c r="AD627" s="10">
        <f t="shared" si="501"/>
        <v>-1.7541157545264745E-2</v>
      </c>
      <c r="AE627" s="10">
        <f t="shared" si="502"/>
        <v>-1.3623978201634876E-2</v>
      </c>
      <c r="AF627" s="10"/>
      <c r="AG627" s="10">
        <f t="shared" si="503"/>
        <v>3.7436627954499459E-2</v>
      </c>
      <c r="AH627" s="10">
        <f t="shared" si="504"/>
        <v>-3.9171793436298692E-3</v>
      </c>
      <c r="AI627" s="10">
        <f t="shared" si="462"/>
        <v>4.1353807298129326E-2</v>
      </c>
      <c r="AJ627" s="7"/>
      <c r="AK627" s="7"/>
      <c r="AL627" s="7">
        <v>513</v>
      </c>
      <c r="AM627" s="7">
        <v>29.9</v>
      </c>
      <c r="AN627" s="7">
        <v>656.8</v>
      </c>
      <c r="AO627" s="4"/>
      <c r="AP627" s="10">
        <f t="shared" si="463"/>
        <v>1.7352503718393655E-2</v>
      </c>
      <c r="AQ627" s="10">
        <f t="shared" si="464"/>
        <v>-1.3201320132013271E-2</v>
      </c>
      <c r="AR627" s="10">
        <f t="shared" si="465"/>
        <v>2.0509633312616425E-2</v>
      </c>
      <c r="AS627" s="4"/>
      <c r="AT627" s="10">
        <f t="shared" si="495"/>
        <v>-1.4882381180988958E-2</v>
      </c>
      <c r="AU627" s="10">
        <f t="shared" si="496"/>
        <v>-5.229793977813002E-2</v>
      </c>
      <c r="AV627" s="10">
        <f t="shared" si="497"/>
        <v>2.8338813214341486E-2</v>
      </c>
      <c r="AW627" s="4"/>
      <c r="AX627" s="9">
        <f t="shared" si="498"/>
        <v>4.3221194395330446E-2</v>
      </c>
      <c r="AY627" s="9">
        <f t="shared" si="499"/>
        <v>8.06367529924715E-2</v>
      </c>
      <c r="AZ627" s="8">
        <f t="shared" si="466"/>
        <v>-3.7415558597141053E-2</v>
      </c>
      <c r="BA627" s="4"/>
      <c r="BC627" s="4"/>
      <c r="BD627" s="4"/>
      <c r="BE627" s="4"/>
      <c r="BF627" s="4"/>
      <c r="BG627" s="4"/>
      <c r="BH627" s="4"/>
      <c r="BI627" s="4"/>
      <c r="BJ627" s="4"/>
      <c r="BK627" s="4"/>
      <c r="BN627" s="4"/>
    </row>
    <row r="628" spans="1:66" s="1" customFormat="1">
      <c r="A628" s="12">
        <v>42258</v>
      </c>
      <c r="B628" s="7">
        <v>25610.21</v>
      </c>
      <c r="C628" s="7">
        <v>156.19999999999999</v>
      </c>
      <c r="D628" s="7">
        <v>1970.15</v>
      </c>
      <c r="E628" s="7">
        <v>5030.8999999999996</v>
      </c>
      <c r="F628" s="7"/>
      <c r="G628" s="7"/>
      <c r="H628" s="10">
        <f t="shared" si="450"/>
        <v>-4.7785919082510356E-3</v>
      </c>
      <c r="I628" s="10">
        <f t="shared" si="451"/>
        <v>2.1597096188747777E-2</v>
      </c>
      <c r="J628" s="10">
        <f t="shared" si="452"/>
        <v>-4.156851877511432E-3</v>
      </c>
      <c r="K628" s="7"/>
      <c r="L628" s="10">
        <f t="shared" si="453"/>
        <v>1.5012009607686145</v>
      </c>
      <c r="M628" s="10">
        <f t="shared" si="454"/>
        <v>8.9377049180327877</v>
      </c>
      <c r="N628" s="10">
        <f t="shared" si="455"/>
        <v>2.4082379242598742</v>
      </c>
      <c r="O628" s="7"/>
      <c r="P628" s="10">
        <f t="shared" si="456"/>
        <v>-7.4365039572641729</v>
      </c>
      <c r="Q628" s="10">
        <f t="shared" si="457"/>
        <v>-0.90703696349125962</v>
      </c>
      <c r="R628" s="11">
        <f t="shared" si="458"/>
        <v>-6.5294669937729131</v>
      </c>
      <c r="S628" s="7"/>
      <c r="T628" s="7"/>
      <c r="U628" s="7">
        <v>13287.35</v>
      </c>
      <c r="V628" s="7">
        <v>2953.8</v>
      </c>
      <c r="W628" s="7">
        <v>36.049999999999997</v>
      </c>
      <c r="X628" s="7"/>
      <c r="Y628" s="10">
        <f t="shared" si="459"/>
        <v>-2.8928627709947749E-3</v>
      </c>
      <c r="Z628" s="10">
        <f t="shared" si="460"/>
        <v>2.9037258966364287E-2</v>
      </c>
      <c r="AA628" s="10">
        <f t="shared" si="461"/>
        <v>-4.1436464088399358E-3</v>
      </c>
      <c r="AB628" s="5"/>
      <c r="AC628" s="10">
        <f t="shared" si="500"/>
        <v>-5.7711605081854973E-2</v>
      </c>
      <c r="AD628" s="10">
        <f t="shared" si="501"/>
        <v>1.0986754286887897E-2</v>
      </c>
      <c r="AE628" s="10">
        <f t="shared" si="502"/>
        <v>-1.7711171662125495E-2</v>
      </c>
      <c r="AF628" s="10"/>
      <c r="AG628" s="10">
        <f t="shared" si="503"/>
        <v>6.869835936874287E-2</v>
      </c>
      <c r="AH628" s="10">
        <f t="shared" si="504"/>
        <v>2.8697925949013391E-2</v>
      </c>
      <c r="AI628" s="10">
        <f t="shared" si="462"/>
        <v>4.0000433419729475E-2</v>
      </c>
      <c r="AJ628" s="7"/>
      <c r="AK628" s="7"/>
      <c r="AL628" s="7">
        <v>513</v>
      </c>
      <c r="AM628" s="7">
        <v>29.8</v>
      </c>
      <c r="AN628" s="7">
        <v>645.5</v>
      </c>
      <c r="AO628" s="4"/>
      <c r="AP628" s="10">
        <f t="shared" si="463"/>
        <v>0</v>
      </c>
      <c r="AQ628" s="10">
        <f t="shared" si="464"/>
        <v>-3.3444816053510994E-3</v>
      </c>
      <c r="AR628" s="10">
        <f t="shared" si="465"/>
        <v>-1.7204628501826972E-2</v>
      </c>
      <c r="AS628" s="4"/>
      <c r="AT628" s="10">
        <f t="shared" si="495"/>
        <v>-1.4882381180988958E-2</v>
      </c>
      <c r="AU628" s="10">
        <f t="shared" si="496"/>
        <v>-5.5467511885895403E-2</v>
      </c>
      <c r="AV628" s="10">
        <f t="shared" si="497"/>
        <v>1.0646625958979104E-2</v>
      </c>
      <c r="AW628" s="4"/>
      <c r="AX628" s="9">
        <f t="shared" si="498"/>
        <v>2.5529007139968064E-2</v>
      </c>
      <c r="AY628" s="9">
        <f t="shared" si="499"/>
        <v>6.6114137844874507E-2</v>
      </c>
      <c r="AZ628" s="8">
        <f t="shared" si="466"/>
        <v>-4.0585130704906443E-2</v>
      </c>
      <c r="BA628" s="4"/>
      <c r="BC628" s="4"/>
      <c r="BD628" s="4"/>
      <c r="BE628" s="4"/>
      <c r="BF628" s="4"/>
      <c r="BG628" s="4"/>
      <c r="BH628" s="4"/>
      <c r="BI628" s="4"/>
      <c r="BJ628" s="4"/>
      <c r="BK628" s="4"/>
      <c r="BN628" s="4"/>
    </row>
    <row r="629" spans="1:66" s="1" customFormat="1">
      <c r="A629" s="12">
        <v>42261</v>
      </c>
      <c r="B629" s="7">
        <v>25856.7</v>
      </c>
      <c r="C629" s="7">
        <v>155.94999999999999</v>
      </c>
      <c r="D629" s="7">
        <v>1995.55</v>
      </c>
      <c r="E629" s="7">
        <v>5153.3</v>
      </c>
      <c r="F629" s="7"/>
      <c r="G629" s="7"/>
      <c r="H629" s="10">
        <f t="shared" ref="H629:H692" si="505">(C629-C628)/C628</f>
        <v>-1.6005121638924457E-3</v>
      </c>
      <c r="I629" s="10">
        <f t="shared" ref="I629:I692" si="506">(D629-D628)/D628</f>
        <v>1.289241935893199E-2</v>
      </c>
      <c r="J629" s="10">
        <f t="shared" ref="J629:J692" si="507">(E629-E628)/E628</f>
        <v>2.4329642807450071E-2</v>
      </c>
      <c r="K629" s="7"/>
      <c r="L629" s="10">
        <f t="shared" ref="L629:L692" si="508">(C629-$C$52)/$C$52</f>
        <v>1.497197758206565</v>
      </c>
      <c r="M629" s="10">
        <f t="shared" ref="M629:M692" si="509">(D629-$D$52)/$D$52</f>
        <v>9.0658259773013867</v>
      </c>
      <c r="N629" s="10">
        <f t="shared" ref="N629:N692" si="510">(E629-$E$52)/$E$52</f>
        <v>2.4911591355599216</v>
      </c>
      <c r="O629" s="7"/>
      <c r="P629" s="10">
        <f t="shared" ref="P629:P692" si="511">L629-M629</f>
        <v>-7.5686282190948218</v>
      </c>
      <c r="Q629" s="10">
        <f t="shared" ref="Q629:Q692" si="512">L629-N629</f>
        <v>-0.99396137735335666</v>
      </c>
      <c r="R629" s="11">
        <f t="shared" ref="R629:R692" si="513">P629-Q629</f>
        <v>-6.5746668417414647</v>
      </c>
      <c r="S629" s="7"/>
      <c r="T629" s="7"/>
      <c r="U629" s="7">
        <v>12977.75</v>
      </c>
      <c r="V629" s="7">
        <v>2987.1</v>
      </c>
      <c r="W629" s="7">
        <v>35.549999999999997</v>
      </c>
      <c r="X629" s="7"/>
      <c r="Y629" s="10">
        <f t="shared" ref="Y629:Y692" si="514">(U629-U628)/U628</f>
        <v>-2.3300357106571315E-2</v>
      </c>
      <c r="Z629" s="10">
        <f t="shared" ref="Z629:Z692" si="515">(V629-V628)/V628</f>
        <v>1.1273613650213192E-2</v>
      </c>
      <c r="AA629" s="10">
        <f t="shared" ref="AA629:AA692" si="516">(W629-W628)/W628</f>
        <v>-1.3869625520110958E-2</v>
      </c>
      <c r="AB629" s="5"/>
      <c r="AC629" s="10">
        <f t="shared" si="500"/>
        <v>-7.9667261180825649E-2</v>
      </c>
      <c r="AD629" s="10">
        <f t="shared" si="501"/>
        <v>2.2384228360201285E-2</v>
      </c>
      <c r="AE629" s="10">
        <f t="shared" si="502"/>
        <v>-3.1335149863760368E-2</v>
      </c>
      <c r="AF629" s="10"/>
      <c r="AG629" s="10">
        <f t="shared" si="503"/>
        <v>0.10205148954102694</v>
      </c>
      <c r="AH629" s="10">
        <f t="shared" si="504"/>
        <v>5.3719378223961653E-2</v>
      </c>
      <c r="AI629" s="10">
        <f t="shared" ref="AI629:AI692" si="517">AG629-AH629</f>
        <v>4.8332111317065288E-2</v>
      </c>
      <c r="AJ629" s="7"/>
      <c r="AK629" s="7"/>
      <c r="AL629" s="7">
        <v>510</v>
      </c>
      <c r="AM629" s="7">
        <v>30.3</v>
      </c>
      <c r="AN629" s="7">
        <v>656.95</v>
      </c>
      <c r="AO629" s="4"/>
      <c r="AP629" s="10">
        <f t="shared" ref="AP629:AP692" si="518">(AL629-AL628)/AL628</f>
        <v>-5.8479532163742687E-3</v>
      </c>
      <c r="AQ629" s="10">
        <f t="shared" ref="AQ629:AQ692" si="519">(AM629-AM628)/AM628</f>
        <v>1.6778523489932886E-2</v>
      </c>
      <c r="AR629" s="10">
        <f t="shared" ref="AR629:AR692" si="520">(AN629-AN628)/AN628</f>
        <v>1.7738187451587988E-2</v>
      </c>
      <c r="AS629" s="4"/>
      <c r="AT629" s="10">
        <f t="shared" si="495"/>
        <v>-2.0643302928468554E-2</v>
      </c>
      <c r="AU629" s="10">
        <f t="shared" si="496"/>
        <v>-3.9619651347068144E-2</v>
      </c>
      <c r="AV629" s="10">
        <f t="shared" si="497"/>
        <v>2.8573665257554406E-2</v>
      </c>
      <c r="AW629" s="4"/>
      <c r="AX629" s="9">
        <f t="shared" si="498"/>
        <v>4.9216968186022961E-2</v>
      </c>
      <c r="AY629" s="9">
        <f t="shared" si="499"/>
        <v>6.819331660462255E-2</v>
      </c>
      <c r="AZ629" s="8">
        <f t="shared" ref="AZ629:AZ692" si="521">AX629-AY629</f>
        <v>-1.897634841859959E-2</v>
      </c>
      <c r="BA629" s="4"/>
      <c r="BC629" s="4"/>
      <c r="BD629" s="4"/>
      <c r="BE629" s="4"/>
      <c r="BF629" s="4"/>
      <c r="BG629" s="4"/>
      <c r="BH629" s="4"/>
      <c r="BI629" s="4"/>
      <c r="BJ629" s="4"/>
      <c r="BK629" s="4"/>
      <c r="BN629" s="4"/>
    </row>
    <row r="630" spans="1:66" s="1" customFormat="1">
      <c r="A630" s="12">
        <v>42262</v>
      </c>
      <c r="B630" s="7">
        <v>25705.93</v>
      </c>
      <c r="C630" s="7">
        <v>160.25</v>
      </c>
      <c r="D630" s="7">
        <v>1909.4</v>
      </c>
      <c r="E630" s="7">
        <v>5245.25</v>
      </c>
      <c r="F630" s="7"/>
      <c r="G630" s="7"/>
      <c r="H630" s="10">
        <f t="shared" si="505"/>
        <v>2.7572940044886255E-2</v>
      </c>
      <c r="I630" s="10">
        <f t="shared" si="506"/>
        <v>-4.3171055598707056E-2</v>
      </c>
      <c r="J630" s="10">
        <f t="shared" si="507"/>
        <v>1.7842935594667458E-2</v>
      </c>
      <c r="K630" s="7"/>
      <c r="L630" s="10">
        <f t="shared" si="508"/>
        <v>1.5660528422738189</v>
      </c>
      <c r="M630" s="10">
        <f t="shared" si="509"/>
        <v>8.6312736443883988</v>
      </c>
      <c r="N630" s="10">
        <f t="shared" si="510"/>
        <v>2.5534516631664523</v>
      </c>
      <c r="O630" s="7"/>
      <c r="P630" s="10">
        <f t="shared" si="511"/>
        <v>-7.0652208021145801</v>
      </c>
      <c r="Q630" s="10">
        <f t="shared" si="512"/>
        <v>-0.98739882089263342</v>
      </c>
      <c r="R630" s="11">
        <f t="shared" si="513"/>
        <v>-6.0778219812219465</v>
      </c>
      <c r="S630" s="7"/>
      <c r="T630" s="7"/>
      <c r="U630" s="7">
        <v>13021.45</v>
      </c>
      <c r="V630" s="7">
        <v>3076.5</v>
      </c>
      <c r="W630" s="7">
        <v>35.049999999999997</v>
      </c>
      <c r="X630" s="7"/>
      <c r="Y630" s="10">
        <f t="shared" si="514"/>
        <v>3.3673017279575216E-3</v>
      </c>
      <c r="Z630" s="10">
        <f t="shared" si="515"/>
        <v>2.9928693381540656E-2</v>
      </c>
      <c r="AA630" s="10">
        <f t="shared" si="516"/>
        <v>-1.4064697609001408E-2</v>
      </c>
      <c r="AB630" s="5"/>
      <c r="AC630" s="10">
        <f t="shared" si="500"/>
        <v>-7.6568223159103971E-2</v>
      </c>
      <c r="AD630" s="10">
        <f t="shared" si="501"/>
        <v>5.298285244891679E-2</v>
      </c>
      <c r="AE630" s="10">
        <f t="shared" si="502"/>
        <v>-4.4959128065395246E-2</v>
      </c>
      <c r="AF630" s="10"/>
      <c r="AG630" s="10">
        <f t="shared" si="503"/>
        <v>0.12955107560802076</v>
      </c>
      <c r="AH630" s="10">
        <f t="shared" si="504"/>
        <v>9.7941980514312035E-2</v>
      </c>
      <c r="AI630" s="10">
        <f t="shared" si="517"/>
        <v>3.1609095093708725E-2</v>
      </c>
      <c r="AJ630" s="7"/>
      <c r="AK630" s="7"/>
      <c r="AL630" s="7">
        <v>501.25</v>
      </c>
      <c r="AM630" s="7">
        <v>30.1</v>
      </c>
      <c r="AN630" s="7">
        <v>663.3</v>
      </c>
      <c r="AO630" s="4"/>
      <c r="AP630" s="10">
        <f t="shared" si="518"/>
        <v>-1.7156862745098041E-2</v>
      </c>
      <c r="AQ630" s="10">
        <f t="shared" si="519"/>
        <v>-6.6006600660065773E-3</v>
      </c>
      <c r="AR630" s="10">
        <f t="shared" si="520"/>
        <v>9.6658802039727657E-3</v>
      </c>
      <c r="AS630" s="4"/>
      <c r="AT630" s="10">
        <f t="shared" si="495"/>
        <v>-3.7445991358617377E-2</v>
      </c>
      <c r="AU630" s="10">
        <f t="shared" si="496"/>
        <v>-4.5958795562599027E-2</v>
      </c>
      <c r="AV630" s="10">
        <f t="shared" si="497"/>
        <v>3.8515735086895111E-2</v>
      </c>
      <c r="AW630" s="4"/>
      <c r="AX630" s="9">
        <f t="shared" si="498"/>
        <v>7.5961726445512495E-2</v>
      </c>
      <c r="AY630" s="9">
        <f t="shared" si="499"/>
        <v>8.4474530649494145E-2</v>
      </c>
      <c r="AZ630" s="8">
        <f t="shared" si="521"/>
        <v>-8.5128042039816498E-3</v>
      </c>
      <c r="BA630" s="4"/>
      <c r="BC630" s="4"/>
      <c r="BD630" s="4"/>
      <c r="BE630" s="4"/>
      <c r="BF630" s="4"/>
      <c r="BG630" s="4"/>
      <c r="BH630" s="4"/>
      <c r="BI630" s="4"/>
      <c r="BJ630" s="4"/>
      <c r="BK630" s="4"/>
      <c r="BN630" s="4"/>
    </row>
    <row r="631" spans="1:66" s="1" customFormat="1">
      <c r="A631" s="12">
        <v>42263</v>
      </c>
      <c r="B631" s="7">
        <v>25963.97</v>
      </c>
      <c r="C631" s="7">
        <v>158.80000000000001</v>
      </c>
      <c r="D631" s="7">
        <v>1862.2</v>
      </c>
      <c r="E631" s="7">
        <v>5200.2</v>
      </c>
      <c r="F631" s="7"/>
      <c r="G631" s="7"/>
      <c r="H631" s="10">
        <f t="shared" si="505"/>
        <v>-9.0483619344773076E-3</v>
      </c>
      <c r="I631" s="10">
        <f t="shared" si="506"/>
        <v>-2.4719807269299281E-2</v>
      </c>
      <c r="J631" s="10">
        <f t="shared" si="507"/>
        <v>-8.5887231304513957E-3</v>
      </c>
      <c r="K631" s="7"/>
      <c r="L631" s="10">
        <f t="shared" si="508"/>
        <v>1.5428342674139313</v>
      </c>
      <c r="M631" s="10">
        <f t="shared" si="509"/>
        <v>8.3931904161412358</v>
      </c>
      <c r="N631" s="10">
        <f t="shared" si="510"/>
        <v>2.5229320506740738</v>
      </c>
      <c r="O631" s="7"/>
      <c r="P631" s="10">
        <f t="shared" si="511"/>
        <v>-6.8503561487273048</v>
      </c>
      <c r="Q631" s="10">
        <f t="shared" si="512"/>
        <v>-0.98009778326014252</v>
      </c>
      <c r="R631" s="11">
        <f t="shared" si="513"/>
        <v>-5.8702583654671621</v>
      </c>
      <c r="S631" s="7"/>
      <c r="T631" s="7"/>
      <c r="U631" s="7">
        <v>12755.95</v>
      </c>
      <c r="V631" s="7">
        <v>3011.3</v>
      </c>
      <c r="W631" s="7">
        <v>35.1</v>
      </c>
      <c r="X631" s="7"/>
      <c r="Y631" s="10">
        <f t="shared" si="514"/>
        <v>-2.0389434356388882E-2</v>
      </c>
      <c r="Z631" s="10">
        <f t="shared" si="515"/>
        <v>-2.119291402567847E-2</v>
      </c>
      <c r="AA631" s="10">
        <f t="shared" si="516"/>
        <v>1.4265335235379248E-3</v>
      </c>
      <c r="AB631" s="5"/>
      <c r="AC631" s="10">
        <f>(U631-$U$630)/$U$630</f>
        <v>-2.0389434356388882E-2</v>
      </c>
      <c r="AD631" s="10">
        <f>(V631-$V$630)/$V$630</f>
        <v>-2.119291402567847E-2</v>
      </c>
      <c r="AE631" s="10">
        <f>(W631-$W$630)/$W$630</f>
        <v>1.4265335235379248E-3</v>
      </c>
      <c r="AF631" s="10"/>
      <c r="AG631" s="10">
        <f>AE631-AC631</f>
        <v>2.1815967879926807E-2</v>
      </c>
      <c r="AH631" s="10">
        <f>AE631-AD631</f>
        <v>2.2619447549216395E-2</v>
      </c>
      <c r="AI631" s="10">
        <f t="shared" si="517"/>
        <v>-8.0347966928958833E-4</v>
      </c>
      <c r="AJ631" s="7"/>
      <c r="AK631" s="7"/>
      <c r="AL631" s="7">
        <v>504</v>
      </c>
      <c r="AM631" s="7">
        <v>29.9</v>
      </c>
      <c r="AN631" s="7">
        <v>662.7</v>
      </c>
      <c r="AO631" s="4"/>
      <c r="AP631" s="10">
        <f t="shared" si="518"/>
        <v>5.4862842892768084E-3</v>
      </c>
      <c r="AQ631" s="10">
        <f t="shared" si="519"/>
        <v>-6.644518272425343E-3</v>
      </c>
      <c r="AR631" s="10">
        <f t="shared" si="520"/>
        <v>-9.0456806874703618E-4</v>
      </c>
      <c r="AS631" s="4"/>
      <c r="AT631" s="10">
        <f t="shared" si="495"/>
        <v>-3.216514642342775E-2</v>
      </c>
      <c r="AU631" s="10">
        <f t="shared" si="496"/>
        <v>-5.229793977813002E-2</v>
      </c>
      <c r="AV631" s="10">
        <f t="shared" si="497"/>
        <v>3.7576326914044146E-2</v>
      </c>
      <c r="AW631" s="4"/>
      <c r="AX631" s="9">
        <f t="shared" si="498"/>
        <v>6.9741473337471896E-2</v>
      </c>
      <c r="AY631" s="9">
        <f t="shared" si="499"/>
        <v>8.987426669217416E-2</v>
      </c>
      <c r="AZ631" s="8">
        <f t="shared" si="521"/>
        <v>-2.0132793354702264E-2</v>
      </c>
      <c r="BA631" s="4"/>
      <c r="BC631" s="4"/>
      <c r="BD631" s="4"/>
      <c r="BE631" s="4"/>
      <c r="BF631" s="4"/>
      <c r="BG631" s="4"/>
      <c r="BH631" s="4"/>
      <c r="BI631" s="4"/>
      <c r="BJ631" s="4"/>
      <c r="BK631" s="4"/>
      <c r="BN631" s="4"/>
    </row>
    <row r="632" spans="1:66" s="1" customFormat="1">
      <c r="A632" s="12">
        <v>42265</v>
      </c>
      <c r="B632" s="7">
        <v>26218.91</v>
      </c>
      <c r="C632" s="7">
        <v>157.44999999999999</v>
      </c>
      <c r="D632" s="7">
        <v>1879.55</v>
      </c>
      <c r="E632" s="7">
        <v>4973.1499999999996</v>
      </c>
      <c r="F632" s="7"/>
      <c r="G632" s="7"/>
      <c r="H632" s="10">
        <f t="shared" si="505"/>
        <v>-8.5012594458439717E-3</v>
      </c>
      <c r="I632" s="10">
        <f t="shared" si="506"/>
        <v>9.3169369562882114E-3</v>
      </c>
      <c r="J632" s="10">
        <f t="shared" si="507"/>
        <v>-4.3661782239144686E-2</v>
      </c>
      <c r="K632" s="7"/>
      <c r="L632" s="10">
        <f t="shared" si="508"/>
        <v>1.5212169735788628</v>
      </c>
      <c r="M632" s="10">
        <f t="shared" si="509"/>
        <v>8.4807061790668339</v>
      </c>
      <c r="N632" s="10">
        <f t="shared" si="510"/>
        <v>2.369114558634239</v>
      </c>
      <c r="O632" s="7"/>
      <c r="P632" s="10">
        <f t="shared" si="511"/>
        <v>-6.9594892054879711</v>
      </c>
      <c r="Q632" s="10">
        <f t="shared" si="512"/>
        <v>-0.84789758505537627</v>
      </c>
      <c r="R632" s="11">
        <f t="shared" si="513"/>
        <v>-6.1115916204325949</v>
      </c>
      <c r="S632" s="7"/>
      <c r="T632" s="7"/>
      <c r="U632" s="7">
        <v>12996.45</v>
      </c>
      <c r="V632" s="7">
        <v>2991.5</v>
      </c>
      <c r="W632" s="7">
        <v>35.9</v>
      </c>
      <c r="X632" s="7"/>
      <c r="Y632" s="10">
        <f t="shared" si="514"/>
        <v>1.8853946589630719E-2</v>
      </c>
      <c r="Z632" s="10">
        <f t="shared" si="515"/>
        <v>-6.5752332879487861E-3</v>
      </c>
      <c r="AA632" s="10">
        <f t="shared" si="516"/>
        <v>2.279202279202271E-2</v>
      </c>
      <c r="AB632" s="5"/>
      <c r="AC632" s="10">
        <f>(U632-$U$630)/$U$630</f>
        <v>-1.9199090731062975E-3</v>
      </c>
      <c r="AD632" s="10">
        <f>(V632-$V$630)/$V$630</f>
        <v>-2.7628798959856982E-2</v>
      </c>
      <c r="AE632" s="10">
        <f>(W632-$W$630)/$W$630</f>
        <v>2.4251069900142697E-2</v>
      </c>
      <c r="AF632" s="10"/>
      <c r="AG632" s="10">
        <f>AE632-AC632</f>
        <v>2.6170978973248993E-2</v>
      </c>
      <c r="AH632" s="10">
        <f>AE632-AD632</f>
        <v>5.1879868859999678E-2</v>
      </c>
      <c r="AI632" s="10">
        <f t="shared" si="517"/>
        <v>-2.5708889886750685E-2</v>
      </c>
      <c r="AJ632" s="7"/>
      <c r="AK632" s="7"/>
      <c r="AL632" s="7">
        <v>504</v>
      </c>
      <c r="AM632" s="7">
        <v>30.25</v>
      </c>
      <c r="AN632" s="7">
        <v>661.65</v>
      </c>
      <c r="AO632" s="4"/>
      <c r="AP632" s="10">
        <f t="shared" si="518"/>
        <v>0</v>
      </c>
      <c r="AQ632" s="10">
        <f t="shared" si="519"/>
        <v>1.1705685618729145E-2</v>
      </c>
      <c r="AR632" s="10">
        <f t="shared" si="520"/>
        <v>-1.5844273426891024E-3</v>
      </c>
      <c r="AS632" s="4"/>
      <c r="AT632" s="10">
        <f t="shared" si="495"/>
        <v>-3.216514642342775E-2</v>
      </c>
      <c r="AU632" s="10">
        <f t="shared" si="496"/>
        <v>-4.1204437400950894E-2</v>
      </c>
      <c r="AV632" s="10">
        <f t="shared" si="497"/>
        <v>3.5932362611554608E-2</v>
      </c>
      <c r="AW632" s="4"/>
      <c r="AX632" s="9">
        <f t="shared" si="498"/>
        <v>6.8097509034982351E-2</v>
      </c>
      <c r="AY632" s="9">
        <f t="shared" si="499"/>
        <v>7.7136800012505502E-2</v>
      </c>
      <c r="AZ632" s="8">
        <f t="shared" si="521"/>
        <v>-9.0392909775231511E-3</v>
      </c>
      <c r="BA632" s="4"/>
      <c r="BC632" s="4"/>
      <c r="BD632" s="4"/>
      <c r="BE632" s="4"/>
      <c r="BF632" s="4"/>
      <c r="BG632" s="4"/>
      <c r="BH632" s="4"/>
      <c r="BI632" s="4"/>
      <c r="BJ632" s="4"/>
      <c r="BK632" s="4"/>
      <c r="BN632" s="4"/>
    </row>
    <row r="633" spans="1:66" s="1" customFormat="1">
      <c r="A633" s="12">
        <v>42268</v>
      </c>
      <c r="B633" s="7">
        <v>26192.98</v>
      </c>
      <c r="C633" s="7">
        <v>160.65</v>
      </c>
      <c r="D633" s="7">
        <v>1920.7</v>
      </c>
      <c r="E633" s="7">
        <v>4926.5</v>
      </c>
      <c r="F633" s="7"/>
      <c r="G633" s="7"/>
      <c r="H633" s="10">
        <f t="shared" si="505"/>
        <v>2.0323912353128085E-2</v>
      </c>
      <c r="I633" s="10">
        <f t="shared" si="506"/>
        <v>2.1893538346944796E-2</v>
      </c>
      <c r="J633" s="10">
        <f t="shared" si="507"/>
        <v>-9.3803726008665819E-3</v>
      </c>
      <c r="K633" s="7"/>
      <c r="L633" s="10">
        <f t="shared" si="508"/>
        <v>1.5724579663730984</v>
      </c>
      <c r="M633" s="10">
        <f t="shared" si="509"/>
        <v>8.6882723833543505</v>
      </c>
      <c r="N633" s="10">
        <f t="shared" si="510"/>
        <v>2.3375110087392454</v>
      </c>
      <c r="O633" s="7"/>
      <c r="P633" s="10">
        <f t="shared" si="511"/>
        <v>-7.1158144169812516</v>
      </c>
      <c r="Q633" s="10">
        <f t="shared" si="512"/>
        <v>-0.76505304236614702</v>
      </c>
      <c r="R633" s="11">
        <f t="shared" si="513"/>
        <v>-6.3507613746151046</v>
      </c>
      <c r="S633" s="7"/>
      <c r="T633" s="7"/>
      <c r="U633" s="7">
        <v>13192.15</v>
      </c>
      <c r="V633" s="7">
        <v>3000.25</v>
      </c>
      <c r="W633" s="7">
        <v>36.700000000000003</v>
      </c>
      <c r="X633" s="7"/>
      <c r="Y633" s="10">
        <f t="shared" si="514"/>
        <v>1.5057958134721321E-2</v>
      </c>
      <c r="Z633" s="10">
        <f t="shared" si="515"/>
        <v>2.9249540364365703E-3</v>
      </c>
      <c r="AA633" s="10">
        <f t="shared" si="516"/>
        <v>2.2284122562674213E-2</v>
      </c>
      <c r="AB633" s="5"/>
      <c r="AC633" s="10">
        <f>(U633-$U$630)/$U$630</f>
        <v>1.3109139151169716E-2</v>
      </c>
      <c r="AD633" s="10">
        <f>(V633-$V$630)/$V$630</f>
        <v>-2.4784657890459937E-2</v>
      </c>
      <c r="AE633" s="10">
        <f>(W633-$W$630)/$W$630</f>
        <v>4.7075606276747672E-2</v>
      </c>
      <c r="AF633" s="10"/>
      <c r="AG633" s="10">
        <f>AE633-AC633</f>
        <v>3.3966467125577958E-2</v>
      </c>
      <c r="AH633" s="10">
        <f>AE633-AD633</f>
        <v>7.1860264167207616E-2</v>
      </c>
      <c r="AI633" s="10">
        <f t="shared" si="517"/>
        <v>-3.7893797041629658E-2</v>
      </c>
      <c r="AJ633" s="7"/>
      <c r="AK633" s="7"/>
      <c r="AL633" s="7">
        <v>525</v>
      </c>
      <c r="AM633" s="7">
        <v>31.2</v>
      </c>
      <c r="AN633" s="7">
        <v>659.7</v>
      </c>
      <c r="AO633" s="4"/>
      <c r="AP633" s="10">
        <f t="shared" si="518"/>
        <v>4.1666666666666664E-2</v>
      </c>
      <c r="AQ633" s="10">
        <f t="shared" si="519"/>
        <v>3.1404958677685925E-2</v>
      </c>
      <c r="AR633" s="10">
        <f t="shared" si="520"/>
        <v>-2.9471775107684302E-3</v>
      </c>
      <c r="AS633" s="4"/>
      <c r="AT633" s="10">
        <f t="shared" si="495"/>
        <v>8.1613058089294293E-3</v>
      </c>
      <c r="AU633" s="10">
        <f t="shared" si="496"/>
        <v>-1.1093502377179126E-2</v>
      </c>
      <c r="AV633" s="10">
        <f t="shared" si="497"/>
        <v>3.2879286049788632E-2</v>
      </c>
      <c r="AW633" s="4"/>
      <c r="AX633" s="9">
        <f t="shared" si="498"/>
        <v>2.4717980240859201E-2</v>
      </c>
      <c r="AY633" s="9">
        <f t="shared" si="499"/>
        <v>4.3972788426967759E-2</v>
      </c>
      <c r="AZ633" s="8">
        <f t="shared" si="521"/>
        <v>-1.9254808186108557E-2</v>
      </c>
      <c r="BA633" s="4"/>
      <c r="BC633" s="4"/>
      <c r="BD633" s="4"/>
      <c r="BE633" s="4"/>
      <c r="BF633" s="4"/>
      <c r="BG633" s="4"/>
      <c r="BH633" s="4"/>
      <c r="BI633" s="4"/>
      <c r="BJ633" s="4"/>
      <c r="BK633" s="4"/>
      <c r="BN633" s="4"/>
    </row>
    <row r="634" spans="1:66" s="1" customFormat="1">
      <c r="A634" s="12">
        <v>42269</v>
      </c>
      <c r="B634" s="7">
        <v>25651.84</v>
      </c>
      <c r="C634" s="7">
        <v>156.5</v>
      </c>
      <c r="D634" s="7">
        <v>1880.4</v>
      </c>
      <c r="E634" s="7">
        <v>4828.6000000000004</v>
      </c>
      <c r="F634" s="7"/>
      <c r="G634" s="7"/>
      <c r="H634" s="10">
        <f t="shared" si="505"/>
        <v>-2.5832555244319984E-2</v>
      </c>
      <c r="I634" s="10">
        <f t="shared" si="506"/>
        <v>-2.0981933670016117E-2</v>
      </c>
      <c r="J634" s="10">
        <f t="shared" si="507"/>
        <v>-1.9872120166446693E-2</v>
      </c>
      <c r="K634" s="7"/>
      <c r="L634" s="10">
        <f t="shared" si="508"/>
        <v>1.5060048038430744</v>
      </c>
      <c r="M634" s="10">
        <f t="shared" si="509"/>
        <v>8.4849936948297611</v>
      </c>
      <c r="N634" s="10">
        <f t="shared" si="510"/>
        <v>2.2711875889167406</v>
      </c>
      <c r="O634" s="7"/>
      <c r="P634" s="10">
        <f t="shared" si="511"/>
        <v>-6.9789888909866864</v>
      </c>
      <c r="Q634" s="10">
        <f t="shared" si="512"/>
        <v>-0.76518278507366611</v>
      </c>
      <c r="R634" s="11">
        <f t="shared" si="513"/>
        <v>-6.2138061059130205</v>
      </c>
      <c r="S634" s="7"/>
      <c r="T634" s="7"/>
      <c r="U634" s="7">
        <v>12987.65</v>
      </c>
      <c r="V634" s="7">
        <v>2900.95</v>
      </c>
      <c r="W634" s="7">
        <v>37.200000000000003</v>
      </c>
      <c r="X634" s="7">
        <v>20</v>
      </c>
      <c r="Y634" s="10">
        <f t="shared" si="514"/>
        <v>-1.550164302255508E-2</v>
      </c>
      <c r="Z634" s="10">
        <f t="shared" si="515"/>
        <v>-3.3097241896508686E-2</v>
      </c>
      <c r="AA634" s="10">
        <f t="shared" si="516"/>
        <v>1.3623978201634876E-2</v>
      </c>
      <c r="AB634" s="5"/>
      <c r="AC634" s="10">
        <f>(U634-$U$630)/$U$630</f>
        <v>-2.595717066839798E-3</v>
      </c>
      <c r="AD634" s="10">
        <f>(V634-$V$630)/$V$630</f>
        <v>-5.7061595969445857E-2</v>
      </c>
      <c r="AE634" s="10">
        <f>(W634-$W$630)/$W$630</f>
        <v>6.1340941512125699E-2</v>
      </c>
      <c r="AF634" s="10" t="s">
        <v>1</v>
      </c>
      <c r="AG634" s="10">
        <f>AE634-AC634</f>
        <v>6.3936658578965494E-2</v>
      </c>
      <c r="AH634" s="10">
        <f>AE634-AD634</f>
        <v>0.11840253748157156</v>
      </c>
      <c r="AI634" s="10">
        <f t="shared" si="517"/>
        <v>-5.4465878902606069E-2</v>
      </c>
      <c r="AJ634" s="7" t="s">
        <v>14</v>
      </c>
      <c r="AK634" s="7"/>
      <c r="AL634" s="7">
        <v>522</v>
      </c>
      <c r="AM634" s="7">
        <v>31.4</v>
      </c>
      <c r="AN634" s="7">
        <v>652.6</v>
      </c>
      <c r="AO634" s="4"/>
      <c r="AP634" s="10">
        <f t="shared" si="518"/>
        <v>-5.7142857142857143E-3</v>
      </c>
      <c r="AQ634" s="10">
        <f t="shared" si="519"/>
        <v>6.4102564102563875E-3</v>
      </c>
      <c r="AR634" s="10">
        <f t="shared" si="520"/>
        <v>-1.0762467788388696E-2</v>
      </c>
      <c r="AS634" s="4"/>
      <c r="AT634" s="10">
        <f t="shared" si="495"/>
        <v>2.400384061449832E-3</v>
      </c>
      <c r="AU634" s="10">
        <f t="shared" si="496"/>
        <v>-4.7543581616482453E-3</v>
      </c>
      <c r="AV634" s="10">
        <f t="shared" si="497"/>
        <v>2.1762956004383868E-2</v>
      </c>
      <c r="AW634" s="4"/>
      <c r="AX634" s="9">
        <f t="shared" si="498"/>
        <v>1.9362571942934035E-2</v>
      </c>
      <c r="AY634" s="9">
        <f t="shared" si="499"/>
        <v>2.6517314166032112E-2</v>
      </c>
      <c r="AZ634" s="8">
        <f t="shared" si="521"/>
        <v>-7.1547422230980769E-3</v>
      </c>
      <c r="BA634" s="4"/>
      <c r="BC634" s="4"/>
      <c r="BD634" s="4"/>
      <c r="BE634" s="4"/>
      <c r="BF634" s="4"/>
      <c r="BG634" s="4"/>
      <c r="BH634" s="4"/>
      <c r="BI634" s="4"/>
      <c r="BJ634" s="4"/>
      <c r="BK634" s="4"/>
      <c r="BN634" s="4"/>
    </row>
    <row r="635" spans="1:66" s="1" customFormat="1">
      <c r="A635" s="12">
        <v>42270</v>
      </c>
      <c r="B635" s="7">
        <v>25822.99</v>
      </c>
      <c r="C635" s="7">
        <v>155.4</v>
      </c>
      <c r="D635" s="7">
        <v>1888.3</v>
      </c>
      <c r="E635" s="7">
        <v>4847.7</v>
      </c>
      <c r="F635" s="7"/>
      <c r="G635" s="7"/>
      <c r="H635" s="10">
        <f t="shared" si="505"/>
        <v>-7.0287539936101876E-3</v>
      </c>
      <c r="I635" s="10">
        <f t="shared" si="506"/>
        <v>4.2012337800467255E-3</v>
      </c>
      <c r="J635" s="10">
        <f t="shared" si="507"/>
        <v>3.9555978958703249E-3</v>
      </c>
      <c r="K635" s="7"/>
      <c r="L635" s="10">
        <f t="shared" si="508"/>
        <v>1.488390712570056</v>
      </c>
      <c r="M635" s="10">
        <f t="shared" si="509"/>
        <v>8.5248423707440093</v>
      </c>
      <c r="N635" s="10">
        <f t="shared" si="510"/>
        <v>2.2841270916604568</v>
      </c>
      <c r="O635" s="7"/>
      <c r="P635" s="10">
        <f t="shared" si="511"/>
        <v>-7.0364516581739531</v>
      </c>
      <c r="Q635" s="10">
        <f t="shared" si="512"/>
        <v>-0.79573637909040085</v>
      </c>
      <c r="R635" s="11">
        <f t="shared" si="513"/>
        <v>-6.2407152790835525</v>
      </c>
      <c r="S635" s="7"/>
      <c r="T635" s="7"/>
      <c r="U635" s="7">
        <v>12985.2</v>
      </c>
      <c r="V635" s="7">
        <v>2885.7</v>
      </c>
      <c r="W635" s="7">
        <v>37.65</v>
      </c>
      <c r="X635" s="7">
        <f>X621-X621*0.007</f>
        <v>1.6910116148048155</v>
      </c>
      <c r="Y635" s="10">
        <f t="shared" si="514"/>
        <v>-1.8864074717126722E-4</v>
      </c>
      <c r="Z635" s="10">
        <f t="shared" si="515"/>
        <v>-5.2568986021820441E-3</v>
      </c>
      <c r="AA635" s="10">
        <f t="shared" si="516"/>
        <v>1.2096774193548272E-2</v>
      </c>
      <c r="AB635" s="5"/>
      <c r="AC635" s="10">
        <f>(U635-$U$630)/$U$630</f>
        <v>-2.7838681560041316E-3</v>
      </c>
      <c r="AD635" s="10">
        <f>(V635-$V$630)/$V$630</f>
        <v>-6.2018527547537845E-2</v>
      </c>
      <c r="AE635" s="10">
        <f>(W635-$W$630)/$W$630</f>
        <v>7.4179743223965811E-2</v>
      </c>
      <c r="AF635" s="7" t="s">
        <v>0</v>
      </c>
      <c r="AG635" s="10">
        <f>AE635-AC635</f>
        <v>7.6963611379969946E-2</v>
      </c>
      <c r="AH635" s="10">
        <f>AE635-AD635</f>
        <v>0.13619827077150365</v>
      </c>
      <c r="AI635" s="10">
        <f t="shared" si="517"/>
        <v>-5.9234659391533703E-2</v>
      </c>
      <c r="AJ635" s="10" t="s">
        <v>16</v>
      </c>
      <c r="AK635" s="7"/>
      <c r="AL635" s="7">
        <v>520</v>
      </c>
      <c r="AM635" s="7">
        <v>32.049999999999997</v>
      </c>
      <c r="AN635" s="7">
        <v>654.95000000000005</v>
      </c>
      <c r="AO635" s="4"/>
      <c r="AP635" s="10">
        <f t="shared" si="518"/>
        <v>-3.8314176245210726E-3</v>
      </c>
      <c r="AQ635" s="10">
        <f t="shared" si="519"/>
        <v>2.0700636942675116E-2</v>
      </c>
      <c r="AR635" s="10">
        <f t="shared" si="520"/>
        <v>3.6009806926141936E-3</v>
      </c>
      <c r="AS635" s="4"/>
      <c r="AT635" s="10">
        <f t="shared" si="495"/>
        <v>-1.4402304368698992E-3</v>
      </c>
      <c r="AU635" s="10">
        <f t="shared" si="496"/>
        <v>1.5847860538827144E-2</v>
      </c>
      <c r="AV635" s="10">
        <f t="shared" si="497"/>
        <v>2.5442304681384059E-2</v>
      </c>
      <c r="AW635" s="4"/>
      <c r="AX635" s="9">
        <f t="shared" si="498"/>
        <v>2.6882535118253958E-2</v>
      </c>
      <c r="AY635" s="9">
        <f t="shared" si="499"/>
        <v>9.5944441425569148E-3</v>
      </c>
      <c r="AZ635" s="8">
        <f t="shared" si="521"/>
        <v>1.7288090975697043E-2</v>
      </c>
      <c r="BA635" s="4"/>
      <c r="BC635" s="4"/>
      <c r="BD635" s="4"/>
      <c r="BE635" s="4"/>
      <c r="BF635" s="4"/>
      <c r="BG635" s="4"/>
      <c r="BH635" s="4"/>
      <c r="BI635" s="4"/>
      <c r="BJ635" s="4"/>
      <c r="BK635" s="4"/>
      <c r="BN635" s="4"/>
    </row>
    <row r="636" spans="1:66" s="1" customFormat="1">
      <c r="A636" s="12">
        <v>42271</v>
      </c>
      <c r="B636" s="7">
        <v>25863.5</v>
      </c>
      <c r="C636" s="7">
        <v>156.69999999999999</v>
      </c>
      <c r="D636" s="7">
        <v>1887.9</v>
      </c>
      <c r="E636" s="7">
        <v>4855.6499999999996</v>
      </c>
      <c r="F636" s="7"/>
      <c r="G636" s="7"/>
      <c r="H636" s="10">
        <f t="shared" si="505"/>
        <v>8.3655083655082563E-3</v>
      </c>
      <c r="I636" s="10">
        <f t="shared" si="506"/>
        <v>-2.1183074723288861E-4</v>
      </c>
      <c r="J636" s="10">
        <f t="shared" si="507"/>
        <v>1.6399529673865583E-3</v>
      </c>
      <c r="K636" s="7"/>
      <c r="L636" s="10">
        <f t="shared" si="508"/>
        <v>1.5092073658927139</v>
      </c>
      <c r="M636" s="10">
        <f t="shared" si="509"/>
        <v>8.5228247162673405</v>
      </c>
      <c r="N636" s="10">
        <f t="shared" si="510"/>
        <v>2.2895129056296999</v>
      </c>
      <c r="O636" s="7"/>
      <c r="P636" s="10">
        <f t="shared" si="511"/>
        <v>-7.0136173503746271</v>
      </c>
      <c r="Q636" s="10">
        <f t="shared" si="512"/>
        <v>-0.78030553973698602</v>
      </c>
      <c r="R636" s="11">
        <f t="shared" si="513"/>
        <v>-6.2333118106376411</v>
      </c>
      <c r="S636" s="7"/>
      <c r="T636" s="7"/>
      <c r="U636" s="7">
        <v>13356.25</v>
      </c>
      <c r="V636" s="7">
        <v>2882.1</v>
      </c>
      <c r="W636" s="7">
        <v>38</v>
      </c>
      <c r="X636" s="7"/>
      <c r="Y636" s="10">
        <f t="shared" si="514"/>
        <v>2.8574839047530977E-2</v>
      </c>
      <c r="Z636" s="10">
        <f t="shared" si="515"/>
        <v>-1.2475309283709012E-3</v>
      </c>
      <c r="AA636" s="10">
        <f t="shared" si="516"/>
        <v>9.2961487383798527E-3</v>
      </c>
      <c r="AB636" s="5"/>
      <c r="AC636" s="10">
        <f>(U636-$U$635)/$U$635</f>
        <v>2.8574839047530977E-2</v>
      </c>
      <c r="AD636" s="10">
        <f>(V636-$V$635)/$V$635</f>
        <v>-1.2475309283709012E-3</v>
      </c>
      <c r="AE636" s="10">
        <f>(W636-$W$635)/$W$635</f>
        <v>9.2961487383798527E-3</v>
      </c>
      <c r="AF636" s="10"/>
      <c r="AG636" s="10">
        <f t="shared" ref="AG636:AG642" si="522">AD636-AC636</f>
        <v>-2.9822369975901878E-2</v>
      </c>
      <c r="AH636" s="10">
        <f t="shared" ref="AH636:AH642" si="523">AD636-AE636</f>
        <v>-1.0543679666750754E-2</v>
      </c>
      <c r="AI636" s="10">
        <f t="shared" si="517"/>
        <v>-1.9278690309151122E-2</v>
      </c>
      <c r="AJ636" s="7"/>
      <c r="AK636" s="7"/>
      <c r="AL636" s="7">
        <v>521.25</v>
      </c>
      <c r="AM636" s="7">
        <v>32.25</v>
      </c>
      <c r="AN636" s="7">
        <v>647.04999999999995</v>
      </c>
      <c r="AO636" s="4"/>
      <c r="AP636" s="10">
        <f t="shared" si="518"/>
        <v>2.403846153846154E-3</v>
      </c>
      <c r="AQ636" s="10">
        <f t="shared" si="519"/>
        <v>6.2402496099844889E-3</v>
      </c>
      <c r="AR636" s="10">
        <f t="shared" si="520"/>
        <v>-1.2061989464844783E-2</v>
      </c>
      <c r="AS636" s="4"/>
      <c r="AT636" s="10">
        <f t="shared" si="495"/>
        <v>9.6015362457993274E-4</v>
      </c>
      <c r="AU636" s="10">
        <f t="shared" si="496"/>
        <v>2.2187004754358138E-2</v>
      </c>
      <c r="AV636" s="10">
        <f t="shared" si="497"/>
        <v>1.3073430405511051E-2</v>
      </c>
      <c r="AW636" s="4"/>
      <c r="AX636" s="9">
        <f t="shared" si="498"/>
        <v>1.2113276780931118E-2</v>
      </c>
      <c r="AY636" s="9">
        <f t="shared" si="499"/>
        <v>-9.1135743488470877E-3</v>
      </c>
      <c r="AZ636" s="8">
        <f t="shared" si="521"/>
        <v>2.1226851129778207E-2</v>
      </c>
      <c r="BA636" s="4"/>
      <c r="BC636" s="4"/>
      <c r="BD636" s="4"/>
      <c r="BE636" s="4"/>
      <c r="BF636" s="4"/>
      <c r="BG636" s="4"/>
      <c r="BH636" s="4"/>
      <c r="BI636" s="4"/>
      <c r="BJ636" s="4"/>
      <c r="BK636" s="4"/>
      <c r="BN636" s="4"/>
    </row>
    <row r="637" spans="1:66" s="1" customFormat="1">
      <c r="A637" s="12">
        <v>42275</v>
      </c>
      <c r="B637" s="7">
        <v>25616.84</v>
      </c>
      <c r="C637" s="7">
        <v>152.85</v>
      </c>
      <c r="D637" s="7">
        <v>1882.2</v>
      </c>
      <c r="E637" s="7">
        <v>4821.25</v>
      </c>
      <c r="F637" s="7"/>
      <c r="G637" s="7"/>
      <c r="H637" s="10">
        <f t="shared" si="505"/>
        <v>-2.456924058710909E-2</v>
      </c>
      <c r="I637" s="10">
        <f t="shared" si="506"/>
        <v>-3.0192277133322979E-3</v>
      </c>
      <c r="J637" s="10">
        <f t="shared" si="507"/>
        <v>-7.0845303924293637E-3</v>
      </c>
      <c r="K637" s="7"/>
      <c r="L637" s="10">
        <f t="shared" si="508"/>
        <v>1.4475580464371496</v>
      </c>
      <c r="M637" s="10">
        <f t="shared" si="509"/>
        <v>8.4940731399747804</v>
      </c>
      <c r="N637" s="10">
        <f t="shared" si="510"/>
        <v>2.2662082514734778</v>
      </c>
      <c r="O637" s="7"/>
      <c r="P637" s="10">
        <f t="shared" si="511"/>
        <v>-7.0465150935376304</v>
      </c>
      <c r="Q637" s="10">
        <f t="shared" si="512"/>
        <v>-0.81865020503632824</v>
      </c>
      <c r="R637" s="11">
        <f t="shared" si="513"/>
        <v>-6.2278648885013022</v>
      </c>
      <c r="S637" s="7"/>
      <c r="T637" s="7"/>
      <c r="U637" s="7">
        <v>13136.5</v>
      </c>
      <c r="V637" s="7">
        <v>2915.4</v>
      </c>
      <c r="W637" s="7">
        <v>37.700000000000003</v>
      </c>
      <c r="X637" s="7"/>
      <c r="Y637" s="10">
        <f t="shared" si="514"/>
        <v>-1.6452971455311185E-2</v>
      </c>
      <c r="Z637" s="10">
        <f t="shared" si="515"/>
        <v>1.1554075153533945E-2</v>
      </c>
      <c r="AA637" s="10">
        <f t="shared" si="516"/>
        <v>-7.8947368421051888E-3</v>
      </c>
      <c r="AB637" s="5"/>
      <c r="AC637" s="10">
        <f>(U637-$U$635)/$U$635</f>
        <v>1.1651726581030655E-2</v>
      </c>
      <c r="AD637" s="10">
        <f>(V637-$V$635)/$V$635</f>
        <v>1.0292130159060289E-2</v>
      </c>
      <c r="AE637" s="10">
        <f>(W637-$W$635)/$W$635</f>
        <v>1.3280212483400868E-3</v>
      </c>
      <c r="AF637" s="10"/>
      <c r="AG637" s="10">
        <f t="shared" si="522"/>
        <v>-1.359596421970366E-3</v>
      </c>
      <c r="AH637" s="10">
        <f t="shared" si="523"/>
        <v>8.9641089107202025E-3</v>
      </c>
      <c r="AI637" s="10">
        <f t="shared" si="517"/>
        <v>-1.0323705332690569E-2</v>
      </c>
      <c r="AJ637" s="7"/>
      <c r="AK637" s="7"/>
      <c r="AL637" s="7">
        <v>510.75</v>
      </c>
      <c r="AM637" s="7">
        <v>32.299999999999997</v>
      </c>
      <c r="AN637" s="7">
        <v>647.45000000000005</v>
      </c>
      <c r="AO637" s="4"/>
      <c r="AP637" s="10">
        <f t="shared" si="518"/>
        <v>-2.0143884892086329E-2</v>
      </c>
      <c r="AQ637" s="10">
        <f t="shared" si="519"/>
        <v>1.5503875968991367E-3</v>
      </c>
      <c r="AR637" s="10">
        <f t="shared" si="520"/>
        <v>6.1819024804897764E-4</v>
      </c>
      <c r="AS637" s="4"/>
      <c r="AT637" s="10">
        <f t="shared" si="495"/>
        <v>-1.9203072491598656E-2</v>
      </c>
      <c r="AU637" s="10">
        <f t="shared" si="496"/>
        <v>2.3771790808240774E-2</v>
      </c>
      <c r="AV637" s="10">
        <f t="shared" si="497"/>
        <v>1.3699702520745262E-2</v>
      </c>
      <c r="AW637" s="4"/>
      <c r="AX637" s="9">
        <f t="shared" si="498"/>
        <v>3.290277501234392E-2</v>
      </c>
      <c r="AY637" s="9">
        <f t="shared" si="499"/>
        <v>-1.0072088287495512E-2</v>
      </c>
      <c r="AZ637" s="8">
        <f t="shared" si="521"/>
        <v>4.2974863299839433E-2</v>
      </c>
      <c r="BA637" s="4"/>
      <c r="BC637" s="4"/>
      <c r="BD637" s="4"/>
      <c r="BE637" s="4"/>
      <c r="BF637" s="4"/>
      <c r="BG637" s="4"/>
      <c r="BH637" s="4"/>
      <c r="BI637" s="4"/>
      <c r="BJ637" s="4"/>
      <c r="BK637" s="4"/>
      <c r="BN637" s="4"/>
    </row>
    <row r="638" spans="1:66" s="1" customFormat="1">
      <c r="A638" s="12">
        <v>42276</v>
      </c>
      <c r="B638" s="7">
        <v>25778.66</v>
      </c>
      <c r="C638" s="7">
        <v>152.75</v>
      </c>
      <c r="D638" s="7">
        <v>1868.05</v>
      </c>
      <c r="E638" s="7">
        <v>5109.3</v>
      </c>
      <c r="F638" s="7"/>
      <c r="G638" s="7"/>
      <c r="H638" s="10">
        <f t="shared" si="505"/>
        <v>-6.5423617926067595E-4</v>
      </c>
      <c r="I638" s="10">
        <f t="shared" si="506"/>
        <v>-7.5177983211136383E-3</v>
      </c>
      <c r="J638" s="10">
        <f t="shared" si="507"/>
        <v>5.9745916515426538E-2</v>
      </c>
      <c r="K638" s="7"/>
      <c r="L638" s="10">
        <f t="shared" si="508"/>
        <v>1.4459567654123298</v>
      </c>
      <c r="M638" s="10">
        <f t="shared" si="509"/>
        <v>8.422698612862547</v>
      </c>
      <c r="N638" s="10">
        <f t="shared" si="510"/>
        <v>2.4613508569880094</v>
      </c>
      <c r="O638" s="7"/>
      <c r="P638" s="10">
        <f t="shared" si="511"/>
        <v>-6.9767418474502172</v>
      </c>
      <c r="Q638" s="10">
        <f t="shared" si="512"/>
        <v>-1.0153940915756796</v>
      </c>
      <c r="R638" s="11">
        <f t="shared" si="513"/>
        <v>-5.961347755874538</v>
      </c>
      <c r="S638" s="7"/>
      <c r="T638" s="7"/>
      <c r="U638" s="7">
        <v>13074.3</v>
      </c>
      <c r="V638" s="7">
        <v>2964.1</v>
      </c>
      <c r="W638" s="7">
        <v>36.700000000000003</v>
      </c>
      <c r="X638" s="7"/>
      <c r="Y638" s="10">
        <f t="shared" si="514"/>
        <v>-4.7348989456857402E-3</v>
      </c>
      <c r="Z638" s="10">
        <f t="shared" si="515"/>
        <v>1.6704397338272559E-2</v>
      </c>
      <c r="AA638" s="10">
        <f t="shared" si="516"/>
        <v>-2.652519893899204E-2</v>
      </c>
      <c r="AB638" s="5"/>
      <c r="AC638" s="10">
        <f>(U638-$U$635)/$U$635</f>
        <v>6.8616578874409742E-3</v>
      </c>
      <c r="AD638" s="10">
        <f>(V638-$V$635)/$V$635</f>
        <v>2.716845132896701E-2</v>
      </c>
      <c r="AE638" s="10">
        <f>(W638-$W$635)/$W$635</f>
        <v>-2.5232403718459383E-2</v>
      </c>
      <c r="AF638" s="10"/>
      <c r="AG638" s="10">
        <f t="shared" si="522"/>
        <v>2.0306793441526035E-2</v>
      </c>
      <c r="AH638" s="10">
        <f t="shared" si="523"/>
        <v>5.2400855047426392E-2</v>
      </c>
      <c r="AI638" s="10">
        <f t="shared" si="517"/>
        <v>-3.2094061605900358E-2</v>
      </c>
      <c r="AJ638" s="7"/>
      <c r="AK638" s="7"/>
      <c r="AL638" s="7">
        <v>510</v>
      </c>
      <c r="AM638" s="7">
        <v>31.65</v>
      </c>
      <c r="AN638" s="7">
        <v>647.45000000000005</v>
      </c>
      <c r="AO638" s="4"/>
      <c r="AP638" s="10">
        <f t="shared" si="518"/>
        <v>-1.4684287812041115E-3</v>
      </c>
      <c r="AQ638" s="10">
        <f t="shared" si="519"/>
        <v>-2.0123839009287884E-2</v>
      </c>
      <c r="AR638" s="10">
        <f t="shared" si="520"/>
        <v>0</v>
      </c>
      <c r="AS638" s="4"/>
      <c r="AT638" s="10">
        <f t="shared" si="495"/>
        <v>-2.0643302928468554E-2</v>
      </c>
      <c r="AU638" s="10">
        <f t="shared" si="496"/>
        <v>3.1695721077653841E-3</v>
      </c>
      <c r="AV638" s="10">
        <f t="shared" si="497"/>
        <v>1.3699702520745262E-2</v>
      </c>
      <c r="AW638" s="4"/>
      <c r="AX638" s="9">
        <f t="shared" si="498"/>
        <v>3.4343005449213815E-2</v>
      </c>
      <c r="AY638" s="9">
        <f t="shared" si="499"/>
        <v>1.0530130412979878E-2</v>
      </c>
      <c r="AZ638" s="8">
        <f t="shared" si="521"/>
        <v>2.3812875036233937E-2</v>
      </c>
      <c r="BA638" s="4"/>
      <c r="BC638" s="4"/>
      <c r="BD638" s="4"/>
      <c r="BE638" s="4"/>
      <c r="BF638" s="4"/>
      <c r="BG638" s="4"/>
      <c r="BH638" s="4"/>
      <c r="BI638" s="4"/>
      <c r="BJ638" s="4"/>
      <c r="BK638" s="4"/>
      <c r="BN638" s="4"/>
    </row>
    <row r="639" spans="1:66" s="1" customFormat="1">
      <c r="A639" s="12">
        <v>42277</v>
      </c>
      <c r="B639" s="7">
        <v>26154.83</v>
      </c>
      <c r="C639" s="7">
        <v>153</v>
      </c>
      <c r="D639" s="7">
        <v>1881.35</v>
      </c>
      <c r="E639" s="7">
        <v>5097.8</v>
      </c>
      <c r="F639" s="7"/>
      <c r="G639" s="7"/>
      <c r="H639" s="10">
        <f t="shared" si="505"/>
        <v>1.6366612111292963E-3</v>
      </c>
      <c r="I639" s="10">
        <f t="shared" si="506"/>
        <v>7.119723776130165E-3</v>
      </c>
      <c r="J639" s="10">
        <f t="shared" si="507"/>
        <v>-2.2507975652241987E-3</v>
      </c>
      <c r="K639" s="7"/>
      <c r="L639" s="10">
        <f t="shared" si="508"/>
        <v>1.4499599679743793</v>
      </c>
      <c r="M639" s="10">
        <f t="shared" si="509"/>
        <v>8.4897856242118532</v>
      </c>
      <c r="N639" s="10">
        <f t="shared" si="510"/>
        <v>2.453560056906714</v>
      </c>
      <c r="O639" s="7"/>
      <c r="P639" s="10">
        <f t="shared" si="511"/>
        <v>-7.0398256562374737</v>
      </c>
      <c r="Q639" s="10">
        <f t="shared" si="512"/>
        <v>-1.0036000889323347</v>
      </c>
      <c r="R639" s="11">
        <f t="shared" si="513"/>
        <v>-6.0362255673051388</v>
      </c>
      <c r="S639" s="7"/>
      <c r="T639" s="7"/>
      <c r="U639" s="7">
        <v>13233.3</v>
      </c>
      <c r="V639" s="7">
        <v>3082.9</v>
      </c>
      <c r="W639" s="7">
        <v>37.549999999999997</v>
      </c>
      <c r="X639" s="7"/>
      <c r="Y639" s="10">
        <f t="shared" si="514"/>
        <v>1.2161262935682982E-2</v>
      </c>
      <c r="Z639" s="10">
        <f t="shared" si="515"/>
        <v>4.0079619446037648E-2</v>
      </c>
      <c r="AA639" s="10">
        <f t="shared" si="516"/>
        <v>2.3160762942779134E-2</v>
      </c>
      <c r="AB639" s="5"/>
      <c r="AC639" s="10">
        <f>(U639-$U$635)/$U$635</f>
        <v>1.9106367248867828E-2</v>
      </c>
      <c r="AD639" s="10">
        <f>(V639-$V$635)/$V$635</f>
        <v>6.8336971965207841E-2</v>
      </c>
      <c r="AE639" s="10">
        <f>(W639-$W$635)/$W$635</f>
        <v>-2.6560424966799849E-3</v>
      </c>
      <c r="AF639" s="10"/>
      <c r="AG639" s="10">
        <f t="shared" si="522"/>
        <v>4.9230604716340012E-2</v>
      </c>
      <c r="AH639" s="10">
        <f t="shared" si="523"/>
        <v>7.0993014461887827E-2</v>
      </c>
      <c r="AI639" s="10">
        <f t="shared" si="517"/>
        <v>-2.1762409745547814E-2</v>
      </c>
      <c r="AJ639" s="7"/>
      <c r="AK639" s="7"/>
      <c r="AL639" s="7">
        <v>509</v>
      </c>
      <c r="AM639" s="7">
        <v>31.8</v>
      </c>
      <c r="AN639" s="7">
        <v>651.04999999999995</v>
      </c>
      <c r="AO639" s="4"/>
      <c r="AP639" s="10">
        <f t="shared" si="518"/>
        <v>-1.9607843137254902E-3</v>
      </c>
      <c r="AQ639" s="10">
        <f t="shared" si="519"/>
        <v>4.7393364928910624E-3</v>
      </c>
      <c r="AR639" s="10">
        <f t="shared" si="520"/>
        <v>5.5602749247044697E-3</v>
      </c>
      <c r="AS639" s="4"/>
      <c r="AT639" s="10">
        <f t="shared" si="495"/>
        <v>-2.256361017762842E-2</v>
      </c>
      <c r="AU639" s="10">
        <f t="shared" si="496"/>
        <v>7.9239302694136295E-3</v>
      </c>
      <c r="AV639" s="10">
        <f t="shared" si="497"/>
        <v>1.9336151557851743E-2</v>
      </c>
      <c r="AW639" s="4"/>
      <c r="AX639" s="9">
        <f t="shared" si="498"/>
        <v>4.1899761735480164E-2</v>
      </c>
      <c r="AY639" s="9">
        <f t="shared" si="499"/>
        <v>1.1412221288438114E-2</v>
      </c>
      <c r="AZ639" s="8">
        <f t="shared" si="521"/>
        <v>3.048754044704205E-2</v>
      </c>
      <c r="BA639" s="4"/>
      <c r="BC639" s="4"/>
      <c r="BD639" s="4"/>
      <c r="BE639" s="4"/>
      <c r="BF639" s="4"/>
      <c r="BG639" s="4"/>
      <c r="BH639" s="4"/>
      <c r="BI639" s="4"/>
      <c r="BJ639" s="4"/>
      <c r="BK639" s="4"/>
      <c r="BN639" s="4"/>
    </row>
    <row r="640" spans="1:66" s="1" customFormat="1">
      <c r="A640" s="12">
        <v>42278</v>
      </c>
      <c r="B640" s="7">
        <v>26220.95</v>
      </c>
      <c r="C640" s="7">
        <v>153.9</v>
      </c>
      <c r="D640" s="7">
        <v>1880.75</v>
      </c>
      <c r="E640" s="7">
        <v>5098.6000000000004</v>
      </c>
      <c r="F640" s="7"/>
      <c r="G640" s="7"/>
      <c r="H640" s="10">
        <f t="shared" si="505"/>
        <v>5.8823529411765078E-3</v>
      </c>
      <c r="I640" s="10">
        <f t="shared" si="506"/>
        <v>-3.1891992452223619E-4</v>
      </c>
      <c r="J640" s="10">
        <f t="shared" si="507"/>
        <v>1.5693044058224761E-4</v>
      </c>
      <c r="K640" s="7"/>
      <c r="L640" s="10">
        <f t="shared" si="508"/>
        <v>1.4643714971977582</v>
      </c>
      <c r="M640" s="10">
        <f t="shared" si="509"/>
        <v>8.4867591424968474</v>
      </c>
      <c r="N640" s="10">
        <f t="shared" si="510"/>
        <v>2.4541020256080217</v>
      </c>
      <c r="O640" s="7"/>
      <c r="P640" s="10">
        <f t="shared" si="511"/>
        <v>-7.022387645299089</v>
      </c>
      <c r="Q640" s="10">
        <f t="shared" si="512"/>
        <v>-0.98973052841026354</v>
      </c>
      <c r="R640" s="11">
        <f t="shared" si="513"/>
        <v>-6.0326571168888252</v>
      </c>
      <c r="S640" s="7"/>
      <c r="T640" s="7"/>
      <c r="U640" s="7">
        <v>13352.45</v>
      </c>
      <c r="V640" s="7">
        <v>3124</v>
      </c>
      <c r="W640" s="7">
        <v>36.950000000000003</v>
      </c>
      <c r="X640" s="7">
        <v>21</v>
      </c>
      <c r="Y640" s="10">
        <f t="shared" si="514"/>
        <v>9.0038010171311356E-3</v>
      </c>
      <c r="Z640" s="10">
        <f t="shared" si="515"/>
        <v>1.3331603360472252E-2</v>
      </c>
      <c r="AA640" s="10">
        <f t="shared" si="516"/>
        <v>-1.5978695073235537E-2</v>
      </c>
      <c r="AB640" s="5"/>
      <c r="AC640" s="10">
        <f>(U640-$U$635)/$U$635</f>
        <v>2.8282198194868002E-2</v>
      </c>
      <c r="AD640" s="10">
        <f>(V640-$V$635)/$V$635</f>
        <v>8.2579616730775962E-2</v>
      </c>
      <c r="AE640" s="10">
        <f>(W640-$W$635)/$W$635</f>
        <v>-1.8592297476759514E-2</v>
      </c>
      <c r="AF640" s="10" t="s">
        <v>1</v>
      </c>
      <c r="AG640" s="10">
        <f t="shared" si="522"/>
        <v>5.4297418535907957E-2</v>
      </c>
      <c r="AH640" s="10">
        <f t="shared" si="523"/>
        <v>0.10117191420753548</v>
      </c>
      <c r="AI640" s="10">
        <f t="shared" si="517"/>
        <v>-4.687449567162752E-2</v>
      </c>
      <c r="AJ640" s="7" t="s">
        <v>5</v>
      </c>
      <c r="AK640" s="7"/>
      <c r="AL640" s="7">
        <v>512.25</v>
      </c>
      <c r="AM640" s="7">
        <v>31.7</v>
      </c>
      <c r="AN640" s="7">
        <v>649.70000000000005</v>
      </c>
      <c r="AO640" s="4"/>
      <c r="AP640" s="10">
        <f t="shared" si="518"/>
        <v>6.3850687622789785E-3</v>
      </c>
      <c r="AQ640" s="10">
        <f t="shared" si="519"/>
        <v>-3.1446540880503589E-3</v>
      </c>
      <c r="AR640" s="10">
        <f t="shared" si="520"/>
        <v>-2.0735734582595948E-3</v>
      </c>
      <c r="AS640" s="4"/>
      <c r="AT640" s="10">
        <f t="shared" si="495"/>
        <v>-1.6322611617858859E-2</v>
      </c>
      <c r="AU640" s="10">
        <f t="shared" si="496"/>
        <v>4.7543581616481326E-3</v>
      </c>
      <c r="AV640" s="10">
        <f t="shared" si="497"/>
        <v>1.7222483168936903E-2</v>
      </c>
      <c r="AW640" s="4"/>
      <c r="AX640" s="9">
        <f t="shared" si="498"/>
        <v>3.3545094786795765E-2</v>
      </c>
      <c r="AY640" s="9">
        <f t="shared" si="499"/>
        <v>1.246812500728877E-2</v>
      </c>
      <c r="AZ640" s="8">
        <f t="shared" si="521"/>
        <v>2.1076969779506995E-2</v>
      </c>
      <c r="BA640" s="4"/>
      <c r="BC640" s="4"/>
      <c r="BD640" s="4"/>
      <c r="BE640" s="4"/>
      <c r="BF640" s="4"/>
      <c r="BG640" s="4"/>
      <c r="BH640" s="4"/>
      <c r="BI640" s="4"/>
      <c r="BJ640" s="4"/>
      <c r="BK640" s="4"/>
      <c r="BN640" s="4"/>
    </row>
    <row r="641" spans="1:66" s="1" customFormat="1">
      <c r="A641" s="12">
        <v>42282</v>
      </c>
      <c r="B641" s="7">
        <v>26785.55</v>
      </c>
      <c r="C641" s="7">
        <v>159.1</v>
      </c>
      <c r="D641" s="7">
        <v>1810</v>
      </c>
      <c r="E641" s="7">
        <v>5060</v>
      </c>
      <c r="F641" s="7"/>
      <c r="G641" s="7"/>
      <c r="H641" s="10">
        <f t="shared" si="505"/>
        <v>3.3788174139051254E-2</v>
      </c>
      <c r="I641" s="10">
        <f t="shared" si="506"/>
        <v>-3.7617971553901369E-2</v>
      </c>
      <c r="J641" s="10">
        <f t="shared" si="507"/>
        <v>-7.5707056839133015E-3</v>
      </c>
      <c r="K641" s="7"/>
      <c r="L641" s="10">
        <f t="shared" si="508"/>
        <v>1.5476381104883905</v>
      </c>
      <c r="M641" s="10">
        <f t="shared" si="509"/>
        <v>8.1298865069356872</v>
      </c>
      <c r="N641" s="10">
        <f t="shared" si="510"/>
        <v>2.4279520357699345</v>
      </c>
      <c r="O641" s="10" t="s">
        <v>1</v>
      </c>
      <c r="P641" s="10">
        <f t="shared" si="511"/>
        <v>-6.5822483964472962</v>
      </c>
      <c r="Q641" s="10">
        <f t="shared" si="512"/>
        <v>-0.88031392528154395</v>
      </c>
      <c r="R641" s="11">
        <f t="shared" si="513"/>
        <v>-5.7019344711657522</v>
      </c>
      <c r="S641" s="7" t="s">
        <v>14</v>
      </c>
      <c r="T641" s="7"/>
      <c r="U641" s="7">
        <v>13400</v>
      </c>
      <c r="V641" s="7">
        <v>3213.6</v>
      </c>
      <c r="W641" s="7">
        <v>38.200000000000003</v>
      </c>
      <c r="X641" s="7">
        <f>X635+X635*0.028</f>
        <v>1.7383599400193503</v>
      </c>
      <c r="Y641" s="10">
        <f t="shared" si="514"/>
        <v>3.5611442094895893E-3</v>
      </c>
      <c r="Z641" s="10">
        <f t="shared" si="515"/>
        <v>2.8681177976952597E-2</v>
      </c>
      <c r="AA641" s="10">
        <f t="shared" si="516"/>
        <v>3.3829499323410013E-2</v>
      </c>
      <c r="AB641" s="5"/>
      <c r="AC641" s="10">
        <f t="shared" ref="AC641:AC653" si="524">(U641-$U$640)/$U$640</f>
        <v>3.5611442094895893E-3</v>
      </c>
      <c r="AD641" s="10">
        <f t="shared" ref="AD641:AD653" si="525">(V641-$V$640)/$V$640</f>
        <v>2.8681177976952597E-2</v>
      </c>
      <c r="AE641" s="10">
        <f t="shared" ref="AE641:AE653" si="526">(W641-$W$640)/$W$640</f>
        <v>3.3829499323410013E-2</v>
      </c>
      <c r="AF641" s="10" t="s">
        <v>7</v>
      </c>
      <c r="AG641" s="10">
        <f t="shared" si="522"/>
        <v>2.512003376746301E-2</v>
      </c>
      <c r="AH641" s="10">
        <f t="shared" si="523"/>
        <v>-5.1483213464574157E-3</v>
      </c>
      <c r="AI641" s="10">
        <f t="shared" si="517"/>
        <v>3.0268355113920425E-2</v>
      </c>
      <c r="AJ641" s="10" t="s">
        <v>47</v>
      </c>
      <c r="AK641" s="7"/>
      <c r="AL641" s="7">
        <v>500.25</v>
      </c>
      <c r="AM641" s="7">
        <v>32</v>
      </c>
      <c r="AN641" s="7">
        <v>655</v>
      </c>
      <c r="AO641" s="4"/>
      <c r="AP641" s="10">
        <f t="shared" si="518"/>
        <v>-2.3426061493411421E-2</v>
      </c>
      <c r="AQ641" s="10">
        <f t="shared" si="519"/>
        <v>9.4637223974763634E-3</v>
      </c>
      <c r="AR641" s="10">
        <f t="shared" si="520"/>
        <v>8.1576112051715468E-3</v>
      </c>
      <c r="AS641" s="4"/>
      <c r="AT641" s="10">
        <f t="shared" si="495"/>
        <v>-3.9366298607777246E-2</v>
      </c>
      <c r="AU641" s="10">
        <f t="shared" si="496"/>
        <v>1.426307448494451E-2</v>
      </c>
      <c r="AV641" s="10">
        <f t="shared" si="497"/>
        <v>2.5520588695788247E-2</v>
      </c>
      <c r="AW641" s="4"/>
      <c r="AX641" s="9">
        <f t="shared" si="498"/>
        <v>6.4886887303565496E-2</v>
      </c>
      <c r="AY641" s="9">
        <f t="shared" si="499"/>
        <v>1.1257514210843736E-2</v>
      </c>
      <c r="AZ641" s="8">
        <f t="shared" si="521"/>
        <v>5.3629373092721762E-2</v>
      </c>
      <c r="BA641" s="4"/>
      <c r="BC641" s="4"/>
      <c r="BD641" s="4"/>
      <c r="BE641" s="4"/>
      <c r="BF641" s="4"/>
      <c r="BG641" s="4"/>
      <c r="BH641" s="4"/>
      <c r="BI641" s="4"/>
      <c r="BJ641" s="4"/>
      <c r="BK641" s="4"/>
      <c r="BN641" s="4"/>
    </row>
    <row r="642" spans="1:66" s="1" customFormat="1">
      <c r="A642" s="12">
        <v>42283</v>
      </c>
      <c r="B642" s="7">
        <v>26932.880000000001</v>
      </c>
      <c r="C642" s="7">
        <v>162</v>
      </c>
      <c r="D642" s="7">
        <v>1820</v>
      </c>
      <c r="E642" s="7">
        <v>5100</v>
      </c>
      <c r="F642" s="7"/>
      <c r="G642" s="7"/>
      <c r="H642" s="10">
        <f t="shared" si="505"/>
        <v>1.822752985543687E-2</v>
      </c>
      <c r="I642" s="10">
        <f t="shared" si="506"/>
        <v>5.5248618784530384E-3</v>
      </c>
      <c r="J642" s="10">
        <f t="shared" si="507"/>
        <v>7.9051383399209481E-3</v>
      </c>
      <c r="K642" s="7"/>
      <c r="L642" s="10">
        <f t="shared" si="508"/>
        <v>1.5940752602081665</v>
      </c>
      <c r="M642" s="10">
        <f t="shared" si="509"/>
        <v>8.1803278688524586</v>
      </c>
      <c r="N642" s="10">
        <f t="shared" si="510"/>
        <v>2.4550504708353094</v>
      </c>
      <c r="O642" s="7" t="s">
        <v>2</v>
      </c>
      <c r="P642" s="10">
        <f t="shared" si="511"/>
        <v>-6.5862526086442923</v>
      </c>
      <c r="Q642" s="10">
        <f t="shared" si="512"/>
        <v>-0.86097521062714288</v>
      </c>
      <c r="R642" s="11">
        <f t="shared" si="513"/>
        <v>-5.7252773980171492</v>
      </c>
      <c r="S642" s="7" t="s">
        <v>2</v>
      </c>
      <c r="T642" s="7"/>
      <c r="U642" s="7">
        <v>13450</v>
      </c>
      <c r="V642" s="7">
        <v>3255</v>
      </c>
      <c r="W642" s="7">
        <v>38.75</v>
      </c>
      <c r="X642" s="7"/>
      <c r="Y642" s="10">
        <f t="shared" si="514"/>
        <v>3.7313432835820895E-3</v>
      </c>
      <c r="Z642" s="10">
        <f t="shared" si="515"/>
        <v>1.2882748319641552E-2</v>
      </c>
      <c r="AA642" s="10">
        <f t="shared" si="516"/>
        <v>1.4397905759162229E-2</v>
      </c>
      <c r="AB642" s="5"/>
      <c r="AC642" s="10">
        <f t="shared" si="524"/>
        <v>7.3057753445996253E-3</v>
      </c>
      <c r="AD642" s="10">
        <f t="shared" si="525"/>
        <v>4.1933418693982073E-2</v>
      </c>
      <c r="AE642" s="10">
        <f t="shared" si="526"/>
        <v>4.8714479025710342E-2</v>
      </c>
      <c r="AF642" s="10"/>
      <c r="AG642" s="10">
        <f t="shared" si="522"/>
        <v>3.4627643349382446E-2</v>
      </c>
      <c r="AH642" s="10">
        <f t="shared" si="523"/>
        <v>-6.7810603317282683E-3</v>
      </c>
      <c r="AI642" s="10">
        <f t="shared" si="517"/>
        <v>4.1408703681110715E-2</v>
      </c>
      <c r="AJ642" s="7" t="s">
        <v>14</v>
      </c>
      <c r="AK642" s="7"/>
      <c r="AL642" s="7">
        <v>502</v>
      </c>
      <c r="AM642" s="7">
        <v>32.5</v>
      </c>
      <c r="AN642" s="7">
        <v>660</v>
      </c>
      <c r="AO642" s="4"/>
      <c r="AP642" s="10">
        <f t="shared" si="518"/>
        <v>3.4982508745627187E-3</v>
      </c>
      <c r="AQ642" s="10">
        <f t="shared" si="519"/>
        <v>1.5625E-2</v>
      </c>
      <c r="AR642" s="10">
        <f t="shared" si="520"/>
        <v>7.6335877862595417E-3</v>
      </c>
      <c r="AS642" s="4"/>
      <c r="AT642" s="10">
        <f t="shared" si="495"/>
        <v>-3.6005760921747482E-2</v>
      </c>
      <c r="AU642" s="10">
        <f t="shared" si="496"/>
        <v>3.0110935023771768E-2</v>
      </c>
      <c r="AV642" s="10">
        <f t="shared" si="497"/>
        <v>3.3348990136214111E-2</v>
      </c>
      <c r="AW642" s="10" t="s">
        <v>1</v>
      </c>
      <c r="AX642" s="9">
        <f t="shared" si="498"/>
        <v>6.93547510579616E-2</v>
      </c>
      <c r="AY642" s="9">
        <f t="shared" si="499"/>
        <v>3.2380551124423437E-3</v>
      </c>
      <c r="AZ642" s="8">
        <f t="shared" si="521"/>
        <v>6.6116695945519249E-2</v>
      </c>
      <c r="BA642" s="4"/>
      <c r="BC642" s="4"/>
      <c r="BD642" s="4"/>
      <c r="BE642" s="4"/>
      <c r="BF642" s="4"/>
      <c r="BG642" s="4"/>
      <c r="BH642" s="4"/>
      <c r="BI642" s="4"/>
      <c r="BJ642" s="4"/>
      <c r="BK642" s="4"/>
      <c r="BN642" s="4"/>
    </row>
    <row r="643" spans="1:66" s="1" customFormat="1">
      <c r="A643" s="12">
        <v>42284</v>
      </c>
      <c r="B643" s="7">
        <v>27035.85</v>
      </c>
      <c r="C643" s="7">
        <v>168</v>
      </c>
      <c r="D643" s="7">
        <v>1830</v>
      </c>
      <c r="E643" s="7">
        <v>5090</v>
      </c>
      <c r="F643" s="7"/>
      <c r="G643" s="7"/>
      <c r="H643" s="10">
        <f t="shared" si="505"/>
        <v>3.7037037037037035E-2</v>
      </c>
      <c r="I643" s="10">
        <f t="shared" si="506"/>
        <v>5.4945054945054949E-3</v>
      </c>
      <c r="J643" s="10">
        <f t="shared" si="507"/>
        <v>-1.9607843137254902E-3</v>
      </c>
      <c r="K643" s="7"/>
      <c r="L643" s="10">
        <f t="shared" si="508"/>
        <v>1.6901521216973578</v>
      </c>
      <c r="M643" s="10">
        <f t="shared" si="509"/>
        <v>8.2307692307692299</v>
      </c>
      <c r="N643" s="10">
        <f t="shared" si="510"/>
        <v>2.4482758620689657</v>
      </c>
      <c r="O643" s="1" t="s">
        <v>47</v>
      </c>
      <c r="P643" s="10">
        <f t="shared" si="511"/>
        <v>-6.5406171090718725</v>
      </c>
      <c r="Q643" s="10">
        <f t="shared" si="512"/>
        <v>-0.7581237403716079</v>
      </c>
      <c r="R643" s="11">
        <f t="shared" si="513"/>
        <v>-5.7824933687002646</v>
      </c>
      <c r="S643" s="7"/>
      <c r="T643" s="7"/>
      <c r="U643" s="7">
        <v>13400</v>
      </c>
      <c r="V643" s="7">
        <v>3239.35</v>
      </c>
      <c r="W643" s="7">
        <v>37.35</v>
      </c>
      <c r="X643" s="7"/>
      <c r="Y643" s="10">
        <f t="shared" si="514"/>
        <v>-3.7174721189591076E-3</v>
      </c>
      <c r="Z643" s="10">
        <f t="shared" si="515"/>
        <v>-4.8079877112135452E-3</v>
      </c>
      <c r="AA643" s="10">
        <f t="shared" si="516"/>
        <v>-3.6129032258064478E-2</v>
      </c>
      <c r="AB643" s="5"/>
      <c r="AC643" s="10">
        <f t="shared" si="524"/>
        <v>3.5611442094895893E-3</v>
      </c>
      <c r="AD643" s="10">
        <f t="shared" si="525"/>
        <v>3.6923815620998689E-2</v>
      </c>
      <c r="AE643" s="10">
        <f t="shared" si="526"/>
        <v>1.0825439783491165E-2</v>
      </c>
      <c r="AF643" s="10"/>
      <c r="AG643" s="10">
        <f t="shared" ref="AG643:AG653" si="527">AC643-AD643</f>
        <v>-3.3362671411509101E-2</v>
      </c>
      <c r="AH643" s="10">
        <f t="shared" ref="AH643:AH653" si="528">AC643-AE643</f>
        <v>-7.2642955740015759E-3</v>
      </c>
      <c r="AI643" s="10">
        <f t="shared" si="517"/>
        <v>-2.6098375837507525E-2</v>
      </c>
      <c r="AJ643" s="7"/>
      <c r="AK643" s="7"/>
      <c r="AL643" s="7">
        <v>504</v>
      </c>
      <c r="AM643" s="7">
        <v>33</v>
      </c>
      <c r="AN643" s="7">
        <v>665</v>
      </c>
      <c r="AO643" s="4"/>
      <c r="AP643" s="10">
        <f t="shared" si="518"/>
        <v>3.9840637450199202E-3</v>
      </c>
      <c r="AQ643" s="10">
        <f t="shared" si="519"/>
        <v>1.5384615384615385E-2</v>
      </c>
      <c r="AR643" s="10">
        <f t="shared" si="520"/>
        <v>7.575757575757576E-3</v>
      </c>
      <c r="AS643" s="4"/>
      <c r="AT643" s="10">
        <f>(AL643-$AL$642)/$AL$642</f>
        <v>3.9840637450199202E-3</v>
      </c>
      <c r="AU643" s="10">
        <f>(AM643-$AM$642)/$AM$642</f>
        <v>1.5384615384615385E-2</v>
      </c>
      <c r="AV643" s="10">
        <f>(AN643-$AN$642)/$AN$642</f>
        <v>7.575757575757576E-3</v>
      </c>
      <c r="AW643" s="7" t="s">
        <v>0</v>
      </c>
      <c r="AX643" s="9">
        <f>AU643-AT643</f>
        <v>1.1400551639595465E-2</v>
      </c>
      <c r="AY643" s="9">
        <f>AU643-AV643</f>
        <v>7.8088578088578095E-3</v>
      </c>
      <c r="AZ643" s="8">
        <f t="shared" si="521"/>
        <v>3.5916938307376557E-3</v>
      </c>
      <c r="BA643" s="4"/>
      <c r="BC643" s="4"/>
      <c r="BD643" s="4"/>
      <c r="BE643" s="4"/>
      <c r="BF643" s="4"/>
      <c r="BG643" s="4"/>
      <c r="BH643" s="4"/>
      <c r="BI643" s="4"/>
      <c r="BJ643" s="4"/>
      <c r="BK643" s="4"/>
      <c r="BN643" s="4"/>
    </row>
    <row r="644" spans="1:66" s="1" customFormat="1">
      <c r="A644" s="12">
        <v>42285</v>
      </c>
      <c r="B644" s="7">
        <v>26845.81</v>
      </c>
      <c r="C644" s="7">
        <v>170</v>
      </c>
      <c r="D644" s="7">
        <v>1840</v>
      </c>
      <c r="E644" s="7">
        <v>5200</v>
      </c>
      <c r="F644" s="7"/>
      <c r="G644" s="7"/>
      <c r="H644" s="10">
        <f t="shared" si="505"/>
        <v>1.1904761904761904E-2</v>
      </c>
      <c r="I644" s="10">
        <f t="shared" si="506"/>
        <v>5.4644808743169399E-3</v>
      </c>
      <c r="J644" s="10">
        <f t="shared" si="507"/>
        <v>2.1611001964636542E-2</v>
      </c>
      <c r="K644" s="7"/>
      <c r="L644" s="10">
        <f t="shared" si="508"/>
        <v>1.722177742193755</v>
      </c>
      <c r="M644" s="10">
        <f t="shared" si="509"/>
        <v>8.2812105926860031</v>
      </c>
      <c r="N644" s="10">
        <f t="shared" si="510"/>
        <v>2.5227965584987468</v>
      </c>
      <c r="O644" s="7" t="s">
        <v>61</v>
      </c>
      <c r="P644" s="10">
        <f t="shared" si="511"/>
        <v>-6.5590328504922484</v>
      </c>
      <c r="Q644" s="10">
        <f t="shared" si="512"/>
        <v>-0.80061881630499188</v>
      </c>
      <c r="R644" s="11">
        <f t="shared" si="513"/>
        <v>-5.7584140341872567</v>
      </c>
      <c r="S644" s="7"/>
      <c r="T644" s="7"/>
      <c r="U644" s="7">
        <v>13550</v>
      </c>
      <c r="V644" s="7">
        <v>3267.35</v>
      </c>
      <c r="W644" s="7">
        <v>36.9</v>
      </c>
      <c r="X644" s="7"/>
      <c r="Y644" s="10">
        <f t="shared" si="514"/>
        <v>1.1194029850746268E-2</v>
      </c>
      <c r="Z644" s="10">
        <f t="shared" si="515"/>
        <v>8.6437093861422825E-3</v>
      </c>
      <c r="AA644" s="10">
        <f t="shared" si="516"/>
        <v>-1.2048192771084413E-2</v>
      </c>
      <c r="AB644" s="5"/>
      <c r="AC644" s="10">
        <f t="shared" si="524"/>
        <v>1.4795037614819697E-2</v>
      </c>
      <c r="AD644" s="10">
        <f t="shared" si="525"/>
        <v>4.5886683738796383E-2</v>
      </c>
      <c r="AE644" s="10">
        <f t="shared" si="526"/>
        <v>-1.3531799729365158E-3</v>
      </c>
      <c r="AF644" s="10"/>
      <c r="AG644" s="10">
        <f t="shared" si="527"/>
        <v>-3.1091646123976684E-2</v>
      </c>
      <c r="AH644" s="10">
        <f t="shared" si="528"/>
        <v>1.6148217587756215E-2</v>
      </c>
      <c r="AI644" s="10">
        <f t="shared" si="517"/>
        <v>-4.7239863711732902E-2</v>
      </c>
      <c r="AJ644" s="7"/>
      <c r="AK644" s="7"/>
      <c r="AL644" s="7">
        <v>503.75</v>
      </c>
      <c r="AM644" s="7">
        <v>33.5</v>
      </c>
      <c r="AN644" s="7">
        <v>570</v>
      </c>
      <c r="AO644" s="4"/>
      <c r="AP644" s="10">
        <f t="shared" si="518"/>
        <v>-4.96031746031746E-4</v>
      </c>
      <c r="AQ644" s="10">
        <f t="shared" si="519"/>
        <v>1.5151515151515152E-2</v>
      </c>
      <c r="AR644" s="10">
        <f t="shared" si="520"/>
        <v>-0.14285714285714285</v>
      </c>
      <c r="AS644" s="4"/>
      <c r="AT644" s="10">
        <f>(AL644-$AL$642)/$AL$642</f>
        <v>3.4860557768924302E-3</v>
      </c>
      <c r="AU644" s="10">
        <f>(AM644-$AM$642)/$AM$642</f>
        <v>3.0769230769230771E-2</v>
      </c>
      <c r="AV644" s="10">
        <f>(AN644-$AN$642)/$AN$642</f>
        <v>-0.13636363636363635</v>
      </c>
      <c r="AW644" s="10" t="s">
        <v>1</v>
      </c>
      <c r="AX644" s="9">
        <f>AU644-AT644</f>
        <v>2.728317499233834E-2</v>
      </c>
      <c r="AY644" s="9">
        <f>AU644-AV644</f>
        <v>0.16713286713286712</v>
      </c>
      <c r="AZ644" s="8">
        <f t="shared" si="521"/>
        <v>-0.13984969214052878</v>
      </c>
      <c r="BA644" s="4" t="s">
        <v>18</v>
      </c>
      <c r="BC644" s="4"/>
      <c r="BD644" s="4"/>
      <c r="BE644" s="4"/>
      <c r="BF644" s="4"/>
      <c r="BG644" s="4"/>
      <c r="BH644" s="4"/>
      <c r="BI644" s="4"/>
      <c r="BJ644" s="4">
        <v>94</v>
      </c>
      <c r="BK644" s="4"/>
      <c r="BN644" s="4"/>
    </row>
    <row r="645" spans="1:66" s="1" customFormat="1">
      <c r="A645" s="12">
        <v>42286</v>
      </c>
      <c r="B645" s="7">
        <v>27079.51</v>
      </c>
      <c r="C645" s="7">
        <v>168</v>
      </c>
      <c r="D645" s="7">
        <v>1850</v>
      </c>
      <c r="E645" s="7">
        <v>5100</v>
      </c>
      <c r="F645" s="7"/>
      <c r="G645" s="7"/>
      <c r="H645" s="10">
        <f t="shared" si="505"/>
        <v>-1.1764705882352941E-2</v>
      </c>
      <c r="I645" s="10">
        <f t="shared" si="506"/>
        <v>5.434782608695652E-3</v>
      </c>
      <c r="J645" s="10">
        <f t="shared" si="507"/>
        <v>-1.9230769230769232E-2</v>
      </c>
      <c r="K645" s="7"/>
      <c r="L645" s="10">
        <f t="shared" si="508"/>
        <v>1.6901521216973578</v>
      </c>
      <c r="M645" s="10">
        <f t="shared" si="509"/>
        <v>8.3316519546027745</v>
      </c>
      <c r="N645" s="10">
        <f t="shared" si="510"/>
        <v>2.4550504708353094</v>
      </c>
      <c r="O645" s="7"/>
      <c r="P645" s="10">
        <f t="shared" si="511"/>
        <v>-6.6414998329054171</v>
      </c>
      <c r="Q645" s="10">
        <f t="shared" si="512"/>
        <v>-0.76489834913795152</v>
      </c>
      <c r="R645" s="11">
        <f t="shared" si="513"/>
        <v>-5.876601483767466</v>
      </c>
      <c r="S645" s="7"/>
      <c r="T645" s="7"/>
      <c r="U645" s="7">
        <v>13590</v>
      </c>
      <c r="V645" s="7">
        <v>3223.25</v>
      </c>
      <c r="W645" s="7">
        <v>37.75</v>
      </c>
      <c r="X645" s="7"/>
      <c r="Y645" s="10">
        <f t="shared" si="514"/>
        <v>2.9520295202952029E-3</v>
      </c>
      <c r="Z645" s="10">
        <f t="shared" si="515"/>
        <v>-1.3497176611015016E-2</v>
      </c>
      <c r="AA645" s="10">
        <f t="shared" si="516"/>
        <v>2.3035230352303562E-2</v>
      </c>
      <c r="AB645" s="5"/>
      <c r="AC645" s="10">
        <f t="shared" si="524"/>
        <v>1.7790742522907726E-2</v>
      </c>
      <c r="AD645" s="10">
        <f t="shared" si="525"/>
        <v>3.1770166453265046E-2</v>
      </c>
      <c r="AE645" s="10">
        <f t="shared" si="526"/>
        <v>2.165087956698233E-2</v>
      </c>
      <c r="AF645" s="10"/>
      <c r="AG645" s="10">
        <f t="shared" si="527"/>
        <v>-1.397942393035732E-2</v>
      </c>
      <c r="AH645" s="10">
        <f t="shared" si="528"/>
        <v>-3.8601370440746047E-3</v>
      </c>
      <c r="AI645" s="10">
        <f t="shared" si="517"/>
        <v>-1.0119286886282716E-2</v>
      </c>
      <c r="AJ645" s="7"/>
      <c r="AK645" s="7"/>
      <c r="AL645" s="7">
        <v>502.25</v>
      </c>
      <c r="AM645" s="7">
        <v>34</v>
      </c>
      <c r="AN645" s="7">
        <v>675</v>
      </c>
      <c r="AO645" s="4"/>
      <c r="AP645" s="10">
        <f t="shared" si="518"/>
        <v>-2.9776674937965261E-3</v>
      </c>
      <c r="AQ645" s="10">
        <f t="shared" si="519"/>
        <v>1.4925373134328358E-2</v>
      </c>
      <c r="AR645" s="10">
        <f t="shared" si="520"/>
        <v>0.18421052631578946</v>
      </c>
      <c r="AS645" s="4"/>
      <c r="AT645" s="10">
        <f>(AL645-$AL$644)/$AL$644</f>
        <v>-2.9776674937965261E-3</v>
      </c>
      <c r="AU645" s="10">
        <f>(AM645-$AM$644)/$AM$644</f>
        <v>1.4925373134328358E-2</v>
      </c>
      <c r="AV645" s="10">
        <f>(AN645-$AN$644)/$AN$644</f>
        <v>0.18421052631578946</v>
      </c>
      <c r="AW645" s="7" t="s">
        <v>0</v>
      </c>
      <c r="AX645" s="9">
        <f>AV645-AT645</f>
        <v>0.18718819380958598</v>
      </c>
      <c r="AY645" s="9">
        <f>AV645-AU645</f>
        <v>0.16928515318146112</v>
      </c>
      <c r="AZ645" s="8">
        <f t="shared" si="521"/>
        <v>1.7903040628124867E-2</v>
      </c>
      <c r="BA645" s="4" t="s">
        <v>24</v>
      </c>
      <c r="BC645" s="4"/>
      <c r="BD645" s="4"/>
      <c r="BE645" s="4"/>
      <c r="BF645" s="4"/>
      <c r="BG645" s="4"/>
      <c r="BH645" s="4"/>
      <c r="BI645" s="4"/>
      <c r="BJ645" s="4"/>
      <c r="BK645" s="4"/>
      <c r="BN645" s="4"/>
    </row>
    <row r="646" spans="1:66" s="1" customFormat="1">
      <c r="A646" s="12">
        <v>42289</v>
      </c>
      <c r="B646" s="7">
        <v>26904.11</v>
      </c>
      <c r="C646" s="7">
        <v>172</v>
      </c>
      <c r="D646" s="7">
        <v>1820</v>
      </c>
      <c r="E646" s="7">
        <v>5090</v>
      </c>
      <c r="F646" s="7"/>
      <c r="G646" s="7"/>
      <c r="H646" s="10">
        <f t="shared" si="505"/>
        <v>2.3809523809523808E-2</v>
      </c>
      <c r="I646" s="10">
        <f t="shared" si="506"/>
        <v>-1.6216216216216217E-2</v>
      </c>
      <c r="J646" s="10">
        <f t="shared" si="507"/>
        <v>-1.9607843137254902E-3</v>
      </c>
      <c r="K646" s="7"/>
      <c r="L646" s="10">
        <f t="shared" si="508"/>
        <v>1.7542033626901521</v>
      </c>
      <c r="M646" s="10">
        <f t="shared" si="509"/>
        <v>8.1803278688524586</v>
      </c>
      <c r="N646" s="10">
        <f t="shared" si="510"/>
        <v>2.4482758620689657</v>
      </c>
      <c r="O646" s="7"/>
      <c r="P646" s="10">
        <f t="shared" si="511"/>
        <v>-6.4261245061623065</v>
      </c>
      <c r="Q646" s="10">
        <f t="shared" si="512"/>
        <v>-0.69407249937881366</v>
      </c>
      <c r="R646" s="11">
        <f t="shared" si="513"/>
        <v>-5.7320520067834924</v>
      </c>
      <c r="S646" s="7"/>
      <c r="T646" s="7"/>
      <c r="U646" s="7">
        <v>13600</v>
      </c>
      <c r="V646" s="7">
        <v>3169.75</v>
      </c>
      <c r="W646" s="7">
        <v>37.6</v>
      </c>
      <c r="X646" s="7"/>
      <c r="Y646" s="10">
        <f t="shared" si="514"/>
        <v>7.3583517292126564E-4</v>
      </c>
      <c r="Z646" s="10">
        <f t="shared" si="515"/>
        <v>-1.6598154037074382E-2</v>
      </c>
      <c r="AA646" s="10">
        <f t="shared" si="516"/>
        <v>-3.9735099337747971E-3</v>
      </c>
      <c r="AB646" s="5"/>
      <c r="AC646" s="10">
        <f t="shared" si="524"/>
        <v>1.8539668749929732E-2</v>
      </c>
      <c r="AD646" s="10">
        <f t="shared" si="525"/>
        <v>1.4644686299615878E-2</v>
      </c>
      <c r="AE646" s="10">
        <f t="shared" si="526"/>
        <v>1.7591339648173169E-2</v>
      </c>
      <c r="AF646" s="10"/>
      <c r="AG646" s="10">
        <f t="shared" si="527"/>
        <v>3.8949824503138539E-3</v>
      </c>
      <c r="AH646" s="10">
        <f t="shared" si="528"/>
        <v>9.4832910175656274E-4</v>
      </c>
      <c r="AI646" s="10">
        <f t="shared" si="517"/>
        <v>2.9466533485572911E-3</v>
      </c>
      <c r="AJ646" s="7"/>
      <c r="AK646" s="7"/>
      <c r="AL646" s="7">
        <v>501.25</v>
      </c>
      <c r="AM646" s="7">
        <v>34.5</v>
      </c>
      <c r="AN646" s="7">
        <v>680</v>
      </c>
      <c r="AO646" s="4"/>
      <c r="AP646" s="10">
        <f t="shared" si="518"/>
        <v>-1.9910403185664509E-3</v>
      </c>
      <c r="AQ646" s="10">
        <f t="shared" si="519"/>
        <v>1.4705882352941176E-2</v>
      </c>
      <c r="AR646" s="10">
        <f t="shared" si="520"/>
        <v>7.4074074074074077E-3</v>
      </c>
      <c r="AS646" s="4"/>
      <c r="AT646" s="10">
        <f>(AL646-$AL$644)/$AL$644</f>
        <v>-4.9627791563275434E-3</v>
      </c>
      <c r="AU646" s="10">
        <f>(AM646-$AM$644)/$AM$644</f>
        <v>2.9850746268656716E-2</v>
      </c>
      <c r="AV646" s="10">
        <f>(AN646-$AN$644)/$AN$644</f>
        <v>0.19298245614035087</v>
      </c>
      <c r="AW646" s="4"/>
      <c r="AX646" s="9">
        <f>AV646-AT646</f>
        <v>0.1979452352966784</v>
      </c>
      <c r="AY646" s="9">
        <f>AV646-AU646</f>
        <v>0.16313170987169415</v>
      </c>
      <c r="AZ646" s="8">
        <f t="shared" si="521"/>
        <v>3.4813525424984254E-2</v>
      </c>
      <c r="BA646" s="4"/>
      <c r="BC646" s="4"/>
      <c r="BD646" s="4"/>
      <c r="BE646" s="4"/>
      <c r="BF646" s="4"/>
      <c r="BG646" s="4"/>
      <c r="BH646" s="4"/>
      <c r="BI646" s="4"/>
      <c r="BJ646" s="4"/>
      <c r="BK646" s="4"/>
      <c r="BN646" s="4"/>
    </row>
    <row r="647" spans="1:66" s="1" customFormat="1">
      <c r="A647" s="12">
        <v>42290</v>
      </c>
      <c r="B647" s="7">
        <v>26846.53</v>
      </c>
      <c r="C647" s="7">
        <v>175</v>
      </c>
      <c r="D647" s="7">
        <v>1830</v>
      </c>
      <c r="E647" s="7">
        <v>5080</v>
      </c>
      <c r="F647" s="7"/>
      <c r="G647" s="7"/>
      <c r="H647" s="10">
        <f t="shared" si="505"/>
        <v>1.7441860465116279E-2</v>
      </c>
      <c r="I647" s="10">
        <f t="shared" si="506"/>
        <v>5.4945054945054949E-3</v>
      </c>
      <c r="J647" s="10">
        <f t="shared" si="507"/>
        <v>-1.9646365422396855E-3</v>
      </c>
      <c r="K647" s="7"/>
      <c r="L647" s="10">
        <f t="shared" si="508"/>
        <v>1.8022417934347477</v>
      </c>
      <c r="M647" s="10">
        <f t="shared" si="509"/>
        <v>8.2307692307692299</v>
      </c>
      <c r="N647" s="10">
        <f t="shared" si="510"/>
        <v>2.4415012533026221</v>
      </c>
      <c r="O647" s="7"/>
      <c r="P647" s="10">
        <f t="shared" si="511"/>
        <v>-6.4285274373344823</v>
      </c>
      <c r="Q647" s="10">
        <f t="shared" si="512"/>
        <v>-0.63925945986787447</v>
      </c>
      <c r="R647" s="11">
        <f t="shared" si="513"/>
        <v>-5.7892679774666078</v>
      </c>
      <c r="S647" s="7"/>
      <c r="T647" s="7"/>
      <c r="U647" s="7">
        <v>13700</v>
      </c>
      <c r="V647" s="7">
        <v>3115.15</v>
      </c>
      <c r="W647" s="7">
        <v>37.85</v>
      </c>
      <c r="X647" s="7"/>
      <c r="Y647" s="10">
        <f t="shared" si="514"/>
        <v>7.3529411764705881E-3</v>
      </c>
      <c r="Z647" s="10">
        <f t="shared" si="515"/>
        <v>-1.7225333228172539E-2</v>
      </c>
      <c r="AA647" s="10">
        <f t="shared" si="516"/>
        <v>6.648936170212766E-3</v>
      </c>
      <c r="AB647" s="5"/>
      <c r="AC647" s="10">
        <f t="shared" si="524"/>
        <v>2.6028931020149804E-2</v>
      </c>
      <c r="AD647" s="10">
        <f t="shared" si="525"/>
        <v>-2.8329065300895994E-3</v>
      </c>
      <c r="AE647" s="10">
        <f t="shared" si="526"/>
        <v>2.4357239512855171E-2</v>
      </c>
      <c r="AF647" s="10"/>
      <c r="AG647" s="10">
        <f t="shared" si="527"/>
        <v>2.8861837550239404E-2</v>
      </c>
      <c r="AH647" s="10">
        <f t="shared" si="528"/>
        <v>1.6716915072946328E-3</v>
      </c>
      <c r="AI647" s="10">
        <f t="shared" si="517"/>
        <v>2.7190146042944771E-2</v>
      </c>
      <c r="AJ647" s="7"/>
      <c r="AK647" s="7"/>
      <c r="AL647" s="7">
        <v>506.75</v>
      </c>
      <c r="AM647" s="7">
        <v>35</v>
      </c>
      <c r="AN647" s="7">
        <v>685</v>
      </c>
      <c r="AO647" s="4"/>
      <c r="AP647" s="10">
        <f t="shared" si="518"/>
        <v>1.0972568578553617E-2</v>
      </c>
      <c r="AQ647" s="10">
        <f t="shared" si="519"/>
        <v>1.4492753623188406E-2</v>
      </c>
      <c r="AR647" s="10">
        <f t="shared" si="520"/>
        <v>7.3529411764705881E-3</v>
      </c>
      <c r="AT647" s="10">
        <f>(AL647-$AL$644)/$AL$644</f>
        <v>5.9553349875930521E-3</v>
      </c>
      <c r="AU647" s="10">
        <f>(AM647-$AM$644)/$AM$644</f>
        <v>4.4776119402985072E-2</v>
      </c>
      <c r="AV647" s="10">
        <f>(AN647-$AN$644)/$AN$644</f>
        <v>0.20175438596491227</v>
      </c>
      <c r="AW647" s="4" t="s">
        <v>3</v>
      </c>
      <c r="AX647" s="9">
        <f>AV647-AT647</f>
        <v>0.19579905097731923</v>
      </c>
      <c r="AY647" s="9">
        <f>AV647-AU647</f>
        <v>0.1569782665619272</v>
      </c>
      <c r="AZ647" s="8">
        <f t="shared" si="521"/>
        <v>3.8820784415392023E-2</v>
      </c>
      <c r="BA647" s="4" t="s">
        <v>5</v>
      </c>
      <c r="BC647" s="4"/>
      <c r="BD647" s="4"/>
      <c r="BE647" s="4"/>
      <c r="BF647" s="4"/>
      <c r="BG647" s="4"/>
      <c r="BH647" s="4"/>
      <c r="BI647" s="4"/>
      <c r="BJ647" s="4">
        <v>95</v>
      </c>
      <c r="BK647" s="4"/>
      <c r="BN647" s="4"/>
    </row>
    <row r="648" spans="1:66" s="1" customFormat="1">
      <c r="A648" s="12">
        <v>42291</v>
      </c>
      <c r="B648" s="7">
        <v>26779.66</v>
      </c>
      <c r="C648" s="7">
        <v>170</v>
      </c>
      <c r="D648" s="7">
        <v>1850</v>
      </c>
      <c r="E648" s="7">
        <v>5100</v>
      </c>
      <c r="F648" s="7"/>
      <c r="G648" s="7"/>
      <c r="H648" s="10">
        <f t="shared" si="505"/>
        <v>-2.8571428571428571E-2</v>
      </c>
      <c r="I648" s="10">
        <f t="shared" si="506"/>
        <v>1.092896174863388E-2</v>
      </c>
      <c r="J648" s="10">
        <f t="shared" si="507"/>
        <v>3.937007874015748E-3</v>
      </c>
      <c r="K648" s="7"/>
      <c r="L648" s="10">
        <f t="shared" si="508"/>
        <v>1.722177742193755</v>
      </c>
      <c r="M648" s="10">
        <f t="shared" si="509"/>
        <v>8.3316519546027745</v>
      </c>
      <c r="N648" s="10">
        <f t="shared" si="510"/>
        <v>2.4550504708353094</v>
      </c>
      <c r="O648" s="7"/>
      <c r="P648" s="10">
        <f t="shared" si="511"/>
        <v>-6.6094742124090198</v>
      </c>
      <c r="Q648" s="10">
        <f t="shared" si="512"/>
        <v>-0.73287272864155439</v>
      </c>
      <c r="R648" s="11">
        <f t="shared" si="513"/>
        <v>-5.8766014837674652</v>
      </c>
      <c r="S648" s="7"/>
      <c r="T648" s="7"/>
      <c r="U648" s="7">
        <v>13800</v>
      </c>
      <c r="V648" s="7">
        <v>3180.2</v>
      </c>
      <c r="W648" s="7">
        <v>39.4</v>
      </c>
      <c r="X648" s="7"/>
      <c r="Y648" s="10">
        <f t="shared" si="514"/>
        <v>7.2992700729927005E-3</v>
      </c>
      <c r="Z648" s="10">
        <f t="shared" si="515"/>
        <v>2.0881819495048304E-2</v>
      </c>
      <c r="AA648" s="10">
        <f t="shared" si="516"/>
        <v>4.0951122853368487E-2</v>
      </c>
      <c r="AB648" s="5"/>
      <c r="AC648" s="10">
        <f t="shared" si="524"/>
        <v>3.3518193290369876E-2</v>
      </c>
      <c r="AD648" s="10">
        <f t="shared" si="525"/>
        <v>1.7989756722151029E-2</v>
      </c>
      <c r="AE648" s="10">
        <f t="shared" si="526"/>
        <v>6.6305818673883507E-2</v>
      </c>
      <c r="AF648" s="10"/>
      <c r="AG648" s="10">
        <f t="shared" si="527"/>
        <v>1.5528436568218847E-2</v>
      </c>
      <c r="AH648" s="10">
        <f t="shared" si="528"/>
        <v>-3.2787625383513631E-2</v>
      </c>
      <c r="AI648" s="10">
        <f t="shared" si="517"/>
        <v>4.8316061951732478E-2</v>
      </c>
      <c r="AJ648" s="7"/>
      <c r="AK648" s="7"/>
      <c r="AL648" s="7">
        <v>510.5</v>
      </c>
      <c r="AM648" s="7">
        <v>35.5</v>
      </c>
      <c r="AN648" s="7">
        <v>690</v>
      </c>
      <c r="AO648" s="4"/>
      <c r="AP648" s="10">
        <f t="shared" si="518"/>
        <v>7.4000986679822398E-3</v>
      </c>
      <c r="AQ648" s="10">
        <f t="shared" si="519"/>
        <v>1.4285714285714285E-2</v>
      </c>
      <c r="AR648" s="10">
        <f t="shared" si="520"/>
        <v>7.2992700729927005E-3</v>
      </c>
      <c r="AS648" s="4"/>
      <c r="AT648" s="10">
        <f t="shared" ref="AT648:AT654" si="529">(AL648-$AL$647)/$AL$647</f>
        <v>7.4000986679822398E-3</v>
      </c>
      <c r="AU648" s="10">
        <f t="shared" ref="AU648:AU654" si="530">(AM648-$AM$647)/$AM$647</f>
        <v>1.4285714285714285E-2</v>
      </c>
      <c r="AV648" s="10">
        <f t="shared" ref="AV648:AV654" si="531">(AN648-$AN$647)/$AN$647</f>
        <v>7.2992700729927005E-3</v>
      </c>
      <c r="AW648" s="4"/>
      <c r="AX648" s="9">
        <f t="shared" ref="AX648:AX674" si="532">AT648-AU648</f>
        <v>-6.8856156177320455E-3</v>
      </c>
      <c r="AY648" s="9">
        <f t="shared" ref="AY648:AY674" si="533">AT648-AV648</f>
        <v>1.0082859498953926E-4</v>
      </c>
      <c r="AZ648" s="8">
        <f t="shared" si="521"/>
        <v>-6.9864442127215848E-3</v>
      </c>
      <c r="BA648" s="4" t="s">
        <v>2</v>
      </c>
      <c r="BC648" s="4"/>
      <c r="BD648" s="4"/>
      <c r="BE648" s="4"/>
      <c r="BF648" s="4"/>
      <c r="BG648" s="4"/>
      <c r="BH648" s="4"/>
      <c r="BI648" s="4"/>
      <c r="BJ648" s="4"/>
      <c r="BK648" s="4"/>
      <c r="BN648" s="4"/>
    </row>
    <row r="649" spans="1:66" s="1" customFormat="1">
      <c r="A649" s="12">
        <v>42292</v>
      </c>
      <c r="B649" s="7">
        <v>27010.14</v>
      </c>
      <c r="C649" s="7">
        <v>174</v>
      </c>
      <c r="D649" s="7">
        <v>1830</v>
      </c>
      <c r="E649" s="7">
        <v>5110</v>
      </c>
      <c r="F649" s="7"/>
      <c r="G649" s="7"/>
      <c r="H649" s="10">
        <f t="shared" si="505"/>
        <v>2.3529411764705882E-2</v>
      </c>
      <c r="I649" s="10">
        <f t="shared" si="506"/>
        <v>-1.0810810810810811E-2</v>
      </c>
      <c r="J649" s="10">
        <f t="shared" si="507"/>
        <v>1.9607843137254902E-3</v>
      </c>
      <c r="K649" s="7"/>
      <c r="L649" s="10">
        <f t="shared" si="508"/>
        <v>1.7862289831865492</v>
      </c>
      <c r="M649" s="10">
        <f t="shared" si="509"/>
        <v>8.2307692307692299</v>
      </c>
      <c r="N649" s="10">
        <f t="shared" si="510"/>
        <v>2.4618250796016534</v>
      </c>
      <c r="O649" s="7"/>
      <c r="P649" s="10">
        <f t="shared" si="511"/>
        <v>-6.4445402475826805</v>
      </c>
      <c r="Q649" s="10">
        <f t="shared" si="512"/>
        <v>-0.67559609641510421</v>
      </c>
      <c r="R649" s="11">
        <f t="shared" si="513"/>
        <v>-5.7689441511675765</v>
      </c>
      <c r="S649" s="7"/>
      <c r="T649" s="7"/>
      <c r="U649" s="7">
        <v>13900</v>
      </c>
      <c r="V649" s="7">
        <v>3176.3</v>
      </c>
      <c r="W649" s="7">
        <v>39.4</v>
      </c>
      <c r="X649" s="7"/>
      <c r="Y649" s="10">
        <f t="shared" si="514"/>
        <v>7.246376811594203E-3</v>
      </c>
      <c r="Z649" s="10">
        <f t="shared" si="515"/>
        <v>-1.2263379661655357E-3</v>
      </c>
      <c r="AA649" s="10">
        <f t="shared" si="516"/>
        <v>0</v>
      </c>
      <c r="AB649" s="5"/>
      <c r="AC649" s="10">
        <f t="shared" si="524"/>
        <v>4.1007455560589948E-2</v>
      </c>
      <c r="AD649" s="10">
        <f t="shared" si="525"/>
        <v>1.6741357234315038E-2</v>
      </c>
      <c r="AE649" s="10">
        <f t="shared" si="526"/>
        <v>6.6305818673883507E-2</v>
      </c>
      <c r="AF649" s="10"/>
      <c r="AG649" s="10">
        <f t="shared" si="527"/>
        <v>2.426609832627491E-2</v>
      </c>
      <c r="AH649" s="10">
        <f t="shared" si="528"/>
        <v>-2.5298363113293559E-2</v>
      </c>
      <c r="AI649" s="10">
        <f t="shared" si="517"/>
        <v>4.9564461439568469E-2</v>
      </c>
      <c r="AJ649" s="7"/>
      <c r="AK649" s="7"/>
      <c r="AL649" s="7">
        <v>515.5</v>
      </c>
      <c r="AM649" s="7">
        <v>36</v>
      </c>
      <c r="AN649" s="7">
        <v>695</v>
      </c>
      <c r="AO649" s="4"/>
      <c r="AP649" s="10">
        <f t="shared" si="518"/>
        <v>9.7943192948090115E-3</v>
      </c>
      <c r="AQ649" s="10">
        <f t="shared" si="519"/>
        <v>1.4084507042253521E-2</v>
      </c>
      <c r="AR649" s="10">
        <f t="shared" si="520"/>
        <v>7.246376811594203E-3</v>
      </c>
      <c r="AS649" s="4"/>
      <c r="AT649" s="10">
        <f t="shared" si="529"/>
        <v>1.7266896891958559E-2</v>
      </c>
      <c r="AU649" s="10">
        <f t="shared" si="530"/>
        <v>2.8571428571428571E-2</v>
      </c>
      <c r="AV649" s="10">
        <f t="shared" si="531"/>
        <v>1.4598540145985401E-2</v>
      </c>
      <c r="AW649" s="4"/>
      <c r="AX649" s="9">
        <f t="shared" si="532"/>
        <v>-1.1304531679470011E-2</v>
      </c>
      <c r="AY649" s="9">
        <f t="shared" si="533"/>
        <v>2.6683567459731584E-3</v>
      </c>
      <c r="AZ649" s="8">
        <f t="shared" si="521"/>
        <v>-1.397288842544317E-2</v>
      </c>
      <c r="BA649" s="4"/>
      <c r="BC649" s="4"/>
      <c r="BD649" s="4"/>
      <c r="BE649" s="4"/>
      <c r="BF649" s="4"/>
      <c r="BG649" s="4"/>
      <c r="BH649" s="4"/>
      <c r="BI649" s="4"/>
      <c r="BJ649" s="4"/>
      <c r="BK649" s="4"/>
      <c r="BN649" s="4"/>
    </row>
    <row r="650" spans="1:66" s="1" customFormat="1">
      <c r="A650" s="12">
        <v>42293</v>
      </c>
      <c r="B650" s="7">
        <v>27214.6</v>
      </c>
      <c r="C650" s="7">
        <v>177</v>
      </c>
      <c r="D650" s="7">
        <v>1850</v>
      </c>
      <c r="E650" s="7">
        <v>5000</v>
      </c>
      <c r="F650" s="7"/>
      <c r="G650" s="7"/>
      <c r="H650" s="10">
        <f t="shared" si="505"/>
        <v>1.7241379310344827E-2</v>
      </c>
      <c r="I650" s="10">
        <f t="shared" si="506"/>
        <v>1.092896174863388E-2</v>
      </c>
      <c r="J650" s="10">
        <f t="shared" si="507"/>
        <v>-2.1526418786692758E-2</v>
      </c>
      <c r="K650" s="7"/>
      <c r="L650" s="10">
        <f t="shared" si="508"/>
        <v>1.8342674139311448</v>
      </c>
      <c r="M650" s="10">
        <f t="shared" si="509"/>
        <v>8.3316519546027745</v>
      </c>
      <c r="N650" s="10">
        <f t="shared" si="510"/>
        <v>2.3873043831718719</v>
      </c>
      <c r="O650" s="10" t="s">
        <v>1</v>
      </c>
      <c r="P650" s="10">
        <f t="shared" si="511"/>
        <v>-6.4973845406716295</v>
      </c>
      <c r="Q650" s="10">
        <f t="shared" si="512"/>
        <v>-0.55303696924072709</v>
      </c>
      <c r="R650" s="11">
        <f t="shared" si="513"/>
        <v>-5.9443475714309022</v>
      </c>
      <c r="S650" s="7"/>
      <c r="T650" s="7"/>
      <c r="U650" s="7">
        <v>14000</v>
      </c>
      <c r="V650" s="7">
        <v>3227</v>
      </c>
      <c r="W650" s="7">
        <v>38.65</v>
      </c>
      <c r="X650" s="7"/>
      <c r="Y650" s="10">
        <f t="shared" si="514"/>
        <v>7.1942446043165471E-3</v>
      </c>
      <c r="Z650" s="10">
        <f t="shared" si="515"/>
        <v>1.5961968327928663E-2</v>
      </c>
      <c r="AA650" s="10">
        <f t="shared" si="516"/>
        <v>-1.9035532994923859E-2</v>
      </c>
      <c r="AB650" s="5"/>
      <c r="AC650" s="10">
        <f t="shared" si="524"/>
        <v>4.849671783081002E-2</v>
      </c>
      <c r="AD650" s="10">
        <f t="shared" si="525"/>
        <v>3.2970550576184379E-2</v>
      </c>
      <c r="AE650" s="10">
        <f t="shared" si="526"/>
        <v>4.6008119079837498E-2</v>
      </c>
      <c r="AF650" s="10"/>
      <c r="AG650" s="10">
        <f t="shared" si="527"/>
        <v>1.552616725462564E-2</v>
      </c>
      <c r="AH650" s="10">
        <f t="shared" si="528"/>
        <v>2.4885987509725219E-3</v>
      </c>
      <c r="AI650" s="10">
        <f t="shared" si="517"/>
        <v>1.3037568503653119E-2</v>
      </c>
      <c r="AJ650" s="7"/>
      <c r="AK650" s="7"/>
      <c r="AL650" s="7">
        <v>508.5</v>
      </c>
      <c r="AM650" s="7">
        <v>36.5</v>
      </c>
      <c r="AN650" s="7">
        <v>700</v>
      </c>
      <c r="AO650" s="4"/>
      <c r="AP650" s="10">
        <f t="shared" si="518"/>
        <v>-1.3579049466537343E-2</v>
      </c>
      <c r="AQ650" s="10">
        <f t="shared" si="519"/>
        <v>1.3888888888888888E-2</v>
      </c>
      <c r="AR650" s="10">
        <f t="shared" si="520"/>
        <v>7.1942446043165471E-3</v>
      </c>
      <c r="AS650" s="4"/>
      <c r="AT650" s="10">
        <f t="shared" si="529"/>
        <v>3.453379378391712E-3</v>
      </c>
      <c r="AU650" s="10">
        <f t="shared" si="530"/>
        <v>4.2857142857142858E-2</v>
      </c>
      <c r="AV650" s="10">
        <f t="shared" si="531"/>
        <v>2.1897810218978103E-2</v>
      </c>
      <c r="AW650" s="4"/>
      <c r="AX650" s="9">
        <f t="shared" si="532"/>
        <v>-3.9403763478751144E-2</v>
      </c>
      <c r="AY650" s="9">
        <f t="shared" si="533"/>
        <v>-1.844443084058639E-2</v>
      </c>
      <c r="AZ650" s="8">
        <f t="shared" si="521"/>
        <v>-2.0959332638164754E-2</v>
      </c>
      <c r="BA650" s="4"/>
      <c r="BC650" s="4"/>
      <c r="BD650" s="4"/>
      <c r="BE650" s="4"/>
      <c r="BF650" s="4"/>
      <c r="BG650" s="4"/>
      <c r="BH650" s="4"/>
      <c r="BI650" s="4"/>
      <c r="BJ650" s="4"/>
      <c r="BK650" s="4"/>
      <c r="BN650" s="4"/>
    </row>
    <row r="651" spans="1:66" s="1" customFormat="1">
      <c r="A651" s="12">
        <v>42296</v>
      </c>
      <c r="B651" s="7">
        <v>27364.92</v>
      </c>
      <c r="C651" s="7">
        <v>178.7</v>
      </c>
      <c r="D651" s="7">
        <v>1839.45</v>
      </c>
      <c r="E651" s="7">
        <v>5013.3500000000004</v>
      </c>
      <c r="F651" s="7"/>
      <c r="G651" s="7"/>
      <c r="H651" s="10">
        <f t="shared" si="505"/>
        <v>9.6045197740112359E-3</v>
      </c>
      <c r="I651" s="10">
        <f t="shared" si="506"/>
        <v>-5.7027027027026778E-3</v>
      </c>
      <c r="J651" s="10">
        <f t="shared" si="507"/>
        <v>2.6700000000000729E-3</v>
      </c>
      <c r="K651" s="7"/>
      <c r="L651" s="10">
        <f t="shared" si="508"/>
        <v>1.8614891913530822</v>
      </c>
      <c r="M651" s="10">
        <f t="shared" si="509"/>
        <v>8.2784363177805798</v>
      </c>
      <c r="N651" s="10">
        <f t="shared" si="510"/>
        <v>2.3963484858749413</v>
      </c>
      <c r="O651" s="7" t="s">
        <v>0</v>
      </c>
      <c r="P651" s="10">
        <f t="shared" si="511"/>
        <v>-6.4169471264274973</v>
      </c>
      <c r="Q651" s="10">
        <f t="shared" si="512"/>
        <v>-0.5348592945218591</v>
      </c>
      <c r="R651" s="11">
        <f t="shared" si="513"/>
        <v>-5.882087831905638</v>
      </c>
      <c r="S651" s="7"/>
      <c r="T651" s="7"/>
      <c r="U651" s="7">
        <v>14196.8</v>
      </c>
      <c r="V651" s="7">
        <v>3302.05</v>
      </c>
      <c r="W651" s="7">
        <v>38.450000000000003</v>
      </c>
      <c r="X651" s="7"/>
      <c r="Y651" s="10">
        <f t="shared" si="514"/>
        <v>1.4057142857142805E-2</v>
      </c>
      <c r="Z651" s="10">
        <f t="shared" si="515"/>
        <v>2.3256894948868973E-2</v>
      </c>
      <c r="AA651" s="10">
        <f t="shared" si="516"/>
        <v>-5.1746442432081697E-3</v>
      </c>
      <c r="AB651" s="5"/>
      <c r="AC651" s="10">
        <f t="shared" si="524"/>
        <v>6.3235585978603071E-2</v>
      </c>
      <c r="AD651" s="10">
        <f t="shared" si="525"/>
        <v>5.6994238156210048E-2</v>
      </c>
      <c r="AE651" s="10">
        <f t="shared" si="526"/>
        <v>4.0595399188092011E-2</v>
      </c>
      <c r="AF651" s="10"/>
      <c r="AG651" s="10">
        <f t="shared" si="527"/>
        <v>6.241347822393023E-3</v>
      </c>
      <c r="AH651" s="10">
        <f t="shared" si="528"/>
        <v>2.2640186790511059E-2</v>
      </c>
      <c r="AI651" s="10">
        <f t="shared" si="517"/>
        <v>-1.6398838968118036E-2</v>
      </c>
      <c r="AJ651" s="7"/>
      <c r="AK651" s="7"/>
      <c r="AL651" s="7">
        <v>517.25</v>
      </c>
      <c r="AM651" s="7">
        <v>35.65</v>
      </c>
      <c r="AN651" s="7">
        <v>701.5</v>
      </c>
      <c r="AO651" s="4"/>
      <c r="AP651" s="10">
        <f t="shared" si="518"/>
        <v>1.720747295968535E-2</v>
      </c>
      <c r="AQ651" s="10">
        <f t="shared" si="519"/>
        <v>-2.3287671232876752E-2</v>
      </c>
      <c r="AR651" s="10">
        <f t="shared" si="520"/>
        <v>2.142857142857143E-3</v>
      </c>
      <c r="AS651" s="4"/>
      <c r="AT651" s="10">
        <f t="shared" si="529"/>
        <v>2.0720276270350273E-2</v>
      </c>
      <c r="AU651" s="10">
        <f t="shared" si="530"/>
        <v>1.857142857142853E-2</v>
      </c>
      <c r="AV651" s="10">
        <f t="shared" si="531"/>
        <v>2.4087591240875911E-2</v>
      </c>
      <c r="AW651" s="4"/>
      <c r="AX651" s="9">
        <f t="shared" si="532"/>
        <v>2.1488476989217423E-3</v>
      </c>
      <c r="AY651" s="9">
        <f t="shared" si="533"/>
        <v>-3.3673149705256387E-3</v>
      </c>
      <c r="AZ651" s="8">
        <f t="shared" si="521"/>
        <v>5.516162669447381E-3</v>
      </c>
      <c r="BA651" s="4"/>
      <c r="BC651" s="4"/>
      <c r="BD651" s="4"/>
      <c r="BE651" s="4"/>
      <c r="BF651" s="4"/>
      <c r="BG651" s="4"/>
      <c r="BH651" s="4"/>
      <c r="BI651" s="4"/>
      <c r="BJ651" s="4"/>
      <c r="BK651" s="4"/>
      <c r="BN651" s="4"/>
    </row>
    <row r="652" spans="1:66" s="1" customFormat="1">
      <c r="A652" s="12">
        <v>42297</v>
      </c>
      <c r="B652" s="7">
        <v>27306.83</v>
      </c>
      <c r="C652" s="7">
        <v>177.55</v>
      </c>
      <c r="D652" s="7">
        <v>1867.2</v>
      </c>
      <c r="E652" s="7">
        <v>5306.05</v>
      </c>
      <c r="F652" s="7"/>
      <c r="G652" s="7"/>
      <c r="H652" s="10">
        <f t="shared" si="505"/>
        <v>-6.4353665360938851E-3</v>
      </c>
      <c r="I652" s="10">
        <f t="shared" si="506"/>
        <v>1.5086031150615672E-2</v>
      </c>
      <c r="J652" s="10">
        <f t="shared" si="507"/>
        <v>5.8384114414513209E-2</v>
      </c>
      <c r="K652" s="7"/>
      <c r="L652" s="10">
        <f t="shared" si="508"/>
        <v>1.8430744595676543</v>
      </c>
      <c r="M652" s="10">
        <f t="shared" si="509"/>
        <v>8.4184110970996215</v>
      </c>
      <c r="N652" s="10">
        <f t="shared" si="510"/>
        <v>2.5946412844658227</v>
      </c>
      <c r="O652" s="7"/>
      <c r="P652" s="10">
        <f t="shared" si="511"/>
        <v>-6.5753366375319668</v>
      </c>
      <c r="Q652" s="10">
        <f t="shared" si="512"/>
        <v>-0.7515668248981684</v>
      </c>
      <c r="R652" s="11">
        <f t="shared" si="513"/>
        <v>-5.8237698126337989</v>
      </c>
      <c r="S652" s="7"/>
      <c r="T652" s="7"/>
      <c r="U652" s="7">
        <v>14328.5</v>
      </c>
      <c r="V652" s="7">
        <v>3298.15</v>
      </c>
      <c r="W652" s="7">
        <v>37.450000000000003</v>
      </c>
      <c r="X652" s="7"/>
      <c r="Y652" s="10">
        <f t="shared" si="514"/>
        <v>9.2767384199256685E-3</v>
      </c>
      <c r="Z652" s="10">
        <f t="shared" si="515"/>
        <v>-1.1810844778244094E-3</v>
      </c>
      <c r="AA652" s="10">
        <f t="shared" si="516"/>
        <v>-2.600780234070221E-2</v>
      </c>
      <c r="AB652" s="5"/>
      <c r="AC652" s="10">
        <f t="shared" si="524"/>
        <v>7.3098944388482953E-2</v>
      </c>
      <c r="AD652" s="10">
        <f t="shared" si="525"/>
        <v>5.5745838668373911E-2</v>
      </c>
      <c r="AE652" s="10">
        <f t="shared" si="526"/>
        <v>1.3531799729364004E-2</v>
      </c>
      <c r="AF652" s="10"/>
      <c r="AG652" s="10">
        <f t="shared" si="527"/>
        <v>1.7353105720109042E-2</v>
      </c>
      <c r="AH652" s="10">
        <f t="shared" si="528"/>
        <v>5.9567144659118949E-2</v>
      </c>
      <c r="AI652" s="10">
        <f t="shared" si="517"/>
        <v>-4.2214038939009907E-2</v>
      </c>
      <c r="AJ652" s="7"/>
      <c r="AK652" s="7"/>
      <c r="AL652" s="7">
        <v>514</v>
      </c>
      <c r="AM652" s="7">
        <v>36.049999999999997</v>
      </c>
      <c r="AN652" s="7">
        <v>714.3</v>
      </c>
      <c r="AO652" s="4"/>
      <c r="AP652" s="10">
        <f t="shared" si="518"/>
        <v>-6.2832286128564523E-3</v>
      </c>
      <c r="AQ652" s="10">
        <f t="shared" si="519"/>
        <v>1.1220196353436145E-2</v>
      </c>
      <c r="AR652" s="10">
        <f t="shared" si="520"/>
        <v>1.8246614397719109E-2</v>
      </c>
      <c r="AS652" s="4"/>
      <c r="AT652" s="10">
        <f t="shared" si="529"/>
        <v>1.4306857424765663E-2</v>
      </c>
      <c r="AU652" s="10">
        <f t="shared" si="530"/>
        <v>2.9999999999999919E-2</v>
      </c>
      <c r="AV652" s="10">
        <f t="shared" si="531"/>
        <v>4.2773722627737161E-2</v>
      </c>
      <c r="AW652" s="4"/>
      <c r="AX652" s="9">
        <f t="shared" si="532"/>
        <v>-1.5693142575234256E-2</v>
      </c>
      <c r="AY652" s="9">
        <f t="shared" si="533"/>
        <v>-2.8466865202971498E-2</v>
      </c>
      <c r="AZ652" s="8">
        <f t="shared" si="521"/>
        <v>1.2773722627737242E-2</v>
      </c>
      <c r="BA652" s="4"/>
      <c r="BC652" s="4"/>
      <c r="BD652" s="4"/>
      <c r="BE652" s="4"/>
      <c r="BF652" s="4"/>
      <c r="BG652" s="4"/>
      <c r="BH652" s="4"/>
      <c r="BI652" s="4"/>
      <c r="BJ652" s="4"/>
      <c r="BK652" s="4"/>
      <c r="BN652" s="4"/>
    </row>
    <row r="653" spans="1:66" s="1" customFormat="1">
      <c r="A653" s="12">
        <v>42298</v>
      </c>
      <c r="B653" s="7">
        <v>27287.66</v>
      </c>
      <c r="C653" s="7">
        <v>186.5</v>
      </c>
      <c r="D653" s="7">
        <v>1860.5</v>
      </c>
      <c r="E653" s="7">
        <v>5348.55</v>
      </c>
      <c r="F653" s="7"/>
      <c r="G653" s="7"/>
      <c r="H653" s="10">
        <f t="shared" si="505"/>
        <v>5.0408335680090045E-2</v>
      </c>
      <c r="I653" s="10">
        <f t="shared" si="506"/>
        <v>-3.5882604970008812E-3</v>
      </c>
      <c r="J653" s="10">
        <f t="shared" si="507"/>
        <v>8.0097247481648298E-3</v>
      </c>
      <c r="K653" s="7"/>
      <c r="L653" s="10">
        <f t="shared" si="508"/>
        <v>1.9863891112890311</v>
      </c>
      <c r="M653" s="10">
        <f t="shared" si="509"/>
        <v>8.384615384615385</v>
      </c>
      <c r="N653" s="10">
        <f t="shared" si="510"/>
        <v>2.6234333717227836</v>
      </c>
      <c r="O653" s="7"/>
      <c r="P653" s="10">
        <f t="shared" si="511"/>
        <v>-6.3982262733263537</v>
      </c>
      <c r="Q653" s="10">
        <f t="shared" si="512"/>
        <v>-0.63704426043375251</v>
      </c>
      <c r="R653" s="11">
        <f t="shared" si="513"/>
        <v>-5.7611820128926015</v>
      </c>
      <c r="S653" s="7"/>
      <c r="T653" s="7"/>
      <c r="U653" s="7">
        <v>14478.8</v>
      </c>
      <c r="V653" s="7">
        <v>3281.2</v>
      </c>
      <c r="W653" s="7">
        <v>37.15</v>
      </c>
      <c r="X653" s="7">
        <v>22</v>
      </c>
      <c r="Y653" s="10">
        <f t="shared" si="514"/>
        <v>1.048958369682795E-2</v>
      </c>
      <c r="Z653" s="10">
        <f t="shared" si="515"/>
        <v>-5.1392447281052326E-3</v>
      </c>
      <c r="AA653" s="10">
        <f t="shared" si="516"/>
        <v>-8.010680907877283E-3</v>
      </c>
      <c r="AB653" s="5"/>
      <c r="AC653" s="10">
        <f t="shared" si="524"/>
        <v>8.4355305580623666E-2</v>
      </c>
      <c r="AD653" s="10">
        <f t="shared" si="525"/>
        <v>5.032010243277843E-2</v>
      </c>
      <c r="AE653" s="10">
        <f t="shared" si="526"/>
        <v>5.4127198917454863E-3</v>
      </c>
      <c r="AF653" s="10" t="s">
        <v>1</v>
      </c>
      <c r="AG653" s="10">
        <f t="shared" si="527"/>
        <v>3.4035203147845236E-2</v>
      </c>
      <c r="AH653" s="10">
        <f t="shared" si="528"/>
        <v>7.8942585688878186E-2</v>
      </c>
      <c r="AI653" s="10">
        <f t="shared" si="517"/>
        <v>-4.490738254103295E-2</v>
      </c>
      <c r="AJ653" s="7" t="s">
        <v>5</v>
      </c>
      <c r="AK653" s="7"/>
      <c r="AL653" s="7">
        <v>511.75</v>
      </c>
      <c r="AM653" s="7">
        <v>35.450000000000003</v>
      </c>
      <c r="AN653" s="7">
        <v>718.05</v>
      </c>
      <c r="AO653" s="4"/>
      <c r="AP653" s="10">
        <f t="shared" si="518"/>
        <v>-4.3774319066147861E-3</v>
      </c>
      <c r="AQ653" s="10">
        <f t="shared" si="519"/>
        <v>-1.6643550624132992E-2</v>
      </c>
      <c r="AR653" s="10">
        <f t="shared" si="520"/>
        <v>5.2498950020999583E-3</v>
      </c>
      <c r="AS653" s="4"/>
      <c r="AT653" s="10">
        <f t="shared" si="529"/>
        <v>9.8667982239763197E-3</v>
      </c>
      <c r="AU653" s="10">
        <f t="shared" si="530"/>
        <v>1.2857142857142938E-2</v>
      </c>
      <c r="AV653" s="10">
        <f t="shared" si="531"/>
        <v>4.8248175182481687E-2</v>
      </c>
      <c r="AW653" s="4"/>
      <c r="AX653" s="9">
        <f t="shared" si="532"/>
        <v>-2.9903446331666188E-3</v>
      </c>
      <c r="AY653" s="9">
        <f t="shared" si="533"/>
        <v>-3.8381376958505367E-2</v>
      </c>
      <c r="AZ653" s="8">
        <f t="shared" si="521"/>
        <v>3.5391032325338745E-2</v>
      </c>
      <c r="BA653" s="4"/>
      <c r="BC653" s="4"/>
      <c r="BD653" s="4"/>
      <c r="BE653" s="4"/>
      <c r="BF653" s="4"/>
      <c r="BG653" s="4"/>
      <c r="BH653" s="4"/>
      <c r="BI653" s="4"/>
      <c r="BJ653" s="4"/>
      <c r="BK653" s="4"/>
      <c r="BN653" s="4"/>
    </row>
    <row r="654" spans="1:66" s="1" customFormat="1">
      <c r="A654" s="12">
        <v>42300</v>
      </c>
      <c r="B654" s="7">
        <v>27470.81</v>
      </c>
      <c r="C654" s="7">
        <v>180.95</v>
      </c>
      <c r="D654" s="7">
        <v>1847</v>
      </c>
      <c r="E654" s="7">
        <v>5273.05</v>
      </c>
      <c r="F654" s="7"/>
      <c r="G654" s="7"/>
      <c r="H654" s="10">
        <f t="shared" si="505"/>
        <v>-2.9758713136729283E-2</v>
      </c>
      <c r="I654" s="10">
        <f t="shared" si="506"/>
        <v>-7.2561139478634776E-3</v>
      </c>
      <c r="J654" s="10">
        <f t="shared" si="507"/>
        <v>-1.4115975357807255E-2</v>
      </c>
      <c r="K654" s="7"/>
      <c r="L654" s="10">
        <f t="shared" si="508"/>
        <v>1.8975180144115289</v>
      </c>
      <c r="M654" s="10">
        <f t="shared" si="509"/>
        <v>8.3165195460277435</v>
      </c>
      <c r="N654" s="10">
        <f t="shared" si="510"/>
        <v>2.5722850755368882</v>
      </c>
      <c r="O654" s="7"/>
      <c r="P654" s="10">
        <f t="shared" si="511"/>
        <v>-6.4190015316162148</v>
      </c>
      <c r="Q654" s="10">
        <f t="shared" si="512"/>
        <v>-0.67476706112535934</v>
      </c>
      <c r="R654" s="11">
        <f t="shared" si="513"/>
        <v>-5.7442344704908557</v>
      </c>
      <c r="S654" s="7"/>
      <c r="T654" s="7"/>
      <c r="U654" s="7">
        <v>14443.05</v>
      </c>
      <c r="V654" s="7">
        <v>3246.35</v>
      </c>
      <c r="W654" s="7">
        <v>39.6</v>
      </c>
      <c r="X654" s="7">
        <f>X641+X641*0.05</f>
        <v>1.8252779370203178</v>
      </c>
      <c r="Y654" s="10">
        <f t="shared" si="514"/>
        <v>-2.4691272757410838E-3</v>
      </c>
      <c r="Z654" s="10">
        <f t="shared" si="515"/>
        <v>-1.0621114226502472E-2</v>
      </c>
      <c r="AA654" s="10">
        <f t="shared" si="516"/>
        <v>6.5948855989232918E-2</v>
      </c>
      <c r="AB654" s="5"/>
      <c r="AC654" s="10">
        <f t="shared" ref="AC654:AC668" si="534">(U654-$U$653)/$U$653</f>
        <v>-2.4691272757410838E-3</v>
      </c>
      <c r="AD654" s="10">
        <f t="shared" ref="AD654:AD668" si="535">(V654-$V$653)/$V$653</f>
        <v>-1.0621114226502472E-2</v>
      </c>
      <c r="AE654" s="10">
        <f t="shared" ref="AE654:AE668" si="536">(W654-$W$653)/$W$653</f>
        <v>6.5948855989232918E-2</v>
      </c>
      <c r="AF654" s="7" t="s">
        <v>7</v>
      </c>
      <c r="AG654" s="10">
        <f t="shared" ref="AG654:AG668" si="537">AE654-AC654</f>
        <v>6.8417983264974003E-2</v>
      </c>
      <c r="AH654" s="10">
        <f t="shared" ref="AH654:AH668" si="538">AE654-AD654</f>
        <v>7.6569970215735389E-2</v>
      </c>
      <c r="AI654" s="10">
        <f t="shared" si="517"/>
        <v>-8.1519869507613862E-3</v>
      </c>
      <c r="AJ654" s="10" t="s">
        <v>2</v>
      </c>
      <c r="AK654" s="7"/>
      <c r="AL654" s="7">
        <v>505.75</v>
      </c>
      <c r="AM654" s="7">
        <v>30.25</v>
      </c>
      <c r="AN654" s="7">
        <v>717.75</v>
      </c>
      <c r="AO654" s="4"/>
      <c r="AP654" s="10">
        <f t="shared" si="518"/>
        <v>-1.172447484123107E-2</v>
      </c>
      <c r="AQ654" s="10">
        <f t="shared" si="519"/>
        <v>-0.14668547249647398</v>
      </c>
      <c r="AR654" s="10">
        <f t="shared" si="520"/>
        <v>-4.1779820346766176E-4</v>
      </c>
      <c r="AS654" s="4"/>
      <c r="AT654" s="10">
        <f t="shared" si="529"/>
        <v>-1.9733596447952641E-3</v>
      </c>
      <c r="AU654" s="10">
        <f t="shared" si="530"/>
        <v>-0.1357142857142857</v>
      </c>
      <c r="AV654" s="10">
        <f t="shared" si="531"/>
        <v>4.7810218978102191E-2</v>
      </c>
      <c r="AW654" s="10" t="s">
        <v>1</v>
      </c>
      <c r="AX654" s="9">
        <f t="shared" si="532"/>
        <v>0.13374092606949045</v>
      </c>
      <c r="AY654" s="9">
        <f t="shared" si="533"/>
        <v>-4.9783578622897458E-2</v>
      </c>
      <c r="AZ654" s="8">
        <f t="shared" si="521"/>
        <v>0.1835245046923879</v>
      </c>
      <c r="BA654" s="4" t="s">
        <v>18</v>
      </c>
      <c r="BC654" s="4"/>
      <c r="BD654" s="4"/>
      <c r="BE654" s="4"/>
      <c r="BF654" s="4"/>
      <c r="BG654" s="4"/>
      <c r="BH654" s="4"/>
      <c r="BI654" s="4"/>
      <c r="BJ654" s="4">
        <v>96</v>
      </c>
      <c r="BK654" s="4"/>
      <c r="BN654" s="4"/>
    </row>
    <row r="655" spans="1:66" s="1" customFormat="1">
      <c r="A655" s="12">
        <v>42303</v>
      </c>
      <c r="B655" s="7">
        <v>27361.96</v>
      </c>
      <c r="C655" s="7">
        <v>180.1</v>
      </c>
      <c r="D655" s="7">
        <v>1836.75</v>
      </c>
      <c r="E655" s="7">
        <v>5293.15</v>
      </c>
      <c r="F655" s="7"/>
      <c r="G655" s="7"/>
      <c r="H655" s="10">
        <f t="shared" si="505"/>
        <v>-4.6974302293450922E-3</v>
      </c>
      <c r="I655" s="10">
        <f t="shared" si="506"/>
        <v>-5.5495397942609635E-3</v>
      </c>
      <c r="J655" s="10">
        <f t="shared" si="507"/>
        <v>3.8118356548865369E-3</v>
      </c>
      <c r="K655" s="7"/>
      <c r="L655" s="10">
        <f t="shared" si="508"/>
        <v>1.8839071257005602</v>
      </c>
      <c r="M655" s="10">
        <f t="shared" si="509"/>
        <v>8.2648171500630525</v>
      </c>
      <c r="N655" s="10">
        <f t="shared" si="510"/>
        <v>2.5859020391572387</v>
      </c>
      <c r="O655" s="7"/>
      <c r="P655" s="10">
        <f t="shared" si="511"/>
        <v>-6.3809100243624925</v>
      </c>
      <c r="Q655" s="10">
        <f t="shared" si="512"/>
        <v>-0.70199491345667853</v>
      </c>
      <c r="R655" s="11">
        <f t="shared" si="513"/>
        <v>-5.6789151109058142</v>
      </c>
      <c r="S655" s="7"/>
      <c r="T655" s="7"/>
      <c r="U655" s="7">
        <v>14389.9</v>
      </c>
      <c r="V655" s="7">
        <v>3204.7</v>
      </c>
      <c r="W655" s="7">
        <v>39.1</v>
      </c>
      <c r="X655" s="7"/>
      <c r="Y655" s="10">
        <f t="shared" si="514"/>
        <v>-3.6799706433197723E-3</v>
      </c>
      <c r="Z655" s="10">
        <f t="shared" si="515"/>
        <v>-1.2829793460347804E-2</v>
      </c>
      <c r="AA655" s="10">
        <f t="shared" si="516"/>
        <v>-1.2626262626262626E-2</v>
      </c>
      <c r="AB655" s="5"/>
      <c r="AC655" s="10">
        <f t="shared" si="534"/>
        <v>-6.1400116031715083E-3</v>
      </c>
      <c r="AD655" s="10">
        <f t="shared" si="535"/>
        <v>-2.3314640985005488E-2</v>
      </c>
      <c r="AE655" s="10">
        <f t="shared" si="536"/>
        <v>5.2489905787348662E-2</v>
      </c>
      <c r="AF655" s="10"/>
      <c r="AG655" s="10">
        <f t="shared" si="537"/>
        <v>5.8629917390520168E-2</v>
      </c>
      <c r="AH655" s="10">
        <f t="shared" si="538"/>
        <v>7.5804546772354153E-2</v>
      </c>
      <c r="AI655" s="10">
        <f t="shared" si="517"/>
        <v>-1.7174629381833985E-2</v>
      </c>
      <c r="AJ655" s="1" t="s">
        <v>69</v>
      </c>
      <c r="AK655" s="7"/>
      <c r="AL655" s="7">
        <v>507.75</v>
      </c>
      <c r="AM655" s="7">
        <v>29.7</v>
      </c>
      <c r="AN655" s="7">
        <v>711.15</v>
      </c>
      <c r="AO655" s="4"/>
      <c r="AP655" s="10">
        <f t="shared" si="518"/>
        <v>3.9545229856648538E-3</v>
      </c>
      <c r="AQ655" s="10">
        <f t="shared" si="519"/>
        <v>-1.8181818181818205E-2</v>
      </c>
      <c r="AR655" s="10">
        <f t="shared" si="520"/>
        <v>-9.1954022988506058E-3</v>
      </c>
      <c r="AS655" s="4"/>
      <c r="AT655" s="10">
        <f t="shared" ref="AT655:AT660" si="539">(AL655-$AL$654)/$AL$654</f>
        <v>3.9545229856648538E-3</v>
      </c>
      <c r="AU655" s="10">
        <f t="shared" ref="AU655:AU660" si="540">(AM655-$AM$654)/$AM$654</f>
        <v>-1.8181818181818205E-2</v>
      </c>
      <c r="AV655" s="10">
        <f t="shared" ref="AV655:AV660" si="541">(AN655-$AN$654)/$AN$654</f>
        <v>-9.1954022988506058E-3</v>
      </c>
      <c r="AW655" s="7" t="s">
        <v>7</v>
      </c>
      <c r="AX655" s="9">
        <f t="shared" si="532"/>
        <v>2.2136341167483059E-2</v>
      </c>
      <c r="AY655" s="9">
        <f t="shared" si="533"/>
        <v>1.314992528451546E-2</v>
      </c>
      <c r="AZ655" s="8">
        <f t="shared" si="521"/>
        <v>8.9864158829675994E-3</v>
      </c>
      <c r="BA655" s="4" t="s">
        <v>68</v>
      </c>
      <c r="BC655" s="4"/>
      <c r="BD655" s="4"/>
      <c r="BE655" s="4"/>
      <c r="BF655" s="4"/>
      <c r="BG655" s="4"/>
      <c r="BH655" s="4"/>
      <c r="BI655" s="4"/>
      <c r="BJ655" s="4"/>
      <c r="BK655" s="4"/>
      <c r="BN655" s="4"/>
    </row>
    <row r="656" spans="1:66" s="1" customFormat="1">
      <c r="A656" s="12">
        <v>42304</v>
      </c>
      <c r="B656" s="7">
        <v>27253.439999999999</v>
      </c>
      <c r="C656" s="7">
        <v>178.5</v>
      </c>
      <c r="D656" s="7">
        <v>1850.45</v>
      </c>
      <c r="E656" s="7">
        <v>5317.95</v>
      </c>
      <c r="F656" s="7"/>
      <c r="G656" s="7"/>
      <c r="H656" s="10">
        <f t="shared" si="505"/>
        <v>-8.8839533592448335E-3</v>
      </c>
      <c r="I656" s="10">
        <f t="shared" si="506"/>
        <v>7.4588267319994801E-3</v>
      </c>
      <c r="J656" s="10">
        <f t="shared" si="507"/>
        <v>4.6853008133153577E-3</v>
      </c>
      <c r="K656" s="7"/>
      <c r="L656" s="10">
        <f t="shared" si="508"/>
        <v>1.8582866293034426</v>
      </c>
      <c r="M656" s="10">
        <f t="shared" si="509"/>
        <v>8.3339218158890294</v>
      </c>
      <c r="N656" s="10">
        <f t="shared" si="510"/>
        <v>2.602703068897771</v>
      </c>
      <c r="O656" s="7"/>
      <c r="P656" s="10">
        <f t="shared" si="511"/>
        <v>-6.4756351865855866</v>
      </c>
      <c r="Q656" s="10">
        <f t="shared" si="512"/>
        <v>-0.74441643959432846</v>
      </c>
      <c r="R656" s="11">
        <f t="shared" si="513"/>
        <v>-5.7312187469912583</v>
      </c>
      <c r="S656" s="7"/>
      <c r="T656" s="7"/>
      <c r="U656" s="7">
        <v>14270.6</v>
      </c>
      <c r="V656" s="7">
        <v>3183.8</v>
      </c>
      <c r="W656" s="7">
        <v>38.200000000000003</v>
      </c>
      <c r="X656" s="7"/>
      <c r="Y656" s="10">
        <f t="shared" si="514"/>
        <v>-8.2905371128360363E-3</v>
      </c>
      <c r="Z656" s="10">
        <f t="shared" si="515"/>
        <v>-6.5216712952849368E-3</v>
      </c>
      <c r="AA656" s="10">
        <f t="shared" si="516"/>
        <v>-2.3017902813299195E-2</v>
      </c>
      <c r="AB656" s="5"/>
      <c r="AC656" s="10">
        <f t="shared" si="534"/>
        <v>-1.4379644721938208E-2</v>
      </c>
      <c r="AD656" s="10">
        <f t="shared" si="535"/>
        <v>-2.9684261855418639E-2</v>
      </c>
      <c r="AE656" s="10">
        <f t="shared" si="536"/>
        <v>2.8263795423957048E-2</v>
      </c>
      <c r="AF656" s="10"/>
      <c r="AG656" s="10">
        <f t="shared" si="537"/>
        <v>4.2643440145895259E-2</v>
      </c>
      <c r="AH656" s="10">
        <f t="shared" si="538"/>
        <v>5.7948057279375687E-2</v>
      </c>
      <c r="AI656" s="10">
        <f t="shared" si="517"/>
        <v>-1.5304617133480428E-2</v>
      </c>
      <c r="AJ656" s="7"/>
      <c r="AK656" s="7"/>
      <c r="AL656" s="7">
        <v>515.75</v>
      </c>
      <c r="AM656" s="7">
        <v>29.35</v>
      </c>
      <c r="AN656" s="7">
        <v>700.85</v>
      </c>
      <c r="AO656" s="4"/>
      <c r="AP656" s="10">
        <f t="shared" si="518"/>
        <v>1.5755785327424915E-2</v>
      </c>
      <c r="AQ656" s="10">
        <f t="shared" si="519"/>
        <v>-1.1784511784511714E-2</v>
      </c>
      <c r="AR656" s="10">
        <f t="shared" si="520"/>
        <v>-1.4483582929058504E-2</v>
      </c>
      <c r="AS656" s="4"/>
      <c r="AT656" s="10">
        <f t="shared" si="539"/>
        <v>1.9772614928324272E-2</v>
      </c>
      <c r="AU656" s="10">
        <f t="shared" si="540"/>
        <v>-2.9752066115702431E-2</v>
      </c>
      <c r="AV656" s="10">
        <f t="shared" si="541"/>
        <v>-2.354580285614765E-2</v>
      </c>
      <c r="AW656" s="4"/>
      <c r="AX656" s="9">
        <f t="shared" si="532"/>
        <v>4.95246810440267E-2</v>
      </c>
      <c r="AY656" s="9">
        <f t="shared" si="533"/>
        <v>4.3318417784471923E-2</v>
      </c>
      <c r="AZ656" s="8">
        <f t="shared" si="521"/>
        <v>6.206263259554777E-3</v>
      </c>
      <c r="BA656" s="4"/>
      <c r="BC656" s="4"/>
      <c r="BD656" s="4"/>
      <c r="BE656" s="4"/>
      <c r="BF656" s="4"/>
      <c r="BG656" s="4"/>
      <c r="BH656" s="4"/>
      <c r="BI656" s="4"/>
      <c r="BJ656" s="4"/>
      <c r="BK656" s="4"/>
      <c r="BN656" s="4"/>
    </row>
    <row r="657" spans="1:66" s="1" customFormat="1">
      <c r="A657" s="12">
        <v>42305</v>
      </c>
      <c r="B657" s="7">
        <v>27039.759999999998</v>
      </c>
      <c r="C657" s="7">
        <v>180.1</v>
      </c>
      <c r="D657" s="7">
        <v>1862.2</v>
      </c>
      <c r="E657" s="7">
        <v>5203.3500000000004</v>
      </c>
      <c r="F657" s="7"/>
      <c r="G657" s="7"/>
      <c r="H657" s="10">
        <f t="shared" si="505"/>
        <v>8.9635854341736376E-3</v>
      </c>
      <c r="I657" s="10">
        <f t="shared" si="506"/>
        <v>6.349806803750439E-3</v>
      </c>
      <c r="J657" s="10">
        <f t="shared" si="507"/>
        <v>-2.1549657292753686E-2</v>
      </c>
      <c r="K657" s="7"/>
      <c r="L657" s="10">
        <f t="shared" si="508"/>
        <v>1.8839071257005602</v>
      </c>
      <c r="M657" s="10">
        <f t="shared" si="509"/>
        <v>8.3931904161412358</v>
      </c>
      <c r="N657" s="10">
        <f t="shared" si="510"/>
        <v>2.5250660524354722</v>
      </c>
      <c r="O657" s="7"/>
      <c r="P657" s="10">
        <f t="shared" si="511"/>
        <v>-6.5092832904406759</v>
      </c>
      <c r="Q657" s="10">
        <f t="shared" si="512"/>
        <v>-0.64115892673491204</v>
      </c>
      <c r="R657" s="11">
        <f t="shared" si="513"/>
        <v>-5.8681243637057641</v>
      </c>
      <c r="S657" s="7"/>
      <c r="T657" s="7"/>
      <c r="U657" s="7">
        <v>14092.7</v>
      </c>
      <c r="V657" s="7">
        <v>3188.45</v>
      </c>
      <c r="W657" s="7">
        <v>37.700000000000003</v>
      </c>
      <c r="X657" s="7"/>
      <c r="Y657" s="10">
        <f t="shared" si="514"/>
        <v>-1.2466189228203414E-2</v>
      </c>
      <c r="Z657" s="10">
        <f t="shared" si="515"/>
        <v>1.4605188768137558E-3</v>
      </c>
      <c r="AA657" s="10">
        <f t="shared" si="516"/>
        <v>-1.3089005235602092E-2</v>
      </c>
      <c r="AB657" s="5"/>
      <c r="AC657" s="10">
        <f t="shared" si="534"/>
        <v>-2.6666574578003602E-2</v>
      </c>
      <c r="AD657" s="10">
        <f t="shared" si="535"/>
        <v>-2.8267097403389004E-2</v>
      </c>
      <c r="AE657" s="10">
        <f t="shared" si="536"/>
        <v>1.4804845222072793E-2</v>
      </c>
      <c r="AF657" s="10"/>
      <c r="AG657" s="10">
        <f t="shared" si="537"/>
        <v>4.1471419800076396E-2</v>
      </c>
      <c r="AH657" s="10">
        <f t="shared" si="538"/>
        <v>4.3071942625461795E-2</v>
      </c>
      <c r="AI657" s="10">
        <f t="shared" si="517"/>
        <v>-1.600522825385399E-3</v>
      </c>
      <c r="AJ657" s="7"/>
      <c r="AK657" s="7"/>
      <c r="AL657" s="7">
        <v>511.75</v>
      </c>
      <c r="AM657" s="7">
        <v>28.35</v>
      </c>
      <c r="AN657" s="7">
        <v>702.6</v>
      </c>
      <c r="AO657" s="4"/>
      <c r="AP657" s="10">
        <f t="shared" si="518"/>
        <v>-7.7556955889481341E-3</v>
      </c>
      <c r="AQ657" s="10">
        <f t="shared" si="519"/>
        <v>-3.4071550255536626E-2</v>
      </c>
      <c r="AR657" s="10">
        <f t="shared" si="520"/>
        <v>2.4969679674680745E-3</v>
      </c>
      <c r="AS657" s="4"/>
      <c r="AT657" s="10">
        <f t="shared" si="539"/>
        <v>1.1863568956994563E-2</v>
      </c>
      <c r="AU657" s="10">
        <f t="shared" si="540"/>
        <v>-6.280991735537185E-2</v>
      </c>
      <c r="AV657" s="10">
        <f t="shared" si="541"/>
        <v>-2.1107628004179698E-2</v>
      </c>
      <c r="AW657" s="4"/>
      <c r="AX657" s="9">
        <f t="shared" si="532"/>
        <v>7.4673486312366408E-2</v>
      </c>
      <c r="AY657" s="9">
        <f t="shared" si="533"/>
        <v>3.2971196961174259E-2</v>
      </c>
      <c r="AZ657" s="8">
        <f t="shared" si="521"/>
        <v>4.1702289351192148E-2</v>
      </c>
      <c r="BA657" s="4"/>
      <c r="BC657" s="4"/>
      <c r="BD657" s="4"/>
      <c r="BE657" s="4"/>
      <c r="BF657" s="4"/>
      <c r="BG657" s="4"/>
      <c r="BH657" s="4"/>
      <c r="BI657" s="4"/>
      <c r="BJ657" s="4"/>
      <c r="BK657" s="4"/>
      <c r="BN657" s="4"/>
    </row>
    <row r="658" spans="1:66" s="1" customFormat="1">
      <c r="A658" s="12">
        <v>42306</v>
      </c>
      <c r="B658" s="7">
        <v>26838.14</v>
      </c>
      <c r="C658" s="7">
        <v>177.7</v>
      </c>
      <c r="D658" s="7">
        <v>1851.3</v>
      </c>
      <c r="E658" s="7">
        <v>5155.45</v>
      </c>
      <c r="F658" s="7"/>
      <c r="G658" s="7"/>
      <c r="H658" s="10">
        <f t="shared" si="505"/>
        <v>-1.3325930038867327E-2</v>
      </c>
      <c r="I658" s="10">
        <f t="shared" si="506"/>
        <v>-5.8532918053915209E-3</v>
      </c>
      <c r="J658" s="10">
        <f t="shared" si="507"/>
        <v>-9.2056079256633786E-3</v>
      </c>
      <c r="K658" s="7"/>
      <c r="L658" s="10">
        <f t="shared" si="508"/>
        <v>1.8454763811048835</v>
      </c>
      <c r="M658" s="10">
        <f t="shared" si="509"/>
        <v>8.3382093316519548</v>
      </c>
      <c r="N658" s="10">
        <f t="shared" si="510"/>
        <v>2.4926156764446854</v>
      </c>
      <c r="O658" s="7"/>
      <c r="P658" s="10">
        <f t="shared" si="511"/>
        <v>-6.4927329505470714</v>
      </c>
      <c r="Q658" s="10">
        <f t="shared" si="512"/>
        <v>-0.64713929533980186</v>
      </c>
      <c r="R658" s="11">
        <f t="shared" si="513"/>
        <v>-5.8455936552072698</v>
      </c>
      <c r="S658" s="7"/>
      <c r="T658" s="7"/>
      <c r="U658" s="7">
        <v>14265.7</v>
      </c>
      <c r="V658" s="7">
        <v>3185.7</v>
      </c>
      <c r="W658" s="7">
        <v>37.700000000000003</v>
      </c>
      <c r="X658" s="7"/>
      <c r="Y658" s="10">
        <f t="shared" si="514"/>
        <v>1.2275859132742484E-2</v>
      </c>
      <c r="Z658" s="10">
        <f t="shared" si="515"/>
        <v>-8.6248804277940698E-4</v>
      </c>
      <c r="AA658" s="10">
        <f t="shared" si="516"/>
        <v>0</v>
      </c>
      <c r="AB658" s="5"/>
      <c r="AC658" s="10">
        <f t="shared" si="534"/>
        <v>-1.4718070558333464E-2</v>
      </c>
      <c r="AD658" s="10">
        <f t="shared" si="535"/>
        <v>-2.910520541265391E-2</v>
      </c>
      <c r="AE658" s="10">
        <f t="shared" si="536"/>
        <v>1.4804845222072793E-2</v>
      </c>
      <c r="AF658" s="10"/>
      <c r="AG658" s="10">
        <f t="shared" si="537"/>
        <v>2.9522915780406257E-2</v>
      </c>
      <c r="AH658" s="10">
        <f t="shared" si="538"/>
        <v>4.3910050634726701E-2</v>
      </c>
      <c r="AI658" s="10">
        <f t="shared" si="517"/>
        <v>-1.4387134854320444E-2</v>
      </c>
      <c r="AJ658" s="7"/>
      <c r="AK658" s="7"/>
      <c r="AL658" s="7">
        <v>515.25</v>
      </c>
      <c r="AM658" s="7">
        <v>28.05</v>
      </c>
      <c r="AN658" s="7">
        <v>698.05</v>
      </c>
      <c r="AO658" s="4"/>
      <c r="AP658" s="10">
        <f t="shared" si="518"/>
        <v>6.8392769907181239E-3</v>
      </c>
      <c r="AQ658" s="10">
        <f t="shared" si="519"/>
        <v>-1.0582010582010606E-2</v>
      </c>
      <c r="AR658" s="10">
        <f t="shared" si="520"/>
        <v>-6.4759464844862911E-3</v>
      </c>
      <c r="AS658" s="4"/>
      <c r="AT658" s="10">
        <f t="shared" si="539"/>
        <v>1.8783984181908058E-2</v>
      </c>
      <c r="AU658" s="10">
        <f t="shared" si="540"/>
        <v>-7.272727272727271E-2</v>
      </c>
      <c r="AV658" s="10">
        <f t="shared" si="541"/>
        <v>-2.7446882619296474E-2</v>
      </c>
      <c r="AW658" s="4"/>
      <c r="AX658" s="9">
        <f t="shared" si="532"/>
        <v>9.1511256909180771E-2</v>
      </c>
      <c r="AY658" s="9">
        <f t="shared" si="533"/>
        <v>4.6230866801204529E-2</v>
      </c>
      <c r="AZ658" s="8">
        <f t="shared" si="521"/>
        <v>4.5280390107976243E-2</v>
      </c>
      <c r="BA658" s="4"/>
      <c r="BC658" s="4"/>
      <c r="BD658" s="4"/>
      <c r="BE658" s="4"/>
      <c r="BF658" s="4"/>
      <c r="BG658" s="4"/>
      <c r="BH658" s="4"/>
      <c r="BI658" s="4"/>
      <c r="BJ658" s="4"/>
      <c r="BK658" s="4"/>
      <c r="BN658" s="4"/>
    </row>
    <row r="659" spans="1:66" s="1" customFormat="1">
      <c r="A659" s="12">
        <v>42307</v>
      </c>
      <c r="B659" s="7">
        <v>26656.83</v>
      </c>
      <c r="C659" s="7">
        <v>176.05</v>
      </c>
      <c r="D659" s="7">
        <v>1825</v>
      </c>
      <c r="E659" s="7">
        <v>5214.55</v>
      </c>
      <c r="F659" s="7"/>
      <c r="G659" s="7"/>
      <c r="H659" s="10">
        <f t="shared" si="505"/>
        <v>-9.2853123241416844E-3</v>
      </c>
      <c r="I659" s="10">
        <f t="shared" si="506"/>
        <v>-1.4206233457570331E-2</v>
      </c>
      <c r="J659" s="10">
        <f t="shared" si="507"/>
        <v>1.1463596776227171E-2</v>
      </c>
      <c r="K659" s="7"/>
      <c r="L659" s="10">
        <f t="shared" si="508"/>
        <v>1.8190552441953562</v>
      </c>
      <c r="M659" s="10">
        <f t="shared" si="509"/>
        <v>8.2055485498108442</v>
      </c>
      <c r="N659" s="10">
        <f t="shared" si="510"/>
        <v>2.532653614253777</v>
      </c>
      <c r="O659" s="7"/>
      <c r="P659" s="10">
        <f t="shared" si="511"/>
        <v>-6.3864933056154882</v>
      </c>
      <c r="Q659" s="10">
        <f t="shared" si="512"/>
        <v>-0.71359837005842075</v>
      </c>
      <c r="R659" s="11">
        <f t="shared" si="513"/>
        <v>-5.6728949355570677</v>
      </c>
      <c r="S659" s="7"/>
      <c r="T659" s="7"/>
      <c r="U659" s="7">
        <v>14065.7</v>
      </c>
      <c r="V659" s="7">
        <v>3227.05</v>
      </c>
      <c r="W659" s="7">
        <v>37.1</v>
      </c>
      <c r="X659" s="7"/>
      <c r="Y659" s="10">
        <f t="shared" si="514"/>
        <v>-1.401964151776639E-2</v>
      </c>
      <c r="Z659" s="10">
        <f t="shared" si="515"/>
        <v>1.2979878833537486E-2</v>
      </c>
      <c r="AA659" s="10">
        <f t="shared" si="516"/>
        <v>-1.5915119363395264E-2</v>
      </c>
      <c r="AB659" s="5"/>
      <c r="AC659" s="10">
        <f t="shared" si="534"/>
        <v>-2.8531370003038826E-2</v>
      </c>
      <c r="AD659" s="10">
        <f t="shared" si="535"/>
        <v>-1.650310861879789E-2</v>
      </c>
      <c r="AE659" s="10">
        <f t="shared" si="536"/>
        <v>-1.3458950201883488E-3</v>
      </c>
      <c r="AF659" s="10"/>
      <c r="AG659" s="10">
        <f t="shared" si="537"/>
        <v>2.7185474982850479E-2</v>
      </c>
      <c r="AH659" s="10">
        <f t="shared" si="538"/>
        <v>1.5157213598609541E-2</v>
      </c>
      <c r="AI659" s="10">
        <f t="shared" si="517"/>
        <v>1.2028261384240938E-2</v>
      </c>
      <c r="AJ659" s="7"/>
      <c r="AK659" s="7"/>
      <c r="AL659" s="7">
        <v>521.25</v>
      </c>
      <c r="AM659" s="7">
        <v>27.5</v>
      </c>
      <c r="AN659" s="7">
        <v>700.15</v>
      </c>
      <c r="AO659" s="4"/>
      <c r="AP659" s="10">
        <f t="shared" si="518"/>
        <v>1.1644832605531296E-2</v>
      </c>
      <c r="AQ659" s="10">
        <f t="shared" si="519"/>
        <v>-1.9607843137254926E-2</v>
      </c>
      <c r="AR659" s="10">
        <f t="shared" si="520"/>
        <v>3.0083804885037216E-3</v>
      </c>
      <c r="AS659" s="4"/>
      <c r="AT659" s="10">
        <f t="shared" si="539"/>
        <v>3.064755313890262E-2</v>
      </c>
      <c r="AU659" s="10">
        <f t="shared" si="540"/>
        <v>-9.0909090909090912E-2</v>
      </c>
      <c r="AV659" s="10">
        <f t="shared" si="541"/>
        <v>-2.4521072796934898E-2</v>
      </c>
      <c r="AW659" s="4"/>
      <c r="AX659" s="9">
        <f t="shared" si="532"/>
        <v>0.12155664404799353</v>
      </c>
      <c r="AY659" s="9">
        <f t="shared" si="533"/>
        <v>5.5168625935837518E-2</v>
      </c>
      <c r="AZ659" s="8">
        <f t="shared" si="521"/>
        <v>6.6388018112156014E-2</v>
      </c>
      <c r="BA659" s="4"/>
      <c r="BC659" s="4"/>
      <c r="BD659" s="4"/>
      <c r="BE659" s="4"/>
      <c r="BF659" s="4"/>
      <c r="BG659" s="4"/>
      <c r="BH659" s="4"/>
      <c r="BI659" s="4"/>
      <c r="BJ659" s="4"/>
      <c r="BK659" s="4"/>
      <c r="BN659" s="4"/>
    </row>
    <row r="660" spans="1:66" s="1" customFormat="1">
      <c r="A660" s="12">
        <v>42310</v>
      </c>
      <c r="B660" s="7">
        <v>26559.15</v>
      </c>
      <c r="C660" s="7">
        <v>172.95</v>
      </c>
      <c r="D660" s="7">
        <v>1820</v>
      </c>
      <c r="E660" s="7">
        <v>5216.8500000000004</v>
      </c>
      <c r="F660" s="7"/>
      <c r="G660" s="7"/>
      <c r="H660" s="10">
        <f t="shared" si="505"/>
        <v>-1.7608633910820917E-2</v>
      </c>
      <c r="I660" s="10">
        <f t="shared" si="506"/>
        <v>-2.7397260273972603E-3</v>
      </c>
      <c r="J660" s="10">
        <f t="shared" si="507"/>
        <v>4.4107353462910162E-4</v>
      </c>
      <c r="K660" s="7"/>
      <c r="L660" s="10">
        <f t="shared" si="508"/>
        <v>1.7694155324259404</v>
      </c>
      <c r="M660" s="10">
        <f t="shared" si="509"/>
        <v>8.1803278688524586</v>
      </c>
      <c r="N660" s="10">
        <f t="shared" si="510"/>
        <v>2.5342117742700365</v>
      </c>
      <c r="O660" s="7"/>
      <c r="P660" s="10">
        <f t="shared" si="511"/>
        <v>-6.4109123364265184</v>
      </c>
      <c r="Q660" s="10">
        <f t="shared" si="512"/>
        <v>-0.76479624184409611</v>
      </c>
      <c r="R660" s="11">
        <f t="shared" si="513"/>
        <v>-5.646116094582422</v>
      </c>
      <c r="S660" s="7"/>
      <c r="T660" s="7"/>
      <c r="U660" s="7">
        <v>13707.95</v>
      </c>
      <c r="V660" s="7">
        <v>3185.6</v>
      </c>
      <c r="W660" s="7">
        <v>37</v>
      </c>
      <c r="X660" s="7"/>
      <c r="Y660" s="10">
        <f t="shared" si="514"/>
        <v>-2.5434212303689113E-2</v>
      </c>
      <c r="Z660" s="10">
        <f t="shared" si="515"/>
        <v>-1.2844548426581637E-2</v>
      </c>
      <c r="AA660" s="10">
        <f t="shared" si="516"/>
        <v>-2.6954177897574507E-3</v>
      </c>
      <c r="AB660" s="5"/>
      <c r="AC660" s="10">
        <f t="shared" si="534"/>
        <v>-5.3239909384755542E-2</v>
      </c>
      <c r="AD660" s="10">
        <f t="shared" si="535"/>
        <v>-2.913568206753624E-2</v>
      </c>
      <c r="AE660" s="10">
        <f t="shared" si="536"/>
        <v>-4.0376850605652378E-3</v>
      </c>
      <c r="AF660" s="10"/>
      <c r="AG660" s="10">
        <f t="shared" si="537"/>
        <v>4.9202224324190302E-2</v>
      </c>
      <c r="AH660" s="10">
        <f t="shared" si="538"/>
        <v>2.5097997006971004E-2</v>
      </c>
      <c r="AI660" s="10">
        <f t="shared" si="517"/>
        <v>2.4104227317219298E-2</v>
      </c>
      <c r="AJ660" s="7"/>
      <c r="AK660" s="7"/>
      <c r="AL660" s="7">
        <v>569.75</v>
      </c>
      <c r="AM660" s="7">
        <v>27.45</v>
      </c>
      <c r="AN660" s="7">
        <v>717.05</v>
      </c>
      <c r="AO660" s="4"/>
      <c r="AP660" s="10">
        <f t="shared" si="518"/>
        <v>9.3045563549160673E-2</v>
      </c>
      <c r="AQ660" s="10">
        <f t="shared" si="519"/>
        <v>-1.818181818181844E-3</v>
      </c>
      <c r="AR660" s="10">
        <f t="shared" si="520"/>
        <v>2.4137684781832432E-2</v>
      </c>
      <c r="AS660" s="4"/>
      <c r="AT660" s="10">
        <f t="shared" si="539"/>
        <v>0.12654473554127532</v>
      </c>
      <c r="AU660" s="10">
        <f t="shared" si="540"/>
        <v>-9.2561983471074402E-2</v>
      </c>
      <c r="AV660" s="10">
        <f t="shared" si="541"/>
        <v>-9.7526994078724549E-4</v>
      </c>
      <c r="AW660" s="10" t="s">
        <v>1</v>
      </c>
      <c r="AX660" s="9">
        <f t="shared" si="532"/>
        <v>0.21910671901234974</v>
      </c>
      <c r="AY660" s="9">
        <f t="shared" si="533"/>
        <v>0.12752000548206258</v>
      </c>
      <c r="AZ660" s="8">
        <f t="shared" si="521"/>
        <v>9.1586713530287162E-2</v>
      </c>
      <c r="BA660" s="4" t="s">
        <v>42</v>
      </c>
      <c r="BC660" s="4"/>
      <c r="BD660" s="4"/>
      <c r="BE660" s="4"/>
      <c r="BF660" s="4"/>
      <c r="BG660" s="4"/>
      <c r="BH660" s="4"/>
      <c r="BI660" s="4"/>
      <c r="BJ660" s="4"/>
      <c r="BK660" s="4"/>
      <c r="BN660" s="4"/>
    </row>
    <row r="661" spans="1:66" s="1" customFormat="1">
      <c r="A661" s="12">
        <v>42311</v>
      </c>
      <c r="B661" s="7">
        <v>26590.59</v>
      </c>
      <c r="C661" s="7">
        <v>166.05</v>
      </c>
      <c r="D661" s="7">
        <v>1817.45</v>
      </c>
      <c r="E661" s="7">
        <v>5241.75</v>
      </c>
      <c r="F661" s="7"/>
      <c r="G661" s="7"/>
      <c r="H661" s="10">
        <f t="shared" si="505"/>
        <v>-3.9895923677363269E-2</v>
      </c>
      <c r="I661" s="10">
        <f t="shared" si="506"/>
        <v>-1.4010989010988762E-3</v>
      </c>
      <c r="J661" s="10">
        <f t="shared" si="507"/>
        <v>4.7729951982517487E-3</v>
      </c>
      <c r="K661" s="1" t="s">
        <v>15</v>
      </c>
      <c r="L661" s="10">
        <f t="shared" si="508"/>
        <v>1.6589271417133709</v>
      </c>
      <c r="M661" s="10">
        <f t="shared" si="509"/>
        <v>8.1674653215636823</v>
      </c>
      <c r="N661" s="10">
        <f t="shared" si="510"/>
        <v>2.5510805500982321</v>
      </c>
      <c r="O661" s="10" t="s">
        <v>1</v>
      </c>
      <c r="P661" s="10">
        <f t="shared" si="511"/>
        <v>-6.5085381798503112</v>
      </c>
      <c r="Q661" s="10">
        <f t="shared" si="512"/>
        <v>-0.89215340838486124</v>
      </c>
      <c r="R661" s="11">
        <f t="shared" si="513"/>
        <v>-5.6163847714654498</v>
      </c>
      <c r="S661" s="7" t="s">
        <v>14</v>
      </c>
      <c r="T661" s="7"/>
      <c r="U661" s="7">
        <v>13822.15</v>
      </c>
      <c r="V661" s="7">
        <v>3176.6</v>
      </c>
      <c r="W661" s="7">
        <v>36.549999999999997</v>
      </c>
      <c r="X661" s="7"/>
      <c r="Y661" s="10">
        <f t="shared" si="514"/>
        <v>8.3309320503794446E-3</v>
      </c>
      <c r="Z661" s="10">
        <f t="shared" si="515"/>
        <v>-2.8252134605725766E-3</v>
      </c>
      <c r="AA661" s="10">
        <f t="shared" si="516"/>
        <v>-1.2162162162162239E-2</v>
      </c>
      <c r="AB661" s="5"/>
      <c r="AC661" s="10">
        <f t="shared" si="534"/>
        <v>-4.5352515401828858E-2</v>
      </c>
      <c r="AD661" s="10">
        <f t="shared" si="535"/>
        <v>-3.1878581006948653E-2</v>
      </c>
      <c r="AE661" s="10">
        <f t="shared" si="536"/>
        <v>-1.6150740242261142E-2</v>
      </c>
      <c r="AF661" s="10"/>
      <c r="AG661" s="10">
        <f t="shared" si="537"/>
        <v>2.9201775159567716E-2</v>
      </c>
      <c r="AH661" s="10">
        <f t="shared" si="538"/>
        <v>1.5727840764687511E-2</v>
      </c>
      <c r="AI661" s="10">
        <f t="shared" si="517"/>
        <v>1.3473934394880205E-2</v>
      </c>
      <c r="AJ661" s="7"/>
      <c r="AK661" s="7"/>
      <c r="AL661" s="7">
        <v>580.5</v>
      </c>
      <c r="AM661" s="7">
        <v>27.55</v>
      </c>
      <c r="AN661" s="7">
        <v>705.35</v>
      </c>
      <c r="AO661" s="4"/>
      <c r="AP661" s="10">
        <f t="shared" si="518"/>
        <v>1.8867924528301886E-2</v>
      </c>
      <c r="AQ661" s="10">
        <f t="shared" si="519"/>
        <v>3.6429872495446786E-3</v>
      </c>
      <c r="AR661" s="10">
        <f t="shared" si="520"/>
        <v>-1.6316853775887222E-2</v>
      </c>
      <c r="AS661" s="4"/>
      <c r="AT661" s="10">
        <f>(AL661-$AL$660)/$AL$660</f>
        <v>1.8867924528301886E-2</v>
      </c>
      <c r="AU661" s="10">
        <f>(AM661-$AM$660)/$AM$660</f>
        <v>3.6429872495446786E-3</v>
      </c>
      <c r="AV661" s="10">
        <f>(AN661-$AN$660)/$AN$660</f>
        <v>-1.6316853775887222E-2</v>
      </c>
      <c r="AW661" s="4" t="s">
        <v>7</v>
      </c>
      <c r="AX661" s="9">
        <f t="shared" si="532"/>
        <v>1.5224937278757207E-2</v>
      </c>
      <c r="AY661" s="9">
        <f t="shared" si="533"/>
        <v>3.5184778304189104E-2</v>
      </c>
      <c r="AZ661" s="8">
        <f t="shared" si="521"/>
        <v>-1.9959841025431899E-2</v>
      </c>
      <c r="BA661" s="4"/>
      <c r="BC661" s="4"/>
      <c r="BD661" s="4"/>
      <c r="BE661" s="4"/>
      <c r="BF661" s="4"/>
      <c r="BG661" s="4"/>
      <c r="BH661" s="4"/>
      <c r="BI661" s="4"/>
      <c r="BJ661" s="4">
        <v>97</v>
      </c>
      <c r="BK661" s="4"/>
      <c r="BN661" s="4"/>
    </row>
    <row r="662" spans="1:66" s="1" customFormat="1">
      <c r="A662" s="12">
        <v>42312</v>
      </c>
      <c r="B662" s="7">
        <v>26552.92</v>
      </c>
      <c r="C662" s="7">
        <v>162.25</v>
      </c>
      <c r="D662" s="7">
        <v>1815.15</v>
      </c>
      <c r="E662" s="7">
        <v>5344.6</v>
      </c>
      <c r="F662" s="7"/>
      <c r="G662" s="7"/>
      <c r="H662" s="10">
        <f t="shared" si="505"/>
        <v>-2.2884673291177424E-2</v>
      </c>
      <c r="I662" s="10">
        <f t="shared" si="506"/>
        <v>-1.2655093675204019E-3</v>
      </c>
      <c r="J662" s="10">
        <f t="shared" si="507"/>
        <v>1.9621309677111721E-2</v>
      </c>
      <c r="K662" s="7" t="s">
        <v>2</v>
      </c>
      <c r="L662" s="10">
        <f t="shared" si="508"/>
        <v>1.598078462770216</v>
      </c>
      <c r="M662" s="10">
        <f t="shared" si="509"/>
        <v>8.1558638083228256</v>
      </c>
      <c r="N662" s="10">
        <f t="shared" si="510"/>
        <v>2.6207574012600778</v>
      </c>
      <c r="O662" s="7" t="s">
        <v>2</v>
      </c>
      <c r="P662" s="10">
        <f t="shared" si="511"/>
        <v>-6.5577853455526096</v>
      </c>
      <c r="Q662" s="10">
        <f t="shared" si="512"/>
        <v>-1.0226789384898618</v>
      </c>
      <c r="R662" s="11">
        <f t="shared" si="513"/>
        <v>-5.5351064070627478</v>
      </c>
      <c r="S662" s="7" t="s">
        <v>2</v>
      </c>
      <c r="T662" s="7"/>
      <c r="U662" s="7">
        <v>13726.5</v>
      </c>
      <c r="V662" s="7">
        <v>3180.55</v>
      </c>
      <c r="W662" s="7">
        <v>37.1</v>
      </c>
      <c r="X662" s="7"/>
      <c r="Y662" s="10">
        <f t="shared" si="514"/>
        <v>-6.9200522349995939E-3</v>
      </c>
      <c r="Z662" s="10">
        <f t="shared" si="515"/>
        <v>1.2434678587169531E-3</v>
      </c>
      <c r="AA662" s="10">
        <f t="shared" si="516"/>
        <v>1.5047879616963182E-2</v>
      </c>
      <c r="AB662" s="5"/>
      <c r="AC662" s="10">
        <f t="shared" si="534"/>
        <v>-5.1958725861259172E-2</v>
      </c>
      <c r="AD662" s="10">
        <f t="shared" si="535"/>
        <v>-3.0674753139095345E-2</v>
      </c>
      <c r="AE662" s="10">
        <f t="shared" si="536"/>
        <v>-1.3458950201883488E-3</v>
      </c>
      <c r="AF662" s="10"/>
      <c r="AG662" s="10">
        <f t="shared" si="537"/>
        <v>5.0612830841070822E-2</v>
      </c>
      <c r="AH662" s="10">
        <f t="shared" si="538"/>
        <v>2.9328858118906998E-2</v>
      </c>
      <c r="AI662" s="10">
        <f t="shared" si="517"/>
        <v>2.1283972722163823E-2</v>
      </c>
      <c r="AJ662" s="7"/>
      <c r="AK662" s="7"/>
      <c r="AL662" s="7">
        <v>696.5</v>
      </c>
      <c r="AM662" s="7">
        <v>27.65</v>
      </c>
      <c r="AN662" s="7">
        <v>707.95</v>
      </c>
      <c r="AO662" s="4"/>
      <c r="AP662" s="10">
        <f t="shared" si="518"/>
        <v>0.19982773471145565</v>
      </c>
      <c r="AQ662" s="10">
        <f t="shared" si="519"/>
        <v>3.6297640653356758E-3</v>
      </c>
      <c r="AR662" s="10">
        <f t="shared" si="520"/>
        <v>3.6861132770965089E-3</v>
      </c>
      <c r="AS662" s="4" t="s">
        <v>3</v>
      </c>
      <c r="AT662" s="10">
        <f>(AL662-$AL$660)/$AL$660</f>
        <v>0.22246599385695481</v>
      </c>
      <c r="AU662" s="10">
        <f>(AM662-$AM$660)/$AM$660</f>
        <v>7.2859744990892272E-3</v>
      </c>
      <c r="AV662" s="10">
        <f>(AN662-$AN$660)/$AN$660</f>
        <v>-1.2690886270134453E-2</v>
      </c>
      <c r="AW662" s="10" t="s">
        <v>1</v>
      </c>
      <c r="AX662" s="9">
        <f t="shared" si="532"/>
        <v>0.2151800193578656</v>
      </c>
      <c r="AY662" s="9">
        <f t="shared" si="533"/>
        <v>0.23515688012708927</v>
      </c>
      <c r="AZ662" s="8">
        <f t="shared" si="521"/>
        <v>-1.997686076922367E-2</v>
      </c>
      <c r="BA662" s="4" t="s">
        <v>18</v>
      </c>
      <c r="BC662" s="4"/>
      <c r="BD662" s="4"/>
      <c r="BE662" s="4"/>
      <c r="BF662" s="4"/>
      <c r="BG662" s="4"/>
      <c r="BH662" s="4"/>
      <c r="BI662" s="4"/>
      <c r="BJ662" s="4">
        <v>98</v>
      </c>
      <c r="BK662" s="4"/>
      <c r="BN662" s="4"/>
    </row>
    <row r="663" spans="1:66" s="1" customFormat="1">
      <c r="A663" s="12">
        <v>42313</v>
      </c>
      <c r="B663" s="7">
        <v>26304.2</v>
      </c>
      <c r="C663" s="7">
        <v>159.1</v>
      </c>
      <c r="D663" s="7">
        <v>1762.3</v>
      </c>
      <c r="E663" s="7">
        <v>5318.15</v>
      </c>
      <c r="F663" s="7"/>
      <c r="G663" s="7"/>
      <c r="H663" s="10">
        <f t="shared" si="505"/>
        <v>-1.9414483821263519E-2</v>
      </c>
      <c r="I663" s="10">
        <f t="shared" si="506"/>
        <v>-2.9116051015067698E-2</v>
      </c>
      <c r="J663" s="10">
        <f t="shared" si="507"/>
        <v>-4.9489204056432151E-3</v>
      </c>
      <c r="K663" s="7"/>
      <c r="L663" s="10">
        <f t="shared" si="508"/>
        <v>1.5476381104883905</v>
      </c>
      <c r="M663" s="10">
        <f t="shared" si="509"/>
        <v>7.8892812105926859</v>
      </c>
      <c r="N663" s="10">
        <f t="shared" si="510"/>
        <v>2.602838561073098</v>
      </c>
      <c r="O663" s="7"/>
      <c r="P663" s="10">
        <f t="shared" si="511"/>
        <v>-6.3416431001042959</v>
      </c>
      <c r="Q663" s="10">
        <f t="shared" si="512"/>
        <v>-1.0552004505847075</v>
      </c>
      <c r="R663" s="11">
        <f t="shared" si="513"/>
        <v>-5.2864426495195884</v>
      </c>
      <c r="S663" s="7"/>
      <c r="T663" s="7"/>
      <c r="U663" s="7">
        <v>13609.75</v>
      </c>
      <c r="V663" s="7">
        <v>3179.8</v>
      </c>
      <c r="W663" s="7">
        <v>36.85</v>
      </c>
      <c r="X663" s="7"/>
      <c r="Y663" s="10">
        <f t="shared" si="514"/>
        <v>-8.5054456707827925E-3</v>
      </c>
      <c r="Z663" s="10">
        <f t="shared" si="515"/>
        <v>-2.3580827215418716E-4</v>
      </c>
      <c r="AA663" s="10">
        <f t="shared" si="516"/>
        <v>-6.7385444743935305E-3</v>
      </c>
      <c r="AB663" s="5"/>
      <c r="AC663" s="10">
        <f t="shared" si="534"/>
        <v>-6.0022239412105931E-2</v>
      </c>
      <c r="AD663" s="10">
        <f t="shared" si="535"/>
        <v>-3.0903328050713046E-2</v>
      </c>
      <c r="AE663" s="10">
        <f t="shared" si="536"/>
        <v>-8.0753701211304756E-3</v>
      </c>
      <c r="AF663" s="10"/>
      <c r="AG663" s="10">
        <f t="shared" si="537"/>
        <v>5.1946869290975459E-2</v>
      </c>
      <c r="AH663" s="10">
        <f t="shared" si="538"/>
        <v>2.282795792958257E-2</v>
      </c>
      <c r="AI663" s="10">
        <f t="shared" si="517"/>
        <v>2.9118911361392889E-2</v>
      </c>
      <c r="AJ663" s="7"/>
      <c r="AK663" s="7"/>
      <c r="AL663" s="7">
        <v>703.5</v>
      </c>
      <c r="AM663" s="7">
        <v>26.95</v>
      </c>
      <c r="AN663" s="7">
        <v>710.9</v>
      </c>
      <c r="AO663" s="4"/>
      <c r="AP663" s="10">
        <f t="shared" si="518"/>
        <v>1.0050251256281407E-2</v>
      </c>
      <c r="AQ663" s="10">
        <f t="shared" si="519"/>
        <v>-2.5316455696202507E-2</v>
      </c>
      <c r="AR663" s="10">
        <f t="shared" si="520"/>
        <v>4.1669609435693641E-3</v>
      </c>
      <c r="AS663" s="4"/>
      <c r="AT663" s="10">
        <f t="shared" ref="AT663:AT674" si="542">(AL663-$AL$662)/$AL$662</f>
        <v>1.0050251256281407E-2</v>
      </c>
      <c r="AU663" s="10">
        <f t="shared" ref="AU663:AU674" si="543">(AM663-$AM$662)/$AM$662</f>
        <v>-2.5316455696202507E-2</v>
      </c>
      <c r="AV663" s="10">
        <f t="shared" ref="AV663:AV674" si="544">(AN663-$AN$662)/$AN$662</f>
        <v>4.1669609435693641E-3</v>
      </c>
      <c r="AW663" s="7" t="s">
        <v>2</v>
      </c>
      <c r="AX663" s="9">
        <f t="shared" si="532"/>
        <v>3.5366706952483916E-2</v>
      </c>
      <c r="AY663" s="9">
        <f t="shared" si="533"/>
        <v>5.8832903127120431E-3</v>
      </c>
      <c r="AZ663" s="8">
        <f t="shared" si="521"/>
        <v>2.9483416639771873E-2</v>
      </c>
      <c r="BA663" s="4" t="s">
        <v>2</v>
      </c>
      <c r="BC663" s="4"/>
      <c r="BD663" s="4"/>
      <c r="BE663" s="4"/>
      <c r="BF663" s="4"/>
      <c r="BG663" s="4"/>
      <c r="BH663" s="4"/>
      <c r="BI663" s="4"/>
      <c r="BJ663" s="4"/>
      <c r="BK663" s="4"/>
      <c r="BN663" s="4"/>
    </row>
    <row r="664" spans="1:66" s="1" customFormat="1">
      <c r="A664" s="12">
        <v>42314</v>
      </c>
      <c r="B664" s="7">
        <v>26265.24</v>
      </c>
      <c r="C664" s="7">
        <v>154.44999999999999</v>
      </c>
      <c r="D664" s="7">
        <v>1755.25</v>
      </c>
      <c r="E664" s="7">
        <v>5293.55</v>
      </c>
      <c r="F664" s="7"/>
      <c r="G664" s="7"/>
      <c r="H664" s="10">
        <f t="shared" si="505"/>
        <v>-2.9226901319924614E-2</v>
      </c>
      <c r="I664" s="10">
        <f t="shared" si="506"/>
        <v>-4.0004539522215032E-3</v>
      </c>
      <c r="J664" s="10">
        <f t="shared" si="507"/>
        <v>-4.6256687005818671E-3</v>
      </c>
      <c r="K664" s="7"/>
      <c r="L664" s="10">
        <f t="shared" si="508"/>
        <v>1.4731785428342672</v>
      </c>
      <c r="M664" s="10">
        <f t="shared" si="509"/>
        <v>7.8537200504413622</v>
      </c>
      <c r="N664" s="10">
        <f t="shared" si="510"/>
        <v>2.5861730235078926</v>
      </c>
      <c r="O664" s="7"/>
      <c r="P664" s="10">
        <f t="shared" si="511"/>
        <v>-6.380541507607095</v>
      </c>
      <c r="Q664" s="10">
        <f t="shared" si="512"/>
        <v>-1.1129944806736254</v>
      </c>
      <c r="R664" s="11">
        <f t="shared" si="513"/>
        <v>-5.2675470269334692</v>
      </c>
      <c r="S664" s="7"/>
      <c r="T664" s="7"/>
      <c r="U664" s="7">
        <v>13462.3</v>
      </c>
      <c r="V664" s="7">
        <v>3123.1</v>
      </c>
      <c r="W664" s="7">
        <v>36.549999999999997</v>
      </c>
      <c r="X664" s="7"/>
      <c r="Y664" s="10">
        <f t="shared" si="514"/>
        <v>-1.0834144638953744E-2</v>
      </c>
      <c r="Z664" s="10">
        <f t="shared" si="515"/>
        <v>-1.7831310145292243E-2</v>
      </c>
      <c r="AA664" s="10">
        <f t="shared" si="516"/>
        <v>-8.1411126187246746E-3</v>
      </c>
      <c r="AB664" s="5"/>
      <c r="AC664" s="10">
        <f t="shared" si="534"/>
        <v>-7.0206094427715013E-2</v>
      </c>
      <c r="AD664" s="10">
        <f t="shared" si="535"/>
        <v>-4.8183591369011312E-2</v>
      </c>
      <c r="AE664" s="10">
        <f t="shared" si="536"/>
        <v>-1.6150740242261142E-2</v>
      </c>
      <c r="AF664" s="10"/>
      <c r="AG664" s="10">
        <f t="shared" si="537"/>
        <v>5.4055354185453874E-2</v>
      </c>
      <c r="AH664" s="10">
        <f t="shared" si="538"/>
        <v>3.2032851126750167E-2</v>
      </c>
      <c r="AI664" s="10">
        <f t="shared" si="517"/>
        <v>2.2022503058703707E-2</v>
      </c>
      <c r="AJ664" s="7"/>
      <c r="AK664" s="7"/>
      <c r="AL664" s="7">
        <v>749</v>
      </c>
      <c r="AM664" s="7">
        <v>26.8</v>
      </c>
      <c r="AN664" s="7">
        <v>712.7</v>
      </c>
      <c r="AO664" s="4"/>
      <c r="AP664" s="10">
        <f t="shared" si="518"/>
        <v>6.4676616915422883E-2</v>
      </c>
      <c r="AQ664" s="10">
        <f t="shared" si="519"/>
        <v>-5.5658627087197994E-3</v>
      </c>
      <c r="AR664" s="10">
        <f t="shared" si="520"/>
        <v>2.5320016880012214E-3</v>
      </c>
      <c r="AS664" s="4"/>
      <c r="AT664" s="10">
        <f t="shared" si="542"/>
        <v>7.5376884422110546E-2</v>
      </c>
      <c r="AU664" s="10">
        <f t="shared" si="543"/>
        <v>-3.0741410488245857E-2</v>
      </c>
      <c r="AV664" s="10">
        <f t="shared" si="544"/>
        <v>6.7095133837135387E-3</v>
      </c>
      <c r="AW664" s="4"/>
      <c r="AX664" s="9">
        <f t="shared" si="532"/>
        <v>0.1061182949103564</v>
      </c>
      <c r="AY664" s="9">
        <f t="shared" si="533"/>
        <v>6.8667371038397013E-2</v>
      </c>
      <c r="AZ664" s="8">
        <f t="shared" si="521"/>
        <v>3.7450923871959391E-2</v>
      </c>
      <c r="BA664" s="4"/>
      <c r="BC664" s="4"/>
      <c r="BD664" s="4"/>
      <c r="BE664" s="4"/>
      <c r="BF664" s="4"/>
      <c r="BG664" s="4"/>
      <c r="BH664" s="4"/>
      <c r="BI664" s="4"/>
      <c r="BJ664" s="4"/>
      <c r="BK664" s="4"/>
      <c r="BN664" s="4"/>
    </row>
    <row r="665" spans="1:66" s="1" customFormat="1">
      <c r="A665" s="12">
        <v>42317</v>
      </c>
      <c r="B665" s="7">
        <v>26121.4</v>
      </c>
      <c r="C665" s="7">
        <v>158.55000000000001</v>
      </c>
      <c r="D665" s="7">
        <v>1833.4</v>
      </c>
      <c r="E665" s="7">
        <v>5362.45</v>
      </c>
      <c r="F665" s="7"/>
      <c r="G665" s="7"/>
      <c r="H665" s="10">
        <f t="shared" si="505"/>
        <v>2.6545807704758971E-2</v>
      </c>
      <c r="I665" s="10">
        <f t="shared" si="506"/>
        <v>4.4523572140720745E-2</v>
      </c>
      <c r="J665" s="10">
        <f t="shared" si="507"/>
        <v>1.3015840031736668E-2</v>
      </c>
      <c r="K665" s="7"/>
      <c r="L665" s="10">
        <f t="shared" si="508"/>
        <v>1.5388310648518815</v>
      </c>
      <c r="M665" s="10">
        <f t="shared" si="509"/>
        <v>8.2479192938209334</v>
      </c>
      <c r="N665" s="10">
        <f t="shared" si="510"/>
        <v>2.6328500779080009</v>
      </c>
      <c r="O665" s="7"/>
      <c r="P665" s="10">
        <f t="shared" si="511"/>
        <v>-6.7090882289690521</v>
      </c>
      <c r="Q665" s="10">
        <f t="shared" si="512"/>
        <v>-1.0940190130561194</v>
      </c>
      <c r="R665" s="11">
        <f t="shared" si="513"/>
        <v>-5.615069215912933</v>
      </c>
      <c r="S665" s="7"/>
      <c r="T665" s="7"/>
      <c r="U665" s="7">
        <v>13017.2</v>
      </c>
      <c r="V665" s="7">
        <v>3046.3</v>
      </c>
      <c r="W665" s="7">
        <v>37.5</v>
      </c>
      <c r="X665" s="7"/>
      <c r="Y665" s="10">
        <f t="shared" si="514"/>
        <v>-3.3062701024341945E-2</v>
      </c>
      <c r="Z665" s="10">
        <f t="shared" si="515"/>
        <v>-2.4590951298389334E-2</v>
      </c>
      <c r="AA665" s="10">
        <f t="shared" si="516"/>
        <v>2.5991792065663554E-2</v>
      </c>
      <c r="AB665" s="5"/>
      <c r="AC665" s="10">
        <f t="shared" si="534"/>
        <v>-0.10094759234190669</v>
      </c>
      <c r="AD665" s="10">
        <f t="shared" si="535"/>
        <v>-7.1589662318663802E-2</v>
      </c>
      <c r="AE665" s="10">
        <f t="shared" si="536"/>
        <v>9.4212651413190154E-3</v>
      </c>
      <c r="AF665" s="10"/>
      <c r="AG665" s="10">
        <f t="shared" si="537"/>
        <v>0.1103688574832257</v>
      </c>
      <c r="AH665" s="10">
        <f t="shared" si="538"/>
        <v>8.1010927459982812E-2</v>
      </c>
      <c r="AI665" s="10">
        <f t="shared" si="517"/>
        <v>2.9357930023242884E-2</v>
      </c>
      <c r="AJ665" s="7"/>
      <c r="AK665" s="7"/>
      <c r="AL665" s="7">
        <v>736</v>
      </c>
      <c r="AM665" s="7">
        <v>26.75</v>
      </c>
      <c r="AN665" s="7">
        <v>718.1</v>
      </c>
      <c r="AO665" s="4"/>
      <c r="AP665" s="10">
        <f t="shared" si="518"/>
        <v>-1.7356475300400534E-2</v>
      </c>
      <c r="AQ665" s="10">
        <f t="shared" si="519"/>
        <v>-1.8656716417910712E-3</v>
      </c>
      <c r="AR665" s="10">
        <f t="shared" si="520"/>
        <v>7.5768205416023252E-3</v>
      </c>
      <c r="AS665" s="4"/>
      <c r="AT665" s="10">
        <f t="shared" si="542"/>
        <v>5.6712132089016508E-2</v>
      </c>
      <c r="AU665" s="10">
        <f t="shared" si="543"/>
        <v>-3.2549728752260351E-2</v>
      </c>
      <c r="AV665" s="10">
        <f t="shared" si="544"/>
        <v>1.433717070414574E-2</v>
      </c>
      <c r="AW665" s="4"/>
      <c r="AX665" s="9">
        <f t="shared" si="532"/>
        <v>8.9261860841276852E-2</v>
      </c>
      <c r="AY665" s="9">
        <f t="shared" si="533"/>
        <v>4.237496138487077E-2</v>
      </c>
      <c r="AZ665" s="8">
        <f t="shared" si="521"/>
        <v>4.6886899456406082E-2</v>
      </c>
      <c r="BA665" s="4"/>
      <c r="BC665" s="4"/>
      <c r="BD665" s="4"/>
      <c r="BE665" s="4"/>
      <c r="BF665" s="4"/>
      <c r="BG665" s="4"/>
      <c r="BH665" s="4"/>
      <c r="BI665" s="4"/>
      <c r="BJ665" s="4"/>
      <c r="BK665" s="4"/>
      <c r="BN665" s="4"/>
    </row>
    <row r="666" spans="1:66" s="1" customFormat="1">
      <c r="A666" s="12">
        <v>42318</v>
      </c>
      <c r="B666" s="7">
        <v>25743.26</v>
      </c>
      <c r="C666" s="7">
        <v>156.9</v>
      </c>
      <c r="D666" s="7">
        <v>1772.05</v>
      </c>
      <c r="E666" s="7">
        <v>5322.65</v>
      </c>
      <c r="F666" s="7"/>
      <c r="G666" s="7"/>
      <c r="H666" s="10">
        <f t="shared" si="505"/>
        <v>-1.0406811731315078E-2</v>
      </c>
      <c r="I666" s="10">
        <f t="shared" si="506"/>
        <v>-3.3462419548380133E-2</v>
      </c>
      <c r="J666" s="10">
        <f t="shared" si="507"/>
        <v>-7.4219806245280021E-3</v>
      </c>
      <c r="K666" s="7"/>
      <c r="L666" s="10">
        <f t="shared" si="508"/>
        <v>1.512409927942354</v>
      </c>
      <c r="M666" s="10">
        <f t="shared" si="509"/>
        <v>7.9384615384615378</v>
      </c>
      <c r="N666" s="10">
        <f t="shared" si="510"/>
        <v>2.6058871350179529</v>
      </c>
      <c r="O666" s="7"/>
      <c r="P666" s="10">
        <f t="shared" si="511"/>
        <v>-6.4260516105191838</v>
      </c>
      <c r="Q666" s="10">
        <f t="shared" si="512"/>
        <v>-1.0934772070755989</v>
      </c>
      <c r="R666" s="11">
        <f t="shared" si="513"/>
        <v>-5.3325744034435854</v>
      </c>
      <c r="S666" s="7"/>
      <c r="T666" s="7"/>
      <c r="U666" s="7">
        <v>12686.65</v>
      </c>
      <c r="V666" s="7">
        <v>3032.25</v>
      </c>
      <c r="W666" s="7">
        <v>37</v>
      </c>
      <c r="X666" s="7"/>
      <c r="Y666" s="10">
        <f t="shared" si="514"/>
        <v>-2.539332575361837E-2</v>
      </c>
      <c r="Z666" s="10">
        <f t="shared" si="515"/>
        <v>-4.6121524472311267E-3</v>
      </c>
      <c r="AA666" s="10">
        <f t="shared" si="516"/>
        <v>-1.3333333333333334E-2</v>
      </c>
      <c r="AB666" s="5"/>
      <c r="AC666" s="10">
        <f t="shared" si="534"/>
        <v>-0.12377752299914356</v>
      </c>
      <c r="AD666" s="10">
        <f t="shared" si="535"/>
        <v>-7.5871632329635452E-2</v>
      </c>
      <c r="AE666" s="10">
        <f t="shared" si="536"/>
        <v>-4.0376850605652378E-3</v>
      </c>
      <c r="AF666" s="10"/>
      <c r="AG666" s="10">
        <f t="shared" si="537"/>
        <v>0.11973983793857833</v>
      </c>
      <c r="AH666" s="10">
        <f t="shared" si="538"/>
        <v>7.183394726907022E-2</v>
      </c>
      <c r="AI666" s="10">
        <f t="shared" si="517"/>
        <v>4.7905890669508108E-2</v>
      </c>
      <c r="AJ666" s="7"/>
      <c r="AK666" s="7"/>
      <c r="AL666" s="7">
        <v>726.25</v>
      </c>
      <c r="AM666" s="7">
        <v>26.15</v>
      </c>
      <c r="AN666" s="7">
        <v>718</v>
      </c>
      <c r="AO666" s="4"/>
      <c r="AP666" s="10">
        <f t="shared" si="518"/>
        <v>-1.3247282608695652E-2</v>
      </c>
      <c r="AQ666" s="10">
        <f t="shared" si="519"/>
        <v>-2.2429906542056129E-2</v>
      </c>
      <c r="AR666" s="10">
        <f t="shared" si="520"/>
        <v>-1.3925637097900396E-4</v>
      </c>
      <c r="AS666" s="4"/>
      <c r="AT666" s="10">
        <f t="shared" si="542"/>
        <v>4.2713567839195977E-2</v>
      </c>
      <c r="AU666" s="10">
        <f t="shared" si="543"/>
        <v>-5.4249547920434002E-2</v>
      </c>
      <c r="AV666" s="10">
        <f t="shared" si="544"/>
        <v>1.4195917790804371E-2</v>
      </c>
      <c r="AW666" s="4"/>
      <c r="AX666" s="9">
        <f t="shared" si="532"/>
        <v>9.6963115759629986E-2</v>
      </c>
      <c r="AY666" s="9">
        <f t="shared" si="533"/>
        <v>2.8517650048391609E-2</v>
      </c>
      <c r="AZ666" s="8">
        <f t="shared" si="521"/>
        <v>6.8445465711238385E-2</v>
      </c>
      <c r="BA666" s="4"/>
      <c r="BC666" s="4"/>
      <c r="BD666" s="4"/>
      <c r="BE666" s="4"/>
      <c r="BF666" s="4"/>
      <c r="BG666" s="4"/>
      <c r="BH666" s="4"/>
      <c r="BI666" s="4"/>
      <c r="BJ666" s="4"/>
      <c r="BK666" s="4"/>
      <c r="BN666" s="4"/>
    </row>
    <row r="667" spans="1:66" s="1" customFormat="1">
      <c r="A667" s="12">
        <v>42319</v>
      </c>
      <c r="B667" s="7">
        <v>25866.95</v>
      </c>
      <c r="C667" s="7">
        <v>159.1</v>
      </c>
      <c r="D667" s="7">
        <v>1792</v>
      </c>
      <c r="E667" s="7">
        <v>5373.8</v>
      </c>
      <c r="F667" s="7"/>
      <c r="G667" s="7"/>
      <c r="H667" s="10">
        <f t="shared" si="505"/>
        <v>1.4021669853409743E-2</v>
      </c>
      <c r="I667" s="10">
        <f t="shared" si="506"/>
        <v>1.1258147343472276E-2</v>
      </c>
      <c r="J667" s="10">
        <f t="shared" si="507"/>
        <v>9.6098747804196308E-3</v>
      </c>
      <c r="K667" s="7"/>
      <c r="L667" s="10">
        <f t="shared" si="508"/>
        <v>1.5476381104883905</v>
      </c>
      <c r="M667" s="10">
        <f t="shared" si="509"/>
        <v>8.039092055485499</v>
      </c>
      <c r="N667" s="10">
        <f t="shared" si="510"/>
        <v>2.6405392588578014</v>
      </c>
      <c r="O667" s="7"/>
      <c r="P667" s="10">
        <f t="shared" si="511"/>
        <v>-6.491453944997108</v>
      </c>
      <c r="Q667" s="10">
        <f t="shared" si="512"/>
        <v>-1.0929011483694109</v>
      </c>
      <c r="R667" s="11">
        <f t="shared" si="513"/>
        <v>-5.3985527966276976</v>
      </c>
      <c r="S667" s="7"/>
      <c r="T667" s="7"/>
      <c r="U667" s="7">
        <v>12544.8</v>
      </c>
      <c r="V667" s="7">
        <v>3046.45</v>
      </c>
      <c r="W667" s="7">
        <v>37.65</v>
      </c>
      <c r="X667" s="7"/>
      <c r="Y667" s="10">
        <f t="shared" si="514"/>
        <v>-1.118104464141443E-2</v>
      </c>
      <c r="Z667" s="10">
        <f t="shared" si="515"/>
        <v>4.6829911781679674E-3</v>
      </c>
      <c r="AA667" s="10">
        <f t="shared" si="516"/>
        <v>1.756756756756753E-2</v>
      </c>
      <c r="AB667" s="5"/>
      <c r="AC667" s="10">
        <f t="shared" si="534"/>
        <v>-0.13357460563030085</v>
      </c>
      <c r="AD667" s="10">
        <f t="shared" si="535"/>
        <v>-7.1543947336340369E-2</v>
      </c>
      <c r="AE667" s="10">
        <f t="shared" si="536"/>
        <v>1.3458950201884253E-2</v>
      </c>
      <c r="AG667" s="10">
        <f t="shared" si="537"/>
        <v>0.14703355583218511</v>
      </c>
      <c r="AH667" s="10">
        <f t="shared" si="538"/>
        <v>8.5002897538224625E-2</v>
      </c>
      <c r="AI667" s="10">
        <f t="shared" si="517"/>
        <v>6.2030658293960483E-2</v>
      </c>
      <c r="AJ667" s="7"/>
      <c r="AK667" s="7"/>
      <c r="AL667" s="7">
        <v>751.25</v>
      </c>
      <c r="AM667" s="7">
        <v>26.65</v>
      </c>
      <c r="AN667" s="7">
        <v>710.6</v>
      </c>
      <c r="AO667" s="4"/>
      <c r="AP667" s="10">
        <f t="shared" si="518"/>
        <v>3.4423407917383818E-2</v>
      </c>
      <c r="AQ667" s="10">
        <f t="shared" si="519"/>
        <v>1.9120458891013385E-2</v>
      </c>
      <c r="AR667" s="10">
        <f t="shared" si="520"/>
        <v>-1.0306406685236738E-2</v>
      </c>
      <c r="AS667" s="4"/>
      <c r="AT667" s="10">
        <f t="shared" si="542"/>
        <v>7.8607322325915288E-2</v>
      </c>
      <c r="AU667" s="10">
        <f t="shared" si="543"/>
        <v>-3.6166365280289332E-2</v>
      </c>
      <c r="AV667" s="10">
        <f t="shared" si="544"/>
        <v>3.7432022035454159E-3</v>
      </c>
      <c r="AW667" s="4"/>
      <c r="AX667" s="9">
        <f t="shared" si="532"/>
        <v>0.11477368760620463</v>
      </c>
      <c r="AY667" s="9">
        <f t="shared" si="533"/>
        <v>7.486412012236987E-2</v>
      </c>
      <c r="AZ667" s="8">
        <f t="shared" si="521"/>
        <v>3.9909567483834757E-2</v>
      </c>
      <c r="BA667" s="4"/>
      <c r="BC667" s="4"/>
      <c r="BD667" s="4"/>
      <c r="BE667" s="4"/>
      <c r="BF667" s="4"/>
      <c r="BG667" s="4"/>
      <c r="BH667" s="4"/>
      <c r="BI667" s="4"/>
      <c r="BJ667" s="4"/>
      <c r="BK667" s="4"/>
      <c r="BN667" s="4"/>
    </row>
    <row r="668" spans="1:66" s="1" customFormat="1">
      <c r="A668" s="12">
        <v>42321</v>
      </c>
      <c r="B668" s="7">
        <v>25610.53</v>
      </c>
      <c r="C668" s="7">
        <v>162.65</v>
      </c>
      <c r="D668" s="7">
        <v>1764.5</v>
      </c>
      <c r="E668" s="7">
        <v>5288.05</v>
      </c>
      <c r="F668" s="7"/>
      <c r="G668" s="7"/>
      <c r="H668" s="10">
        <f t="shared" si="505"/>
        <v>2.231301068510378E-2</v>
      </c>
      <c r="I668" s="10">
        <f t="shared" si="506"/>
        <v>-1.5345982142857142E-2</v>
      </c>
      <c r="J668" s="10">
        <f t="shared" si="507"/>
        <v>-1.5957050876474747E-2</v>
      </c>
      <c r="K668" s="7"/>
      <c r="L668" s="10">
        <f t="shared" si="508"/>
        <v>1.6044835868694955</v>
      </c>
      <c r="M668" s="10">
        <f t="shared" si="509"/>
        <v>7.9003783102143759</v>
      </c>
      <c r="N668" s="10">
        <f t="shared" si="510"/>
        <v>2.5824469886864039</v>
      </c>
      <c r="O668" s="7"/>
      <c r="P668" s="10">
        <f t="shared" si="511"/>
        <v>-6.2958947233448805</v>
      </c>
      <c r="Q668" s="10">
        <f t="shared" si="512"/>
        <v>-0.97796340181690833</v>
      </c>
      <c r="R668" s="11">
        <f t="shared" si="513"/>
        <v>-5.317931321527972</v>
      </c>
      <c r="S668" s="7"/>
      <c r="T668" s="7"/>
      <c r="U668" s="7">
        <v>12156.05</v>
      </c>
      <c r="V668" s="7">
        <v>2913.55</v>
      </c>
      <c r="W668" s="7">
        <v>38.5</v>
      </c>
      <c r="X668" s="7">
        <v>23</v>
      </c>
      <c r="Y668" s="10">
        <f t="shared" si="514"/>
        <v>-3.0988935654613865E-2</v>
      </c>
      <c r="Z668" s="10">
        <f t="shared" si="515"/>
        <v>-4.362454660342354E-2</v>
      </c>
      <c r="AA668" s="10">
        <f t="shared" si="516"/>
        <v>2.2576361221779587E-2</v>
      </c>
      <c r="AB668" s="5"/>
      <c r="AC668" s="10">
        <f t="shared" si="534"/>
        <v>-0.1604242064259469</v>
      </c>
      <c r="AD668" s="10">
        <f t="shared" si="535"/>
        <v>-0.11204742167499684</v>
      </c>
      <c r="AE668" s="10">
        <f t="shared" si="536"/>
        <v>3.6339165545087523E-2</v>
      </c>
      <c r="AF668" s="10" t="s">
        <v>1</v>
      </c>
      <c r="AG668" s="10">
        <f t="shared" si="537"/>
        <v>0.19676337197103444</v>
      </c>
      <c r="AH668" s="10">
        <f t="shared" si="538"/>
        <v>0.14838658722008435</v>
      </c>
      <c r="AI668" s="10">
        <f t="shared" si="517"/>
        <v>4.8376784750950086E-2</v>
      </c>
      <c r="AJ668" s="10"/>
      <c r="AK668" s="7"/>
      <c r="AL668" s="7">
        <v>729.75</v>
      </c>
      <c r="AM668" s="7">
        <v>26.05</v>
      </c>
      <c r="AN668" s="7">
        <v>717.65</v>
      </c>
      <c r="AO668" s="4"/>
      <c r="AP668" s="10">
        <f t="shared" si="518"/>
        <v>-2.8618968386023295E-2</v>
      </c>
      <c r="AQ668" s="10">
        <f t="shared" si="519"/>
        <v>-2.251407129455902E-2</v>
      </c>
      <c r="AR668" s="10">
        <f t="shared" si="520"/>
        <v>9.9211933577258004E-3</v>
      </c>
      <c r="AS668" s="4"/>
      <c r="AT668" s="10">
        <f t="shared" si="542"/>
        <v>4.7738693467336682E-2</v>
      </c>
      <c r="AU668" s="10">
        <f t="shared" si="543"/>
        <v>-5.7866184448462858E-2</v>
      </c>
      <c r="AV668" s="10">
        <f t="shared" si="544"/>
        <v>1.3701532594109656E-2</v>
      </c>
      <c r="AW668" s="4"/>
      <c r="AX668" s="9">
        <f t="shared" si="532"/>
        <v>0.10560487791579953</v>
      </c>
      <c r="AY668" s="9">
        <f t="shared" si="533"/>
        <v>3.4037160873227029E-2</v>
      </c>
      <c r="AZ668" s="8">
        <f t="shared" si="521"/>
        <v>7.1567717042572504E-2</v>
      </c>
      <c r="BA668" s="4"/>
      <c r="BC668" s="4"/>
      <c r="BD668" s="4"/>
      <c r="BE668" s="4"/>
      <c r="BF668" s="4"/>
      <c r="BG668" s="4"/>
      <c r="BH668" s="4"/>
      <c r="BI668" s="4"/>
      <c r="BJ668" s="4"/>
      <c r="BK668" s="4"/>
      <c r="BN668" s="4"/>
    </row>
    <row r="669" spans="1:66" s="1" customFormat="1">
      <c r="A669" s="12">
        <v>42324</v>
      </c>
      <c r="B669" s="7">
        <v>25760.1</v>
      </c>
      <c r="C669" s="7">
        <v>160.44999999999999</v>
      </c>
      <c r="D669" s="7">
        <v>1799</v>
      </c>
      <c r="E669" s="7">
        <v>5269.65</v>
      </c>
      <c r="F669" s="7"/>
      <c r="G669" s="7"/>
      <c r="H669" s="10">
        <f t="shared" si="505"/>
        <v>-1.3525976022133519E-2</v>
      </c>
      <c r="I669" s="10">
        <f t="shared" si="506"/>
        <v>1.9552281099461603E-2</v>
      </c>
      <c r="J669" s="10">
        <f t="shared" si="507"/>
        <v>-3.4795434990214816E-3</v>
      </c>
      <c r="K669" s="7"/>
      <c r="L669" s="10">
        <f t="shared" si="508"/>
        <v>1.5692554043234586</v>
      </c>
      <c r="M669" s="10">
        <f t="shared" si="509"/>
        <v>8.0744010088272375</v>
      </c>
      <c r="N669" s="10">
        <f t="shared" si="510"/>
        <v>2.5699817085563308</v>
      </c>
      <c r="O669" s="7"/>
      <c r="P669" s="10">
        <f t="shared" si="511"/>
        <v>-6.5051456045037792</v>
      </c>
      <c r="Q669" s="10">
        <f t="shared" si="512"/>
        <v>-1.0007263042328722</v>
      </c>
      <c r="R669" s="11">
        <f t="shared" si="513"/>
        <v>-5.5044193002709072</v>
      </c>
      <c r="S669" s="7"/>
      <c r="T669" s="7"/>
      <c r="U669" s="7">
        <v>12261.2</v>
      </c>
      <c r="V669" s="7">
        <v>2844.85</v>
      </c>
      <c r="W669" s="7">
        <v>38.5</v>
      </c>
      <c r="X669" s="7">
        <f>X654+X654*0.036</f>
        <v>1.8909879427530492</v>
      </c>
      <c r="Y669" s="10">
        <f t="shared" si="514"/>
        <v>8.6500137791471286E-3</v>
      </c>
      <c r="Z669" s="10">
        <f t="shared" si="515"/>
        <v>-2.3579482075131806E-2</v>
      </c>
      <c r="AA669" s="10">
        <f t="shared" si="516"/>
        <v>0</v>
      </c>
      <c r="AB669" s="5"/>
      <c r="AC669" s="10">
        <f t="shared" ref="AC669:AC685" si="545">(U669-$U$668)/$U$668</f>
        <v>8.6500137791471286E-3</v>
      </c>
      <c r="AD669" s="10">
        <f t="shared" ref="AD669:AD685" si="546">(V669-$V$668)/$V$668</f>
        <v>-2.3579482075131806E-2</v>
      </c>
      <c r="AE669" s="10">
        <f t="shared" ref="AE669:AE685" si="547">(W669-$W$668)/$W$668</f>
        <v>0</v>
      </c>
      <c r="AF669" s="7" t="s">
        <v>0</v>
      </c>
      <c r="AG669" s="10">
        <f t="shared" ref="AG669:AG685" si="548">AC669-AD669</f>
        <v>3.2229495854278936E-2</v>
      </c>
      <c r="AH669" s="10">
        <f t="shared" ref="AH669:AH685" si="549">AC669-AE669</f>
        <v>8.6500137791471286E-3</v>
      </c>
      <c r="AI669" s="10">
        <f t="shared" si="517"/>
        <v>2.3579482075131809E-2</v>
      </c>
      <c r="AJ669" s="10"/>
      <c r="AK669" s="7"/>
      <c r="AL669" s="7">
        <v>746.5</v>
      </c>
      <c r="AM669" s="7">
        <v>25.55</v>
      </c>
      <c r="AN669" s="7">
        <v>719</v>
      </c>
      <c r="AO669" s="4"/>
      <c r="AP669" s="10">
        <f t="shared" si="518"/>
        <v>2.2953066118533743E-2</v>
      </c>
      <c r="AQ669" s="10">
        <f t="shared" si="519"/>
        <v>-1.9193857965451054E-2</v>
      </c>
      <c r="AR669" s="10">
        <f t="shared" si="520"/>
        <v>1.8811398313941653E-3</v>
      </c>
      <c r="AS669" s="4"/>
      <c r="AT669" s="10">
        <f t="shared" si="542"/>
        <v>7.1787508973438621E-2</v>
      </c>
      <c r="AU669" s="10">
        <f t="shared" si="543"/>
        <v>-7.5949367088607528E-2</v>
      </c>
      <c r="AV669" s="10">
        <f t="shared" si="544"/>
        <v>1.5608446924217747E-2</v>
      </c>
      <c r="AW669" s="4"/>
      <c r="AX669" s="9">
        <f t="shared" si="532"/>
        <v>0.14773687606204616</v>
      </c>
      <c r="AY669" s="9">
        <f t="shared" si="533"/>
        <v>5.6179062049220872E-2</v>
      </c>
      <c r="AZ669" s="8">
        <f t="shared" si="521"/>
        <v>9.1557814012825284E-2</v>
      </c>
      <c r="BA669" s="4"/>
      <c r="BC669" s="4"/>
      <c r="BD669" s="4"/>
      <c r="BE669" s="4"/>
      <c r="BF669" s="4"/>
      <c r="BG669" s="4"/>
      <c r="BH669" s="4"/>
      <c r="BI669" s="4"/>
      <c r="BJ669" s="4"/>
      <c r="BK669" s="4"/>
      <c r="BN669" s="4"/>
    </row>
    <row r="670" spans="1:66" s="1" customFormat="1">
      <c r="A670" s="12">
        <v>42325</v>
      </c>
      <c r="B670" s="7">
        <v>25864.47</v>
      </c>
      <c r="C670" s="7">
        <v>161.94999999999999</v>
      </c>
      <c r="D670" s="7">
        <v>1781.3</v>
      </c>
      <c r="E670" s="7">
        <v>5229.5</v>
      </c>
      <c r="F670" s="7"/>
      <c r="G670" s="7"/>
      <c r="H670" s="10">
        <f t="shared" si="505"/>
        <v>9.3487067622312261E-3</v>
      </c>
      <c r="I670" s="10">
        <f t="shared" si="506"/>
        <v>-9.8387993329627828E-3</v>
      </c>
      <c r="J670" s="10">
        <f t="shared" si="507"/>
        <v>-7.6191018378829025E-3</v>
      </c>
      <c r="K670" s="7"/>
      <c r="L670" s="10">
        <f t="shared" si="508"/>
        <v>1.5932746196957563</v>
      </c>
      <c r="M670" s="10">
        <f t="shared" si="509"/>
        <v>7.9851197982345523</v>
      </c>
      <c r="N670" s="10">
        <f t="shared" si="510"/>
        <v>2.542781654359461</v>
      </c>
      <c r="O670" s="7"/>
      <c r="P670" s="10">
        <f t="shared" si="511"/>
        <v>-6.3918451785387962</v>
      </c>
      <c r="Q670" s="10">
        <f t="shared" si="512"/>
        <v>-0.94950703466370467</v>
      </c>
      <c r="R670" s="11">
        <f t="shared" si="513"/>
        <v>-5.4423381438750917</v>
      </c>
      <c r="S670" s="7"/>
      <c r="T670" s="7"/>
      <c r="U670" s="7">
        <v>12378.95</v>
      </c>
      <c r="V670" s="7">
        <v>2881.15</v>
      </c>
      <c r="W670" s="7">
        <v>38.6</v>
      </c>
      <c r="X670" s="7"/>
      <c r="Y670" s="10">
        <f t="shared" si="514"/>
        <v>9.6034645874792015E-3</v>
      </c>
      <c r="Z670" s="10">
        <f t="shared" si="515"/>
        <v>1.2759899467458806E-2</v>
      </c>
      <c r="AA670" s="10">
        <f t="shared" si="516"/>
        <v>2.5974025974026343E-3</v>
      </c>
      <c r="AB670" s="5"/>
      <c r="AC670" s="10">
        <f t="shared" si="545"/>
        <v>1.8336548467635577E-2</v>
      </c>
      <c r="AD670" s="10">
        <f t="shared" si="546"/>
        <v>-1.1120454428446428E-2</v>
      </c>
      <c r="AE670" s="10">
        <f t="shared" si="547"/>
        <v>2.5974025974026343E-3</v>
      </c>
      <c r="AF670" s="10"/>
      <c r="AG670" s="10">
        <f t="shared" si="548"/>
        <v>2.9457002896082003E-2</v>
      </c>
      <c r="AH670" s="10">
        <f t="shared" si="549"/>
        <v>1.5739145870232944E-2</v>
      </c>
      <c r="AI670" s="10">
        <f t="shared" si="517"/>
        <v>1.3717857025849059E-2</v>
      </c>
      <c r="AJ670" s="7"/>
      <c r="AK670" s="7"/>
      <c r="AL670" s="7">
        <v>740.25</v>
      </c>
      <c r="AM670" s="7">
        <v>25.9</v>
      </c>
      <c r="AN670" s="7">
        <v>714.5</v>
      </c>
      <c r="AO670" s="4"/>
      <c r="AP670" s="10">
        <f t="shared" si="518"/>
        <v>-8.3724045545880785E-3</v>
      </c>
      <c r="AQ670" s="10">
        <f t="shared" si="519"/>
        <v>1.3698630136986217E-2</v>
      </c>
      <c r="AR670" s="10">
        <f t="shared" si="520"/>
        <v>-6.2586926286509036E-3</v>
      </c>
      <c r="AS670" s="4"/>
      <c r="AT670" s="10">
        <f t="shared" si="542"/>
        <v>6.2814070351758788E-2</v>
      </c>
      <c r="AU670" s="10">
        <f t="shared" si="543"/>
        <v>-6.3291139240506333E-2</v>
      </c>
      <c r="AV670" s="10">
        <f t="shared" si="544"/>
        <v>9.2520658238575519E-3</v>
      </c>
      <c r="AW670" s="4"/>
      <c r="AX670" s="9">
        <f t="shared" si="532"/>
        <v>0.12610520959226512</v>
      </c>
      <c r="AY670" s="9">
        <f t="shared" si="533"/>
        <v>5.3562004527901233E-2</v>
      </c>
      <c r="AZ670" s="8">
        <f t="shared" si="521"/>
        <v>7.2543205064363889E-2</v>
      </c>
      <c r="BA670" s="4"/>
      <c r="BC670" s="4"/>
      <c r="BD670" s="4"/>
      <c r="BE670" s="4"/>
      <c r="BF670" s="4"/>
      <c r="BG670" s="4"/>
      <c r="BH670" s="4"/>
      <c r="BI670" s="4"/>
      <c r="BJ670" s="4"/>
      <c r="BK670" s="4"/>
      <c r="BN670" s="4"/>
    </row>
    <row r="671" spans="1:66" s="1" customFormat="1">
      <c r="A671" s="12">
        <v>42326</v>
      </c>
      <c r="B671" s="7">
        <v>25482.52</v>
      </c>
      <c r="C671" s="7">
        <v>159</v>
      </c>
      <c r="D671" s="7">
        <v>1742.75</v>
      </c>
      <c r="E671" s="7">
        <v>5247.55</v>
      </c>
      <c r="F671" s="7"/>
      <c r="G671" s="7"/>
      <c r="H671" s="10">
        <f t="shared" si="505"/>
        <v>-1.8215498610682241E-2</v>
      </c>
      <c r="I671" s="10">
        <f t="shared" si="506"/>
        <v>-2.1641497782518362E-2</v>
      </c>
      <c r="J671" s="10">
        <f t="shared" si="507"/>
        <v>3.4515728081078844E-3</v>
      </c>
      <c r="K671" s="7"/>
      <c r="L671" s="10">
        <f t="shared" si="508"/>
        <v>1.5460368294635707</v>
      </c>
      <c r="M671" s="10">
        <f t="shared" si="509"/>
        <v>7.7906683480453971</v>
      </c>
      <c r="N671" s="10">
        <f t="shared" si="510"/>
        <v>2.5550098231827114</v>
      </c>
      <c r="O671" s="7"/>
      <c r="P671" s="10">
        <f t="shared" si="511"/>
        <v>-6.2446315185818264</v>
      </c>
      <c r="Q671" s="10">
        <f t="shared" si="512"/>
        <v>-1.0089729937191407</v>
      </c>
      <c r="R671" s="11">
        <f t="shared" si="513"/>
        <v>-5.2356585248626857</v>
      </c>
      <c r="S671" s="7"/>
      <c r="T671" s="7"/>
      <c r="U671" s="7">
        <v>12743.8</v>
      </c>
      <c r="V671" s="7">
        <v>2859.55</v>
      </c>
      <c r="W671" s="7">
        <v>39.549999999999997</v>
      </c>
      <c r="X671" s="7"/>
      <c r="Y671" s="10">
        <f t="shared" si="514"/>
        <v>2.947342060514006E-2</v>
      </c>
      <c r="Z671" s="10">
        <f t="shared" si="515"/>
        <v>-7.4970064036929381E-3</v>
      </c>
      <c r="AA671" s="10">
        <f t="shared" si="516"/>
        <v>2.461139896373046E-2</v>
      </c>
      <c r="AB671" s="5"/>
      <c r="AC671" s="10">
        <f t="shared" si="545"/>
        <v>4.8350409878208794E-2</v>
      </c>
      <c r="AD671" s="10">
        <f t="shared" si="546"/>
        <v>-1.8534090714077328E-2</v>
      </c>
      <c r="AE671" s="10">
        <f t="shared" si="547"/>
        <v>2.7272727272727199E-2</v>
      </c>
      <c r="AF671" s="10"/>
      <c r="AG671" s="10">
        <f t="shared" si="548"/>
        <v>6.6884500592286122E-2</v>
      </c>
      <c r="AH671" s="10">
        <f t="shared" si="549"/>
        <v>2.1077682605481596E-2</v>
      </c>
      <c r="AI671" s="10">
        <f t="shared" si="517"/>
        <v>4.5806817986804527E-2</v>
      </c>
      <c r="AJ671" s="7"/>
      <c r="AK671" s="7"/>
      <c r="AL671" s="7">
        <v>731.25</v>
      </c>
      <c r="AM671" s="7">
        <v>25.8</v>
      </c>
      <c r="AN671" s="7">
        <v>715.2</v>
      </c>
      <c r="AO671" s="4"/>
      <c r="AP671" s="10">
        <f t="shared" si="518"/>
        <v>-1.2158054711246201E-2</v>
      </c>
      <c r="AQ671" s="10">
        <f t="shared" si="519"/>
        <v>-3.8610038610037791E-3</v>
      </c>
      <c r="AR671" s="10">
        <f t="shared" si="520"/>
        <v>9.7970608817361153E-4</v>
      </c>
      <c r="AS671" s="4"/>
      <c r="AT671" s="10">
        <f t="shared" si="542"/>
        <v>4.9892318736539841E-2</v>
      </c>
      <c r="AU671" s="10">
        <f t="shared" si="543"/>
        <v>-6.6907775768535183E-2</v>
      </c>
      <c r="AV671" s="10">
        <f t="shared" si="544"/>
        <v>1.0240836217246981E-2</v>
      </c>
      <c r="AW671" s="4"/>
      <c r="AX671" s="9">
        <f t="shared" si="532"/>
        <v>0.11680009450507503</v>
      </c>
      <c r="AY671" s="9">
        <f t="shared" si="533"/>
        <v>3.965148251929286E-2</v>
      </c>
      <c r="AZ671" s="8">
        <f t="shared" si="521"/>
        <v>7.714861198578217E-2</v>
      </c>
      <c r="BA671" s="4"/>
      <c r="BC671" s="4"/>
      <c r="BD671" s="4"/>
      <c r="BE671" s="4"/>
      <c r="BF671" s="4"/>
      <c r="BG671" s="4"/>
      <c r="BH671" s="4"/>
      <c r="BI671" s="4"/>
      <c r="BJ671" s="4"/>
      <c r="BK671" s="4"/>
      <c r="BN671" s="4"/>
    </row>
    <row r="672" spans="1:66" s="1" customFormat="1">
      <c r="A672" s="12">
        <v>42327</v>
      </c>
      <c r="B672" s="7">
        <v>25841.919999999998</v>
      </c>
      <c r="C672" s="7">
        <v>161.1</v>
      </c>
      <c r="D672" s="7">
        <v>1771.35</v>
      </c>
      <c r="E672" s="7">
        <v>5413.55</v>
      </c>
      <c r="F672" s="7"/>
      <c r="G672" s="7"/>
      <c r="H672" s="10">
        <f t="shared" si="505"/>
        <v>1.3207547169811285E-2</v>
      </c>
      <c r="I672" s="10">
        <f t="shared" si="506"/>
        <v>1.6410844928991485E-2</v>
      </c>
      <c r="J672" s="10">
        <f t="shared" si="507"/>
        <v>3.1633810063744029E-2</v>
      </c>
      <c r="K672" s="7"/>
      <c r="L672" s="10">
        <f t="shared" si="508"/>
        <v>1.5796637309847876</v>
      </c>
      <c r="M672" s="10">
        <f t="shared" si="509"/>
        <v>7.9349306431273643</v>
      </c>
      <c r="N672" s="10">
        <f t="shared" si="510"/>
        <v>2.6674683287040177</v>
      </c>
      <c r="O672" s="7"/>
      <c r="P672" s="10">
        <f t="shared" si="511"/>
        <v>-6.3552669121425769</v>
      </c>
      <c r="Q672" s="10">
        <f t="shared" si="512"/>
        <v>-1.0878045977192301</v>
      </c>
      <c r="R672" s="11">
        <f t="shared" si="513"/>
        <v>-5.267462314423347</v>
      </c>
      <c r="S672" s="7"/>
      <c r="T672" s="7"/>
      <c r="U672" s="7">
        <v>13132.8</v>
      </c>
      <c r="V672" s="7">
        <v>2944.2</v>
      </c>
      <c r="W672" s="7">
        <v>40.049999999999997</v>
      </c>
      <c r="X672" s="7"/>
      <c r="Y672" s="10">
        <f t="shared" si="514"/>
        <v>3.0524647279461387E-2</v>
      </c>
      <c r="Z672" s="10">
        <f t="shared" si="515"/>
        <v>2.9602559843331863E-2</v>
      </c>
      <c r="AA672" s="10">
        <f t="shared" si="516"/>
        <v>1.2642225031605564E-2</v>
      </c>
      <c r="AB672" s="5"/>
      <c r="AC672" s="10">
        <f t="shared" si="545"/>
        <v>8.0350936365019887E-2</v>
      </c>
      <c r="AD672" s="10">
        <f t="shared" si="546"/>
        <v>1.0519812599749321E-2</v>
      </c>
      <c r="AE672" s="10">
        <f t="shared" si="547"/>
        <v>4.0259740259740183E-2</v>
      </c>
      <c r="AF672" s="10"/>
      <c r="AG672" s="10">
        <f t="shared" si="548"/>
        <v>6.9831123765270564E-2</v>
      </c>
      <c r="AH672" s="10">
        <f t="shared" si="549"/>
        <v>4.0091196105279704E-2</v>
      </c>
      <c r="AI672" s="10">
        <f t="shared" si="517"/>
        <v>2.973992765999086E-2</v>
      </c>
      <c r="AJ672" s="7"/>
      <c r="AK672" s="7"/>
      <c r="AL672" s="7">
        <v>752</v>
      </c>
      <c r="AM672" s="7">
        <v>25.9</v>
      </c>
      <c r="AN672" s="7">
        <v>721.3</v>
      </c>
      <c r="AO672" s="4"/>
      <c r="AP672" s="10">
        <f t="shared" si="518"/>
        <v>2.8376068376068375E-2</v>
      </c>
      <c r="AQ672" s="10">
        <f t="shared" si="519"/>
        <v>3.8759689922479791E-3</v>
      </c>
      <c r="AR672" s="10">
        <f t="shared" si="520"/>
        <v>8.529082774049089E-3</v>
      </c>
      <c r="AS672" s="4"/>
      <c r="AT672" s="10">
        <f t="shared" si="542"/>
        <v>7.9684134960516864E-2</v>
      </c>
      <c r="AU672" s="10">
        <f t="shared" si="543"/>
        <v>-6.3291139240506333E-2</v>
      </c>
      <c r="AV672" s="10">
        <f t="shared" si="544"/>
        <v>1.8857263931068447E-2</v>
      </c>
      <c r="AW672" s="4"/>
      <c r="AX672" s="9">
        <f t="shared" si="532"/>
        <v>0.14297527420102318</v>
      </c>
      <c r="AY672" s="9">
        <f t="shared" si="533"/>
        <v>6.0826871029448421E-2</v>
      </c>
      <c r="AZ672" s="8">
        <f t="shared" si="521"/>
        <v>8.2148403171574763E-2</v>
      </c>
      <c r="BA672" s="4"/>
      <c r="BC672" s="4"/>
      <c r="BD672" s="4"/>
      <c r="BE672" s="4"/>
      <c r="BF672" s="4"/>
      <c r="BG672" s="4"/>
      <c r="BH672" s="4"/>
      <c r="BI672" s="4"/>
      <c r="BJ672" s="4"/>
      <c r="BK672" s="4"/>
      <c r="BN672" s="4"/>
    </row>
    <row r="673" spans="1:66" s="1" customFormat="1">
      <c r="A673" s="12">
        <v>42328</v>
      </c>
      <c r="B673" s="7">
        <v>25868.49</v>
      </c>
      <c r="C673" s="7">
        <v>161.9</v>
      </c>
      <c r="D673" s="7">
        <v>1760.95</v>
      </c>
      <c r="E673" s="7">
        <v>5445.4</v>
      </c>
      <c r="F673" s="7"/>
      <c r="G673" s="7"/>
      <c r="H673" s="10">
        <f t="shared" si="505"/>
        <v>4.9658597144631375E-3</v>
      </c>
      <c r="I673" s="10">
        <f t="shared" si="506"/>
        <v>-5.8712281593134409E-3</v>
      </c>
      <c r="J673" s="10">
        <f t="shared" si="507"/>
        <v>5.8833852093357324E-3</v>
      </c>
      <c r="K673" s="7"/>
      <c r="L673" s="10">
        <f t="shared" si="508"/>
        <v>1.5924739791833467</v>
      </c>
      <c r="M673" s="10">
        <f t="shared" si="509"/>
        <v>7.8824716267339223</v>
      </c>
      <c r="N673" s="10">
        <f t="shared" si="510"/>
        <v>2.6890454576248222</v>
      </c>
      <c r="O673" s="7"/>
      <c r="P673" s="10">
        <f t="shared" si="511"/>
        <v>-6.2899976475505754</v>
      </c>
      <c r="Q673" s="10">
        <f t="shared" si="512"/>
        <v>-1.0965714784414755</v>
      </c>
      <c r="R673" s="11">
        <f t="shared" si="513"/>
        <v>-5.1934261691090997</v>
      </c>
      <c r="S673" s="7"/>
      <c r="T673" s="7"/>
      <c r="U673" s="7">
        <v>13120.55</v>
      </c>
      <c r="V673" s="7">
        <v>2967.75</v>
      </c>
      <c r="W673" s="7">
        <v>40</v>
      </c>
      <c r="X673" s="7"/>
      <c r="Y673" s="10">
        <f t="shared" si="514"/>
        <v>-9.3277899610136458E-4</v>
      </c>
      <c r="Z673" s="10">
        <f t="shared" si="515"/>
        <v>7.9987772569798873E-3</v>
      </c>
      <c r="AA673" s="10">
        <f t="shared" si="516"/>
        <v>-1.2484394506865708E-3</v>
      </c>
      <c r="AB673" s="5"/>
      <c r="AC673" s="10">
        <f t="shared" si="545"/>
        <v>7.9343207703160154E-2</v>
      </c>
      <c r="AD673" s="10">
        <f t="shared" si="546"/>
        <v>1.8602735494499773E-2</v>
      </c>
      <c r="AE673" s="10">
        <f t="shared" si="547"/>
        <v>3.896103896103896E-2</v>
      </c>
      <c r="AF673" s="10"/>
      <c r="AG673" s="10">
        <f t="shared" si="548"/>
        <v>6.0740472208660384E-2</v>
      </c>
      <c r="AH673" s="10">
        <f t="shared" si="549"/>
        <v>4.0382168742121194E-2</v>
      </c>
      <c r="AI673" s="10">
        <f t="shared" si="517"/>
        <v>2.035830346653919E-2</v>
      </c>
      <c r="AJ673" s="7"/>
      <c r="AK673" s="7"/>
      <c r="AL673" s="7">
        <v>819</v>
      </c>
      <c r="AM673" s="7">
        <v>25.9</v>
      </c>
      <c r="AN673" s="7">
        <v>720.55</v>
      </c>
      <c r="AO673" s="4"/>
      <c r="AP673" s="10">
        <f t="shared" si="518"/>
        <v>8.9095744680851061E-2</v>
      </c>
      <c r="AQ673" s="10">
        <f t="shared" si="519"/>
        <v>0</v>
      </c>
      <c r="AR673" s="10">
        <f t="shared" si="520"/>
        <v>-1.0397892693747401E-3</v>
      </c>
      <c r="AS673" s="4" t="s">
        <v>6</v>
      </c>
      <c r="AT673" s="10">
        <f t="shared" si="542"/>
        <v>0.17587939698492464</v>
      </c>
      <c r="AU673" s="10">
        <f t="shared" si="543"/>
        <v>-6.3291139240506333E-2</v>
      </c>
      <c r="AV673" s="10">
        <f t="shared" si="544"/>
        <v>1.7797867081008417E-2</v>
      </c>
      <c r="AW673" s="10" t="s">
        <v>1</v>
      </c>
      <c r="AX673" s="9">
        <f t="shared" si="532"/>
        <v>0.23917053622543097</v>
      </c>
      <c r="AY673" s="9">
        <f t="shared" si="533"/>
        <v>0.15808152990391622</v>
      </c>
      <c r="AZ673" s="8">
        <f t="shared" si="521"/>
        <v>8.1089006321514751E-2</v>
      </c>
      <c r="BA673" s="4"/>
      <c r="BC673" s="4"/>
      <c r="BD673" s="4"/>
      <c r="BE673" s="4"/>
      <c r="BF673" s="4"/>
      <c r="BG673" s="4"/>
      <c r="BH673" s="4"/>
      <c r="BI673" s="4"/>
      <c r="BJ673" s="4"/>
      <c r="BK673" s="4"/>
      <c r="BN673" s="4"/>
    </row>
    <row r="674" spans="1:66" s="1" customFormat="1">
      <c r="A674" s="12">
        <v>42331</v>
      </c>
      <c r="B674" s="7">
        <v>25819.34</v>
      </c>
      <c r="C674" s="7">
        <v>167.5</v>
      </c>
      <c r="D674" s="7">
        <v>1844.6</v>
      </c>
      <c r="E674" s="7">
        <v>5498.65</v>
      </c>
      <c r="F674" s="7"/>
      <c r="G674" s="7"/>
      <c r="H674" s="10">
        <f t="shared" si="505"/>
        <v>3.4589252625077171E-2</v>
      </c>
      <c r="I674" s="10">
        <f t="shared" si="506"/>
        <v>4.7502768392061023E-2</v>
      </c>
      <c r="J674" s="10">
        <f t="shared" si="507"/>
        <v>9.7788959488742805E-3</v>
      </c>
      <c r="K674" s="7"/>
      <c r="L674" s="10">
        <f t="shared" si="508"/>
        <v>1.6821457165732585</v>
      </c>
      <c r="M674" s="10">
        <f t="shared" si="509"/>
        <v>8.3044136191677165</v>
      </c>
      <c r="N674" s="10">
        <f t="shared" si="510"/>
        <v>2.7251202493056024</v>
      </c>
      <c r="O674" s="7"/>
      <c r="P674" s="10">
        <f t="shared" si="511"/>
        <v>-6.6222679025944577</v>
      </c>
      <c r="Q674" s="10">
        <f t="shared" si="512"/>
        <v>-1.0429745327323439</v>
      </c>
      <c r="R674" s="11">
        <f t="shared" si="513"/>
        <v>-5.5792933698621141</v>
      </c>
      <c r="S674" s="7"/>
      <c r="T674" s="7"/>
      <c r="U674" s="7">
        <v>12850.45</v>
      </c>
      <c r="V674" s="7">
        <v>2980</v>
      </c>
      <c r="W674" s="7">
        <v>40.75</v>
      </c>
      <c r="X674" s="7"/>
      <c r="Y674" s="10">
        <f t="shared" si="514"/>
        <v>-2.0586027262576537E-2</v>
      </c>
      <c r="Z674" s="10">
        <f t="shared" si="515"/>
        <v>4.1277061747114815E-3</v>
      </c>
      <c r="AA674" s="10">
        <f t="shared" si="516"/>
        <v>1.8749999999999999E-2</v>
      </c>
      <c r="AB674" s="5"/>
      <c r="AC674" s="10">
        <f t="shared" si="545"/>
        <v>5.7123819003706097E-2</v>
      </c>
      <c r="AD674" s="10">
        <f t="shared" si="546"/>
        <v>2.2807228295378425E-2</v>
      </c>
      <c r="AE674" s="10">
        <f t="shared" si="547"/>
        <v>5.844155844155844E-2</v>
      </c>
      <c r="AF674" s="10"/>
      <c r="AG674" s="10">
        <f t="shared" si="548"/>
        <v>3.4316590708327668E-2</v>
      </c>
      <c r="AH674" s="10">
        <f t="shared" si="549"/>
        <v>-1.317739437852343E-3</v>
      </c>
      <c r="AI674" s="10">
        <f t="shared" si="517"/>
        <v>3.5634330146180011E-2</v>
      </c>
      <c r="AJ674" s="7"/>
      <c r="AK674" s="7"/>
      <c r="AL674" s="7">
        <v>853</v>
      </c>
      <c r="AM674" s="7">
        <v>25.8</v>
      </c>
      <c r="AN674" s="7">
        <v>728.25</v>
      </c>
      <c r="AO674" s="4"/>
      <c r="AP674" s="10">
        <f t="shared" si="518"/>
        <v>4.1514041514041512E-2</v>
      </c>
      <c r="AQ674" s="10">
        <f t="shared" si="519"/>
        <v>-3.8610038610037791E-3</v>
      </c>
      <c r="AR674" s="10">
        <f t="shared" si="520"/>
        <v>1.0686281312886054E-2</v>
      </c>
      <c r="AS674" s="4"/>
      <c r="AT674" s="10">
        <f t="shared" si="542"/>
        <v>0.22469490308686288</v>
      </c>
      <c r="AU674" s="10">
        <f t="shared" si="543"/>
        <v>-6.6907775768535183E-2</v>
      </c>
      <c r="AV674" s="10">
        <f t="shared" si="544"/>
        <v>2.867434140829148E-2</v>
      </c>
      <c r="AW674" s="7" t="s">
        <v>0</v>
      </c>
      <c r="AX674" s="9">
        <f t="shared" si="532"/>
        <v>0.29160267885539803</v>
      </c>
      <c r="AY674" s="9">
        <f t="shared" si="533"/>
        <v>0.1960205616785714</v>
      </c>
      <c r="AZ674" s="8">
        <f t="shared" si="521"/>
        <v>9.5582117176826631E-2</v>
      </c>
      <c r="BA674" s="4"/>
      <c r="BC674" s="4"/>
      <c r="BD674" s="4"/>
      <c r="BE674" s="4"/>
      <c r="BF674" s="4"/>
      <c r="BG674" s="4"/>
      <c r="BH674" s="4"/>
      <c r="BI674" s="4"/>
      <c r="BJ674" s="4">
        <v>99</v>
      </c>
      <c r="BK674" s="4"/>
      <c r="BN674" s="4"/>
    </row>
    <row r="675" spans="1:66" s="1" customFormat="1">
      <c r="A675" s="12">
        <v>42332</v>
      </c>
      <c r="B675" s="7">
        <v>25775.74</v>
      </c>
      <c r="C675" s="7">
        <v>168.35</v>
      </c>
      <c r="D675" s="7">
        <v>1863.95</v>
      </c>
      <c r="E675" s="7">
        <v>5552.8</v>
      </c>
      <c r="F675" s="7"/>
      <c r="G675" s="7"/>
      <c r="H675" s="10">
        <f t="shared" si="505"/>
        <v>5.0746268656716078E-3</v>
      </c>
      <c r="I675" s="10">
        <f t="shared" si="506"/>
        <v>1.0490079149951283E-2</v>
      </c>
      <c r="J675" s="10">
        <f t="shared" si="507"/>
        <v>9.84787175033882E-3</v>
      </c>
      <c r="K675" s="7"/>
      <c r="L675" s="10">
        <f t="shared" si="508"/>
        <v>1.6957566052842272</v>
      </c>
      <c r="M675" s="10">
        <f t="shared" si="509"/>
        <v>8.4020176544766709</v>
      </c>
      <c r="N675" s="10">
        <f t="shared" si="510"/>
        <v>2.7618047557753544</v>
      </c>
      <c r="O675" s="7"/>
      <c r="P675" s="10">
        <f t="shared" si="511"/>
        <v>-6.7062610491924435</v>
      </c>
      <c r="Q675" s="10">
        <f t="shared" si="512"/>
        <v>-1.0660481504911272</v>
      </c>
      <c r="R675" s="11">
        <f t="shared" si="513"/>
        <v>-5.640212898701316</v>
      </c>
      <c r="S675" s="7"/>
      <c r="T675" s="7"/>
      <c r="U675" s="7">
        <v>12841.3</v>
      </c>
      <c r="V675" s="7">
        <v>2933.9</v>
      </c>
      <c r="W675" s="7">
        <v>41.95</v>
      </c>
      <c r="X675" s="7"/>
      <c r="Y675" s="10">
        <f t="shared" si="514"/>
        <v>-7.1203732165032779E-4</v>
      </c>
      <c r="Z675" s="10">
        <f t="shared" si="515"/>
        <v>-1.546979865771809E-2</v>
      </c>
      <c r="AA675" s="10">
        <f t="shared" si="516"/>
        <v>2.9447852760736266E-2</v>
      </c>
      <c r="AB675" s="5"/>
      <c r="AC675" s="10">
        <f t="shared" si="545"/>
        <v>5.6371107390969934E-2</v>
      </c>
      <c r="AD675" s="10">
        <f t="shared" si="546"/>
        <v>6.9846064079902206E-3</v>
      </c>
      <c r="AE675" s="10">
        <f t="shared" si="547"/>
        <v>8.9610389610389682E-2</v>
      </c>
      <c r="AF675" s="10"/>
      <c r="AG675" s="10">
        <f t="shared" si="548"/>
        <v>4.9386500982979711E-2</v>
      </c>
      <c r="AH675" s="10">
        <f t="shared" si="549"/>
        <v>-3.3239282219419748E-2</v>
      </c>
      <c r="AI675" s="10">
        <f t="shared" si="517"/>
        <v>8.2625783202399466E-2</v>
      </c>
      <c r="AJ675" s="7"/>
      <c r="AK675" s="7"/>
      <c r="AL675" s="7">
        <v>844.75</v>
      </c>
      <c r="AM675" s="7">
        <v>26.15</v>
      </c>
      <c r="AN675" s="7">
        <v>726.5</v>
      </c>
      <c r="AO675" s="4"/>
      <c r="AP675" s="10">
        <f t="shared" si="518"/>
        <v>-9.6717467760844087E-3</v>
      </c>
      <c r="AQ675" s="10">
        <f t="shared" si="519"/>
        <v>1.3565891472868134E-2</v>
      </c>
      <c r="AR675" s="10">
        <f t="shared" si="520"/>
        <v>-2.403020940611054E-3</v>
      </c>
      <c r="AS675" s="4"/>
      <c r="AT675" s="10">
        <f t="shared" ref="AT675:AT682" si="550">(AL675-$AL$674)/$AL$674</f>
        <v>-9.6717467760844087E-3</v>
      </c>
      <c r="AU675" s="10">
        <f t="shared" ref="AU675:AU682" si="551">(AM675-$AM$674)/$AM$674</f>
        <v>1.3565891472868134E-2</v>
      </c>
      <c r="AV675" s="10">
        <f t="shared" ref="AV675:AV682" si="552">(AN675-$AN$674)/$AN$674</f>
        <v>-2.403020940611054E-3</v>
      </c>
      <c r="AW675" s="4"/>
      <c r="AX675" s="9">
        <f t="shared" ref="AX675:AX682" si="553">AV675-AT675</f>
        <v>7.2687258354733547E-3</v>
      </c>
      <c r="AY675" s="9">
        <f t="shared" ref="AY675:AY682" si="554">AV675-AU675</f>
        <v>-1.5968912413479187E-2</v>
      </c>
      <c r="AZ675" s="8">
        <f t="shared" si="521"/>
        <v>2.3237638248952541E-2</v>
      </c>
      <c r="BA675" s="4"/>
      <c r="BC675" s="4"/>
      <c r="BD675" s="4"/>
      <c r="BE675" s="4"/>
      <c r="BF675" s="4"/>
      <c r="BG675" s="4"/>
      <c r="BH675" s="4"/>
      <c r="BI675" s="4"/>
      <c r="BJ675" s="4"/>
      <c r="BK675" s="4"/>
      <c r="BN675" s="4"/>
    </row>
    <row r="676" spans="1:66" s="1" customFormat="1">
      <c r="A676" s="12">
        <v>42334</v>
      </c>
      <c r="B676" s="7">
        <v>25958.63</v>
      </c>
      <c r="C676" s="7">
        <v>167.2</v>
      </c>
      <c r="D676" s="7">
        <v>1875.55</v>
      </c>
      <c r="E676" s="7">
        <v>5556.8</v>
      </c>
      <c r="F676" s="7"/>
      <c r="G676" s="7"/>
      <c r="H676" s="10">
        <f t="shared" si="505"/>
        <v>-6.8310068310068646E-3</v>
      </c>
      <c r="I676" s="10">
        <f t="shared" si="506"/>
        <v>6.2233429008288358E-3</v>
      </c>
      <c r="J676" s="10">
        <f t="shared" si="507"/>
        <v>7.2035729721942076E-4</v>
      </c>
      <c r="K676" s="7"/>
      <c r="L676" s="10">
        <f t="shared" si="508"/>
        <v>1.6773418734987988</v>
      </c>
      <c r="M676" s="10">
        <f t="shared" si="509"/>
        <v>8.4605296343001264</v>
      </c>
      <c r="N676" s="10">
        <f t="shared" si="510"/>
        <v>2.7645145992818918</v>
      </c>
      <c r="O676" s="7"/>
      <c r="P676" s="10">
        <f t="shared" si="511"/>
        <v>-6.7831877608013276</v>
      </c>
      <c r="Q676" s="10">
        <f t="shared" si="512"/>
        <v>-1.087172725783093</v>
      </c>
      <c r="R676" s="11">
        <f t="shared" si="513"/>
        <v>-5.6960150350182346</v>
      </c>
      <c r="S676" s="7"/>
      <c r="T676" s="7"/>
      <c r="U676" s="7">
        <v>12941.3</v>
      </c>
      <c r="V676" s="7">
        <v>2909.4</v>
      </c>
      <c r="W676" s="7">
        <v>40.85</v>
      </c>
      <c r="X676" s="7"/>
      <c r="Y676" s="10">
        <f t="shared" si="514"/>
        <v>7.7873735525219416E-3</v>
      </c>
      <c r="Z676" s="10">
        <f t="shared" si="515"/>
        <v>-8.3506595316813793E-3</v>
      </c>
      <c r="AA676" s="10">
        <f t="shared" si="516"/>
        <v>-2.6221692491060818E-2</v>
      </c>
      <c r="AB676" s="5"/>
      <c r="AC676" s="10">
        <f t="shared" si="545"/>
        <v>6.4597463814314693E-2</v>
      </c>
      <c r="AD676" s="10">
        <f t="shared" si="546"/>
        <v>-1.424379193767085E-3</v>
      </c>
      <c r="AE676" s="10">
        <f t="shared" si="547"/>
        <v>6.1038961038961073E-2</v>
      </c>
      <c r="AF676" s="10"/>
      <c r="AG676" s="10">
        <f t="shared" si="548"/>
        <v>6.6021843008081782E-2</v>
      </c>
      <c r="AH676" s="10">
        <f t="shared" si="549"/>
        <v>3.5585027753536197E-3</v>
      </c>
      <c r="AI676" s="10">
        <f t="shared" si="517"/>
        <v>6.2463340232728162E-2</v>
      </c>
      <c r="AJ676" s="7"/>
      <c r="AK676" s="7"/>
      <c r="AL676" s="7">
        <v>922.5</v>
      </c>
      <c r="AM676" s="7">
        <v>27.4</v>
      </c>
      <c r="AN676" s="7">
        <v>746.7</v>
      </c>
      <c r="AO676" s="4"/>
      <c r="AP676" s="10">
        <f t="shared" si="518"/>
        <v>9.2039064812074578E-2</v>
      </c>
      <c r="AQ676" s="10">
        <f t="shared" si="519"/>
        <v>4.7801147227533466E-2</v>
      </c>
      <c r="AR676" s="10">
        <f t="shared" si="520"/>
        <v>2.7804542326221673E-2</v>
      </c>
      <c r="AS676" s="4" t="s">
        <v>6</v>
      </c>
      <c r="AT676" s="10">
        <f t="shared" si="550"/>
        <v>8.1477139507620158E-2</v>
      </c>
      <c r="AU676" s="10">
        <f t="shared" si="551"/>
        <v>6.2015503875968908E-2</v>
      </c>
      <c r="AV676" s="10">
        <f t="shared" si="552"/>
        <v>2.53347064881566E-2</v>
      </c>
      <c r="AW676" s="10" t="s">
        <v>1</v>
      </c>
      <c r="AX676" s="9">
        <f t="shared" si="553"/>
        <v>-5.6142433019463561E-2</v>
      </c>
      <c r="AY676" s="9">
        <f t="shared" si="554"/>
        <v>-3.6680797387812311E-2</v>
      </c>
      <c r="AZ676" s="8">
        <f t="shared" si="521"/>
        <v>-1.946163563165125E-2</v>
      </c>
      <c r="BA676" s="4"/>
      <c r="BC676" s="4"/>
      <c r="BD676" s="4"/>
      <c r="BE676" s="4"/>
      <c r="BF676" s="4"/>
      <c r="BG676" s="4"/>
      <c r="BH676" s="4"/>
      <c r="BI676" s="4"/>
      <c r="BJ676" s="4"/>
      <c r="BK676" s="4"/>
      <c r="BN676" s="4"/>
    </row>
    <row r="677" spans="1:66" s="1" customFormat="1">
      <c r="A677" s="12">
        <v>42335</v>
      </c>
      <c r="B677" s="7">
        <v>26128.2</v>
      </c>
      <c r="C677" s="7">
        <v>164.95</v>
      </c>
      <c r="D677" s="7">
        <v>1954.1</v>
      </c>
      <c r="E677" s="7">
        <v>5578.1</v>
      </c>
      <c r="F677" s="7"/>
      <c r="G677" s="7"/>
      <c r="H677" s="10">
        <f t="shared" si="505"/>
        <v>-1.3456937799043063E-2</v>
      </c>
      <c r="I677" s="10">
        <f t="shared" si="506"/>
        <v>4.1881048225853729E-2</v>
      </c>
      <c r="J677" s="10">
        <f t="shared" si="507"/>
        <v>3.8331413763317344E-3</v>
      </c>
      <c r="K677" s="7"/>
      <c r="L677" s="10">
        <f t="shared" si="508"/>
        <v>1.6413130504403519</v>
      </c>
      <c r="M677" s="10">
        <f t="shared" si="509"/>
        <v>8.8567465321563681</v>
      </c>
      <c r="N677" s="10">
        <f t="shared" si="510"/>
        <v>2.7789445159542039</v>
      </c>
      <c r="O677" s="7"/>
      <c r="P677" s="10">
        <f t="shared" si="511"/>
        <v>-7.2154334817160164</v>
      </c>
      <c r="Q677" s="10">
        <f t="shared" si="512"/>
        <v>-1.137631465513852</v>
      </c>
      <c r="R677" s="11">
        <f t="shared" si="513"/>
        <v>-6.0778020162021642</v>
      </c>
      <c r="S677" s="7"/>
      <c r="T677" s="7"/>
      <c r="U677" s="7">
        <v>13184.1</v>
      </c>
      <c r="V677" s="7">
        <v>2930.25</v>
      </c>
      <c r="W677" s="7">
        <v>40.25</v>
      </c>
      <c r="X677" s="7"/>
      <c r="Y677" s="10">
        <f t="shared" si="514"/>
        <v>1.8761639093445102E-2</v>
      </c>
      <c r="Z677" s="10">
        <f t="shared" si="515"/>
        <v>7.1664260672303255E-3</v>
      </c>
      <c r="AA677" s="10">
        <f t="shared" si="516"/>
        <v>-1.468788249694006E-2</v>
      </c>
      <c r="AB677" s="5"/>
      <c r="AC677" s="10">
        <f t="shared" si="545"/>
        <v>8.4571057210195838E-2</v>
      </c>
      <c r="AD677" s="10">
        <f t="shared" si="546"/>
        <v>5.7318391652794072E-3</v>
      </c>
      <c r="AE677" s="10">
        <f t="shared" si="547"/>
        <v>4.5454545454545456E-2</v>
      </c>
      <c r="AF677" s="10"/>
      <c r="AG677" s="10">
        <f t="shared" si="548"/>
        <v>7.8839218044916434E-2</v>
      </c>
      <c r="AH677" s="10">
        <f t="shared" si="549"/>
        <v>3.9116511755650382E-2</v>
      </c>
      <c r="AI677" s="10">
        <f t="shared" si="517"/>
        <v>3.9722706289266052E-2</v>
      </c>
      <c r="AJ677" s="7"/>
      <c r="AK677" s="7"/>
      <c r="AL677" s="7">
        <v>880.25</v>
      </c>
      <c r="AM677" s="7">
        <v>27.15</v>
      </c>
      <c r="AN677" s="7">
        <v>753.65</v>
      </c>
      <c r="AO677" s="4"/>
      <c r="AP677" s="10">
        <f t="shared" si="518"/>
        <v>-4.5799457994579948E-2</v>
      </c>
      <c r="AQ677" s="10">
        <f t="shared" si="519"/>
        <v>-9.1240875912408769E-3</v>
      </c>
      <c r="AR677" s="10">
        <f t="shared" si="520"/>
        <v>9.3076201955268941E-3</v>
      </c>
      <c r="AS677" s="4"/>
      <c r="AT677" s="10">
        <f t="shared" si="550"/>
        <v>3.1946072684642439E-2</v>
      </c>
      <c r="AU677" s="10">
        <f t="shared" si="551"/>
        <v>5.232558139534875E-2</v>
      </c>
      <c r="AV677" s="10">
        <f t="shared" si="552"/>
        <v>3.4878132509440406E-2</v>
      </c>
      <c r="AW677" s="7" t="s">
        <v>0</v>
      </c>
      <c r="AX677" s="9">
        <f t="shared" si="553"/>
        <v>2.9320598247979668E-3</v>
      </c>
      <c r="AY677" s="9">
        <f t="shared" si="554"/>
        <v>-1.7447448885908344E-2</v>
      </c>
      <c r="AZ677" s="8">
        <f t="shared" si="521"/>
        <v>2.0379508710706311E-2</v>
      </c>
      <c r="BA677" s="4"/>
      <c r="BC677" s="4"/>
      <c r="BD677" s="4"/>
      <c r="BE677" s="4"/>
      <c r="BF677" s="4"/>
      <c r="BG677" s="4"/>
      <c r="BH677" s="4"/>
      <c r="BI677" s="4"/>
      <c r="BJ677" s="4"/>
      <c r="BK677" s="4"/>
      <c r="BN677" s="4"/>
    </row>
    <row r="678" spans="1:66" s="1" customFormat="1">
      <c r="A678" s="12">
        <v>42338</v>
      </c>
      <c r="B678" s="7">
        <v>26145.67</v>
      </c>
      <c r="C678" s="7">
        <v>174.4</v>
      </c>
      <c r="D678" s="7">
        <v>2030.05</v>
      </c>
      <c r="E678" s="7">
        <v>5506.95</v>
      </c>
      <c r="F678" s="7"/>
      <c r="G678" s="7"/>
      <c r="H678" s="10">
        <f t="shared" si="505"/>
        <v>5.7290087905425995E-2</v>
      </c>
      <c r="I678" s="10">
        <f t="shared" si="506"/>
        <v>3.8866997594800702E-2</v>
      </c>
      <c r="J678" s="10">
        <f t="shared" si="507"/>
        <v>-1.2755239239167555E-2</v>
      </c>
      <c r="K678" s="1" t="s">
        <v>15</v>
      </c>
      <c r="L678" s="10">
        <f t="shared" si="508"/>
        <v>1.7926341072858287</v>
      </c>
      <c r="M678" s="10">
        <f t="shared" si="509"/>
        <v>9.2398486759142493</v>
      </c>
      <c r="N678" s="10">
        <f t="shared" si="510"/>
        <v>2.7307431745816682</v>
      </c>
      <c r="O678" s="10" t="s">
        <v>1</v>
      </c>
      <c r="P678" s="10">
        <f t="shared" si="511"/>
        <v>-7.4472145686284206</v>
      </c>
      <c r="Q678" s="10">
        <f t="shared" si="512"/>
        <v>-0.93810906729583943</v>
      </c>
      <c r="R678" s="15">
        <f t="shared" si="513"/>
        <v>-6.5091055013325807</v>
      </c>
      <c r="S678" s="7" t="s">
        <v>5</v>
      </c>
      <c r="T678" s="7"/>
      <c r="U678" s="7">
        <v>12994.75</v>
      </c>
      <c r="V678" s="7">
        <v>2923.95</v>
      </c>
      <c r="W678" s="7">
        <v>40.15</v>
      </c>
      <c r="X678" s="7"/>
      <c r="Y678" s="10">
        <f t="shared" si="514"/>
        <v>-1.4361996647476913E-2</v>
      </c>
      <c r="Z678" s="10">
        <f t="shared" si="515"/>
        <v>-2.1499872024571902E-3</v>
      </c>
      <c r="AA678" s="10">
        <f t="shared" si="516"/>
        <v>-2.4844720496894762E-3</v>
      </c>
      <c r="AB678" s="5"/>
      <c r="AC678" s="10">
        <f t="shared" si="545"/>
        <v>6.899445132259252E-2</v>
      </c>
      <c r="AD678" s="10">
        <f t="shared" si="546"/>
        <v>3.5695285819703233E-3</v>
      </c>
      <c r="AE678" s="10">
        <f t="shared" si="547"/>
        <v>4.2857142857142823E-2</v>
      </c>
      <c r="AF678" s="10"/>
      <c r="AG678" s="10">
        <f t="shared" si="548"/>
        <v>6.5424922740622199E-2</v>
      </c>
      <c r="AH678" s="10">
        <f t="shared" si="549"/>
        <v>2.6137308465449698E-2</v>
      </c>
      <c r="AI678" s="10">
        <f t="shared" si="517"/>
        <v>3.9287614275172501E-2</v>
      </c>
      <c r="AJ678" s="7"/>
      <c r="AK678" s="7"/>
      <c r="AL678" s="7">
        <v>870.25</v>
      </c>
      <c r="AM678" s="7">
        <v>27.35</v>
      </c>
      <c r="AN678" s="7">
        <v>747.3</v>
      </c>
      <c r="AO678" s="4"/>
      <c r="AP678" s="10">
        <f t="shared" si="518"/>
        <v>-1.1360408974723089E-2</v>
      </c>
      <c r="AQ678" s="10">
        <f t="shared" si="519"/>
        <v>7.3664825046041568E-3</v>
      </c>
      <c r="AR678" s="10">
        <f t="shared" si="520"/>
        <v>-8.4256617793405739E-3</v>
      </c>
      <c r="AS678" s="4"/>
      <c r="AT678" s="10">
        <f t="shared" si="550"/>
        <v>2.0222743259085581E-2</v>
      </c>
      <c r="AU678" s="10">
        <f t="shared" si="551"/>
        <v>6.0077519379844985E-2</v>
      </c>
      <c r="AV678" s="10">
        <f t="shared" si="552"/>
        <v>2.6158599382080268E-2</v>
      </c>
      <c r="AW678" s="4"/>
      <c r="AX678" s="9">
        <f t="shared" si="553"/>
        <v>5.9358561229946871E-3</v>
      </c>
      <c r="AY678" s="9">
        <f t="shared" si="554"/>
        <v>-3.3918919997764717E-2</v>
      </c>
      <c r="AZ678" s="8">
        <f t="shared" si="521"/>
        <v>3.9854776120759404E-2</v>
      </c>
      <c r="BA678" s="4"/>
      <c r="BC678" s="4"/>
      <c r="BD678" s="4"/>
      <c r="BE678" s="4"/>
      <c r="BF678" s="4"/>
      <c r="BG678" s="4"/>
      <c r="BH678" s="4"/>
      <c r="BI678" s="4"/>
      <c r="BJ678" s="4"/>
      <c r="BK678" s="4"/>
      <c r="BN678" s="4"/>
    </row>
    <row r="679" spans="1:66" s="1" customFormat="1">
      <c r="A679" s="12">
        <v>42339</v>
      </c>
      <c r="B679" s="7">
        <v>26169.41</v>
      </c>
      <c r="C679" s="7">
        <v>171.7</v>
      </c>
      <c r="D679" s="7">
        <v>2001.85</v>
      </c>
      <c r="E679" s="7">
        <v>5592.95</v>
      </c>
      <c r="F679" s="7"/>
      <c r="G679" s="7"/>
      <c r="H679" s="10">
        <f t="shared" si="505"/>
        <v>-1.5481651376146887E-2</v>
      </c>
      <c r="I679" s="10">
        <f t="shared" si="506"/>
        <v>-1.3891283465924508E-2</v>
      </c>
      <c r="J679" s="10">
        <f t="shared" si="507"/>
        <v>1.5616629894950926E-2</v>
      </c>
      <c r="K679" s="7" t="s">
        <v>2</v>
      </c>
      <c r="L679" s="10">
        <f t="shared" si="508"/>
        <v>1.7493995196156922</v>
      </c>
      <c r="M679" s="10">
        <f t="shared" si="509"/>
        <v>9.0976040353089527</v>
      </c>
      <c r="N679" s="10">
        <f t="shared" si="510"/>
        <v>2.7890048099722247</v>
      </c>
      <c r="O679" s="7" t="s">
        <v>2</v>
      </c>
      <c r="P679" s="10">
        <f t="shared" si="511"/>
        <v>-7.3482045156932605</v>
      </c>
      <c r="Q679" s="10">
        <f t="shared" si="512"/>
        <v>-1.0396052903565325</v>
      </c>
      <c r="R679" s="11">
        <f t="shared" si="513"/>
        <v>-6.308599225336728</v>
      </c>
      <c r="S679" s="7" t="s">
        <v>2</v>
      </c>
      <c r="T679" s="7"/>
      <c r="U679" s="7">
        <v>12924.85</v>
      </c>
      <c r="V679" s="7">
        <v>2969.15</v>
      </c>
      <c r="W679" s="7">
        <v>40.049999999999997</v>
      </c>
      <c r="X679" s="7"/>
      <c r="Y679" s="10">
        <f t="shared" si="514"/>
        <v>-5.3790954039130909E-3</v>
      </c>
      <c r="Z679" s="10">
        <f t="shared" si="515"/>
        <v>1.5458540672720216E-2</v>
      </c>
      <c r="AA679" s="10">
        <f t="shared" si="516"/>
        <v>-2.4906600249066358E-3</v>
      </c>
      <c r="AB679" s="5"/>
      <c r="AC679" s="10">
        <f t="shared" si="545"/>
        <v>6.3244228182674569E-2</v>
      </c>
      <c r="AD679" s="10">
        <f t="shared" si="546"/>
        <v>1.9083248957457364E-2</v>
      </c>
      <c r="AE679" s="10">
        <f t="shared" si="547"/>
        <v>4.0259740259740183E-2</v>
      </c>
      <c r="AF679" s="10"/>
      <c r="AG679" s="10">
        <f t="shared" si="548"/>
        <v>4.4160979225217209E-2</v>
      </c>
      <c r="AH679" s="10">
        <f t="shared" si="549"/>
        <v>2.2984487922934387E-2</v>
      </c>
      <c r="AI679" s="10">
        <f t="shared" si="517"/>
        <v>2.1176491302282822E-2</v>
      </c>
      <c r="AJ679" s="7"/>
      <c r="AK679" s="7"/>
      <c r="AL679" s="7">
        <v>886</v>
      </c>
      <c r="AM679" s="7">
        <v>27.35</v>
      </c>
      <c r="AN679" s="7">
        <v>746.95</v>
      </c>
      <c r="AO679" s="4"/>
      <c r="AP679" s="10">
        <f t="shared" si="518"/>
        <v>1.8098247629991383E-2</v>
      </c>
      <c r="AQ679" s="10">
        <f t="shared" si="519"/>
        <v>0</v>
      </c>
      <c r="AR679" s="10">
        <f t="shared" si="520"/>
        <v>-4.6835273651801027E-4</v>
      </c>
      <c r="AS679" s="4"/>
      <c r="AT679" s="10">
        <f t="shared" si="550"/>
        <v>3.8686987104337635E-2</v>
      </c>
      <c r="AU679" s="10">
        <f t="shared" si="551"/>
        <v>6.0077519379844985E-2</v>
      </c>
      <c r="AV679" s="10">
        <f t="shared" si="552"/>
        <v>2.5677995193958181E-2</v>
      </c>
      <c r="AW679" s="4"/>
      <c r="AX679" s="9">
        <f t="shared" si="553"/>
        <v>-1.3008991910379453E-2</v>
      </c>
      <c r="AY679" s="9">
        <f t="shared" si="554"/>
        <v>-3.4399524185886807E-2</v>
      </c>
      <c r="AZ679" s="8">
        <f t="shared" si="521"/>
        <v>2.1390532275507353E-2</v>
      </c>
      <c r="BA679" s="4"/>
      <c r="BC679" s="4"/>
      <c r="BD679" s="4"/>
      <c r="BE679" s="4"/>
      <c r="BF679" s="4"/>
      <c r="BG679" s="4"/>
      <c r="BH679" s="4"/>
      <c r="BI679" s="4"/>
      <c r="BJ679" s="4"/>
      <c r="BK679" s="4"/>
      <c r="BN679" s="4"/>
    </row>
    <row r="680" spans="1:66" s="1" customFormat="1">
      <c r="A680" s="12">
        <v>42340</v>
      </c>
      <c r="B680" s="7">
        <v>26117.85</v>
      </c>
      <c r="C680" s="7">
        <v>167.6</v>
      </c>
      <c r="D680" s="7">
        <v>1970.85</v>
      </c>
      <c r="E680" s="7">
        <v>5569.2</v>
      </c>
      <c r="F680" s="7"/>
      <c r="G680" s="7"/>
      <c r="H680" s="10">
        <f t="shared" si="505"/>
        <v>-2.3878858474082672E-2</v>
      </c>
      <c r="I680" s="10">
        <f t="shared" si="506"/>
        <v>-1.5485675749931314E-2</v>
      </c>
      <c r="J680" s="10">
        <f t="shared" si="507"/>
        <v>-4.2464173647180827E-3</v>
      </c>
      <c r="K680" s="7"/>
      <c r="L680" s="10">
        <f t="shared" si="508"/>
        <v>1.6837469975980783</v>
      </c>
      <c r="M680" s="10">
        <f t="shared" si="509"/>
        <v>8.9412358133669603</v>
      </c>
      <c r="N680" s="10">
        <f t="shared" si="510"/>
        <v>2.7729151141521577</v>
      </c>
      <c r="O680" s="7"/>
      <c r="P680" s="10">
        <f t="shared" si="511"/>
        <v>-7.2574888157688822</v>
      </c>
      <c r="Q680" s="10">
        <f t="shared" si="512"/>
        <v>-1.0891681165540794</v>
      </c>
      <c r="R680" s="11">
        <f t="shared" si="513"/>
        <v>-6.168320699214803</v>
      </c>
      <c r="S680" s="7"/>
      <c r="T680" s="7"/>
      <c r="U680" s="7">
        <v>12960.6</v>
      </c>
      <c r="V680" s="7">
        <v>2958.65</v>
      </c>
      <c r="W680" s="7">
        <v>40</v>
      </c>
      <c r="X680" s="7"/>
      <c r="Y680" s="10">
        <f t="shared" si="514"/>
        <v>2.765989547267473E-3</v>
      </c>
      <c r="Z680" s="10">
        <f t="shared" si="515"/>
        <v>-3.5363656265261102E-3</v>
      </c>
      <c r="AA680" s="10">
        <f t="shared" si="516"/>
        <v>-1.2484394506865708E-3</v>
      </c>
      <c r="AB680" s="5"/>
      <c r="AC680" s="10">
        <f t="shared" si="545"/>
        <v>6.6185150604020318E-2</v>
      </c>
      <c r="AD680" s="10">
        <f t="shared" si="546"/>
        <v>1.5479397985275662E-2</v>
      </c>
      <c r="AE680" s="10">
        <f t="shared" si="547"/>
        <v>3.896103896103896E-2</v>
      </c>
      <c r="AF680" s="10"/>
      <c r="AG680" s="10">
        <f t="shared" si="548"/>
        <v>5.0705752618744659E-2</v>
      </c>
      <c r="AH680" s="10">
        <f t="shared" si="549"/>
        <v>2.7224111642981358E-2</v>
      </c>
      <c r="AI680" s="10">
        <f t="shared" si="517"/>
        <v>2.3481640975763302E-2</v>
      </c>
      <c r="AJ680" s="7"/>
      <c r="AK680" s="7"/>
      <c r="AL680" s="7">
        <v>891.5</v>
      </c>
      <c r="AM680" s="7">
        <v>27.15</v>
      </c>
      <c r="AN680" s="7">
        <v>773.15</v>
      </c>
      <c r="AO680" s="4"/>
      <c r="AP680" s="10">
        <f t="shared" si="518"/>
        <v>6.207674943566591E-3</v>
      </c>
      <c r="AQ680" s="10">
        <f t="shared" si="519"/>
        <v>-7.3126142595979094E-3</v>
      </c>
      <c r="AR680" s="10">
        <f t="shared" si="520"/>
        <v>3.5075975634245839E-2</v>
      </c>
      <c r="AS680" s="4"/>
      <c r="AT680" s="10">
        <f t="shared" si="550"/>
        <v>4.5134818288393906E-2</v>
      </c>
      <c r="AU680" s="10">
        <f t="shared" si="551"/>
        <v>5.232558139534875E-2</v>
      </c>
      <c r="AV680" s="10">
        <f t="shared" si="552"/>
        <v>6.1654651561963578E-2</v>
      </c>
      <c r="AW680" s="4"/>
      <c r="AX680" s="9">
        <f t="shared" si="553"/>
        <v>1.6519833273569672E-2</v>
      </c>
      <c r="AY680" s="9">
        <f t="shared" si="554"/>
        <v>9.3290701666148279E-3</v>
      </c>
      <c r="AZ680" s="8">
        <f t="shared" si="521"/>
        <v>7.1907631069548436E-3</v>
      </c>
      <c r="BA680" s="4"/>
      <c r="BC680" s="4"/>
      <c r="BD680" s="4"/>
      <c r="BE680" s="4"/>
      <c r="BF680" s="4"/>
      <c r="BG680" s="4"/>
      <c r="BH680" s="4"/>
      <c r="BI680" s="4"/>
      <c r="BJ680" s="4"/>
      <c r="BK680" s="4"/>
      <c r="BN680" s="4"/>
    </row>
    <row r="681" spans="1:66" s="1" customFormat="1">
      <c r="A681" s="12">
        <v>42341</v>
      </c>
      <c r="B681" s="7">
        <v>25886.62</v>
      </c>
      <c r="C681" s="7">
        <v>168.8</v>
      </c>
      <c r="D681" s="7">
        <v>1996.6</v>
      </c>
      <c r="E681" s="7">
        <v>5540.85</v>
      </c>
      <c r="F681" s="7"/>
      <c r="G681" s="7"/>
      <c r="H681" s="10">
        <f t="shared" si="505"/>
        <v>7.1599045346063071E-3</v>
      </c>
      <c r="I681" s="10">
        <f t="shared" si="506"/>
        <v>1.30654286221681E-2</v>
      </c>
      <c r="J681" s="10">
        <f t="shared" si="507"/>
        <v>-5.0904977375564632E-3</v>
      </c>
      <c r="K681" s="7"/>
      <c r="L681" s="10">
        <f t="shared" si="508"/>
        <v>1.7029623698959169</v>
      </c>
      <c r="M681" s="10">
        <f t="shared" si="509"/>
        <v>9.0711223203026474</v>
      </c>
      <c r="N681" s="10">
        <f t="shared" si="510"/>
        <v>2.7537090982995736</v>
      </c>
      <c r="O681" s="7"/>
      <c r="P681" s="10">
        <f t="shared" si="511"/>
        <v>-7.3681599504067306</v>
      </c>
      <c r="Q681" s="10">
        <f t="shared" si="512"/>
        <v>-1.0507467284036567</v>
      </c>
      <c r="R681" s="11">
        <f t="shared" si="513"/>
        <v>-6.3174132220030739</v>
      </c>
      <c r="S681" s="7"/>
      <c r="T681" s="7"/>
      <c r="U681" s="7">
        <v>13143</v>
      </c>
      <c r="V681" s="7">
        <v>2938.8</v>
      </c>
      <c r="W681" s="7">
        <v>39.549999999999997</v>
      </c>
      <c r="X681" s="7"/>
      <c r="Y681" s="10">
        <f t="shared" si="514"/>
        <v>1.4073422526734845E-2</v>
      </c>
      <c r="Z681" s="10">
        <f t="shared" si="515"/>
        <v>-6.7091409933584265E-3</v>
      </c>
      <c r="AA681" s="10">
        <f t="shared" si="516"/>
        <v>-1.1250000000000071E-2</v>
      </c>
      <c r="AB681" s="5"/>
      <c r="AC681" s="10">
        <f t="shared" si="545"/>
        <v>8.119002472020112E-2</v>
      </c>
      <c r="AD681" s="10">
        <f t="shared" si="546"/>
        <v>8.6664035283417137E-3</v>
      </c>
      <c r="AE681" s="10">
        <f t="shared" si="547"/>
        <v>2.7272727272727199E-2</v>
      </c>
      <c r="AF681" s="10"/>
      <c r="AG681" s="10">
        <f t="shared" si="548"/>
        <v>7.25236211918594E-2</v>
      </c>
      <c r="AH681" s="10">
        <f t="shared" si="549"/>
        <v>5.3917297447473922E-2</v>
      </c>
      <c r="AI681" s="10">
        <f t="shared" si="517"/>
        <v>1.8606323744385478E-2</v>
      </c>
      <c r="AJ681" s="7"/>
      <c r="AK681" s="7"/>
      <c r="AL681" s="7">
        <v>886.75</v>
      </c>
      <c r="AM681" s="7">
        <v>26.95</v>
      </c>
      <c r="AN681" s="7">
        <v>773.5</v>
      </c>
      <c r="AO681" s="4"/>
      <c r="AP681" s="10">
        <f t="shared" si="518"/>
        <v>-5.3280987100392599E-3</v>
      </c>
      <c r="AQ681" s="10">
        <f t="shared" si="519"/>
        <v>-7.3664825046040258E-3</v>
      </c>
      <c r="AR681" s="10">
        <f t="shared" si="520"/>
        <v>4.5269352648260073E-4</v>
      </c>
      <c r="AS681" s="4"/>
      <c r="AT681" s="10">
        <f t="shared" si="550"/>
        <v>3.9566236811254395E-2</v>
      </c>
      <c r="AU681" s="10">
        <f t="shared" si="551"/>
        <v>4.4573643410852654E-2</v>
      </c>
      <c r="AV681" s="10">
        <f t="shared" si="552"/>
        <v>6.213525575008582E-2</v>
      </c>
      <c r="AW681" s="4"/>
      <c r="AX681" s="9">
        <f t="shared" si="553"/>
        <v>2.2569018938831426E-2</v>
      </c>
      <c r="AY681" s="9">
        <f t="shared" si="554"/>
        <v>1.7561612339233167E-2</v>
      </c>
      <c r="AZ681" s="8">
        <f t="shared" si="521"/>
        <v>5.0074065995982589E-3</v>
      </c>
      <c r="BA681" s="4"/>
      <c r="BC681" s="4"/>
      <c r="BD681" s="4"/>
      <c r="BE681" s="4"/>
      <c r="BF681" s="4"/>
      <c r="BG681" s="4"/>
      <c r="BH681" s="4"/>
      <c r="BI681" s="4"/>
      <c r="BJ681" s="4"/>
      <c r="BK681" s="4"/>
      <c r="BN681" s="4"/>
    </row>
    <row r="682" spans="1:66" s="1" customFormat="1">
      <c r="A682" s="12">
        <v>42342</v>
      </c>
      <c r="B682" s="7">
        <v>25638.11</v>
      </c>
      <c r="C682" s="7">
        <v>164.2</v>
      </c>
      <c r="D682" s="7">
        <v>1974.7</v>
      </c>
      <c r="E682" s="7">
        <v>5453.3</v>
      </c>
      <c r="F682" s="7"/>
      <c r="G682" s="7"/>
      <c r="H682" s="10">
        <f t="shared" si="505"/>
        <v>-2.7251184834123355E-2</v>
      </c>
      <c r="I682" s="10">
        <f t="shared" si="506"/>
        <v>-1.0968646699388893E-2</v>
      </c>
      <c r="J682" s="10">
        <f t="shared" si="507"/>
        <v>-1.5800824783201165E-2</v>
      </c>
      <c r="K682" s="7"/>
      <c r="L682" s="10">
        <f t="shared" si="508"/>
        <v>1.629303442754203</v>
      </c>
      <c r="M682" s="10">
        <f t="shared" si="509"/>
        <v>8.9606557377049185</v>
      </c>
      <c r="N682" s="10">
        <f t="shared" si="510"/>
        <v>2.6943973985502341</v>
      </c>
      <c r="O682" s="7"/>
      <c r="P682" s="10">
        <f t="shared" si="511"/>
        <v>-7.3313522949507153</v>
      </c>
      <c r="Q682" s="10">
        <f t="shared" si="512"/>
        <v>-1.0650939557960311</v>
      </c>
      <c r="R682" s="11">
        <f t="shared" si="513"/>
        <v>-6.2662583391546844</v>
      </c>
      <c r="S682" s="7"/>
      <c r="T682" s="7"/>
      <c r="U682" s="7">
        <v>12966.8</v>
      </c>
      <c r="V682" s="7">
        <v>2935.55</v>
      </c>
      <c r="W682" s="7">
        <v>39.65</v>
      </c>
      <c r="X682" s="7"/>
      <c r="Y682" s="10">
        <f t="shared" si="514"/>
        <v>-1.3406376017652037E-2</v>
      </c>
      <c r="Z682" s="10">
        <f t="shared" si="515"/>
        <v>-1.1058935619980945E-3</v>
      </c>
      <c r="AA682" s="10">
        <f t="shared" si="516"/>
        <v>2.5284450063211487E-3</v>
      </c>
      <c r="AB682" s="5"/>
      <c r="AC682" s="10">
        <f t="shared" si="545"/>
        <v>6.6695184702267596E-2</v>
      </c>
      <c r="AD682" s="10">
        <f t="shared" si="546"/>
        <v>7.5509258464759484E-3</v>
      </c>
      <c r="AE682" s="10">
        <f t="shared" si="547"/>
        <v>2.9870129870129832E-2</v>
      </c>
      <c r="AF682" s="10"/>
      <c r="AG682" s="10">
        <f t="shared" si="548"/>
        <v>5.9144258855791651E-2</v>
      </c>
      <c r="AH682" s="10">
        <f t="shared" si="549"/>
        <v>3.6825054832137764E-2</v>
      </c>
      <c r="AI682" s="10">
        <f t="shared" si="517"/>
        <v>2.2319204023653887E-2</v>
      </c>
      <c r="AJ682" s="7"/>
      <c r="AK682" s="7"/>
      <c r="AL682" s="7">
        <v>866.25</v>
      </c>
      <c r="AM682" s="7">
        <v>26.75</v>
      </c>
      <c r="AN682" s="7">
        <v>780.7</v>
      </c>
      <c r="AO682" s="4"/>
      <c r="AP682" s="10">
        <f t="shared" si="518"/>
        <v>-2.3118127995489145E-2</v>
      </c>
      <c r="AQ682" s="10">
        <f t="shared" si="519"/>
        <v>-7.4211502782931095E-3</v>
      </c>
      <c r="AR682" s="10">
        <f t="shared" si="520"/>
        <v>9.3083387201034849E-3</v>
      </c>
      <c r="AS682" s="4"/>
      <c r="AT682" s="10">
        <f t="shared" si="550"/>
        <v>1.5533411488862838E-2</v>
      </c>
      <c r="AU682" s="10">
        <f t="shared" si="551"/>
        <v>3.6821705426356557E-2</v>
      </c>
      <c r="AV682" s="10">
        <f t="shared" si="552"/>
        <v>7.2021970477171363E-2</v>
      </c>
      <c r="AW682" s="10" t="s">
        <v>1</v>
      </c>
      <c r="AX682" s="9">
        <f t="shared" si="553"/>
        <v>5.6488558988308527E-2</v>
      </c>
      <c r="AY682" s="9">
        <f t="shared" si="554"/>
        <v>3.5200265050814805E-2</v>
      </c>
      <c r="AZ682" s="8">
        <f t="shared" si="521"/>
        <v>2.1288293937493721E-2</v>
      </c>
      <c r="BA682" s="4" t="s">
        <v>14</v>
      </c>
      <c r="BC682" s="4"/>
      <c r="BD682" s="4"/>
      <c r="BE682" s="4"/>
      <c r="BF682" s="4"/>
      <c r="BG682" s="4"/>
      <c r="BH682" s="4"/>
      <c r="BI682" s="4"/>
      <c r="BJ682" s="4">
        <v>100</v>
      </c>
      <c r="BK682" s="4"/>
      <c r="BN682" s="4"/>
    </row>
    <row r="683" spans="1:66" s="1" customFormat="1">
      <c r="A683" s="12">
        <v>42345</v>
      </c>
      <c r="B683" s="7">
        <v>25530.11</v>
      </c>
      <c r="C683" s="7">
        <v>164.45</v>
      </c>
      <c r="D683" s="7">
        <v>1978</v>
      </c>
      <c r="E683" s="7">
        <v>5476.45</v>
      </c>
      <c r="F683" s="7"/>
      <c r="G683" s="7"/>
      <c r="H683" s="10">
        <f t="shared" si="505"/>
        <v>1.5225334957369063E-3</v>
      </c>
      <c r="I683" s="10">
        <f t="shared" si="506"/>
        <v>1.6711399199878232E-3</v>
      </c>
      <c r="J683" s="10">
        <f t="shared" si="507"/>
        <v>4.2451359727137027E-3</v>
      </c>
      <c r="K683" s="7"/>
      <c r="L683" s="10">
        <f t="shared" si="508"/>
        <v>1.6333066453162528</v>
      </c>
      <c r="M683" s="10">
        <f t="shared" si="509"/>
        <v>8.9773013871374534</v>
      </c>
      <c r="N683" s="10">
        <f t="shared" si="510"/>
        <v>2.7100806178443198</v>
      </c>
      <c r="O683" s="7"/>
      <c r="P683" s="10">
        <f t="shared" si="511"/>
        <v>-7.3439947418212004</v>
      </c>
      <c r="Q683" s="10">
        <f t="shared" si="512"/>
        <v>-1.0767739725280669</v>
      </c>
      <c r="R683" s="11">
        <f t="shared" si="513"/>
        <v>-6.2672207692931332</v>
      </c>
      <c r="S683" s="7"/>
      <c r="T683" s="7"/>
      <c r="U683" s="7">
        <v>12839.1</v>
      </c>
      <c r="V683" s="7">
        <v>2880.05</v>
      </c>
      <c r="W683" s="7">
        <v>39.549999999999997</v>
      </c>
      <c r="X683" s="7"/>
      <c r="Y683" s="10">
        <f t="shared" si="514"/>
        <v>-9.8482277817193847E-3</v>
      </c>
      <c r="Z683" s="10">
        <f t="shared" si="515"/>
        <v>-1.8906167498424484E-2</v>
      </c>
      <c r="AA683" s="10">
        <f t="shared" si="516"/>
        <v>-2.5220680958386236E-3</v>
      </c>
      <c r="AB683" s="5"/>
      <c r="AC683" s="10">
        <f t="shared" si="545"/>
        <v>5.6190127549656438E-2</v>
      </c>
      <c r="AD683" s="10">
        <f t="shared" si="546"/>
        <v>-1.1498000720770193E-2</v>
      </c>
      <c r="AE683" s="10">
        <f t="shared" si="547"/>
        <v>2.7272727272727199E-2</v>
      </c>
      <c r="AF683" s="10"/>
      <c r="AG683" s="10">
        <f t="shared" si="548"/>
        <v>6.7688128270426626E-2</v>
      </c>
      <c r="AH683" s="10">
        <f t="shared" si="549"/>
        <v>2.8917400276929239E-2</v>
      </c>
      <c r="AI683" s="10">
        <f t="shared" si="517"/>
        <v>3.8770727993497386E-2</v>
      </c>
      <c r="AJ683" s="7"/>
      <c r="AK683" s="7"/>
      <c r="AL683" s="7">
        <v>859.25</v>
      </c>
      <c r="AM683" s="7">
        <v>26.8</v>
      </c>
      <c r="AN683" s="7">
        <v>771.85</v>
      </c>
      <c r="AO683" s="4"/>
      <c r="AP683" s="10">
        <f t="shared" si="518"/>
        <v>-8.0808080808080808E-3</v>
      </c>
      <c r="AQ683" s="10">
        <f t="shared" si="519"/>
        <v>1.8691588785046994E-3</v>
      </c>
      <c r="AR683" s="10">
        <f t="shared" si="520"/>
        <v>-1.1335980530293355E-2</v>
      </c>
      <c r="AS683" s="4"/>
      <c r="AT683" s="10">
        <f t="shared" ref="AT683:AT695" si="555">(AL683-$AL$682)/$AL$682</f>
        <v>-8.0808080808080808E-3</v>
      </c>
      <c r="AU683" s="10">
        <f t="shared" ref="AU683:AU695" si="556">(AM683-$AM$682)/$AM$682</f>
        <v>1.8691588785046994E-3</v>
      </c>
      <c r="AV683" s="10">
        <f t="shared" ref="AV683:AV695" si="557">(AN683-$AN$682)/$AN$682</f>
        <v>-1.1335980530293355E-2</v>
      </c>
      <c r="AW683" s="7" t="s">
        <v>0</v>
      </c>
      <c r="AX683" s="9">
        <f t="shared" ref="AX683:AX695" si="558">AT683-AU683</f>
        <v>-9.9499669593127796E-3</v>
      </c>
      <c r="AY683" s="9">
        <f t="shared" ref="AY683:AY695" si="559">AT683-AV683</f>
        <v>3.2551724494852743E-3</v>
      </c>
      <c r="AZ683" s="8">
        <f t="shared" si="521"/>
        <v>-1.3205139408798054E-2</v>
      </c>
      <c r="BA683" s="4"/>
      <c r="BC683" s="4"/>
      <c r="BD683" s="4"/>
      <c r="BE683" s="4"/>
      <c r="BF683" s="4"/>
      <c r="BG683" s="4"/>
      <c r="BH683" s="4"/>
      <c r="BI683" s="4"/>
      <c r="BJ683" s="4"/>
      <c r="BK683" s="4"/>
      <c r="BN683" s="4"/>
    </row>
    <row r="684" spans="1:66" s="1" customFormat="1">
      <c r="A684" s="12">
        <v>42346</v>
      </c>
      <c r="B684" s="7">
        <v>25310.33</v>
      </c>
      <c r="C684" s="7">
        <v>159.85</v>
      </c>
      <c r="D684" s="7">
        <v>1958.05</v>
      </c>
      <c r="E684" s="7">
        <v>5517.75</v>
      </c>
      <c r="F684" s="7"/>
      <c r="G684" s="7"/>
      <c r="H684" s="10">
        <f t="shared" si="505"/>
        <v>-2.7972027972027941E-2</v>
      </c>
      <c r="I684" s="10">
        <f t="shared" si="506"/>
        <v>-1.0085945399393349E-2</v>
      </c>
      <c r="J684" s="10">
        <f t="shared" si="507"/>
        <v>7.5413817345178326E-3</v>
      </c>
      <c r="K684" s="7"/>
      <c r="L684" s="10">
        <f t="shared" si="508"/>
        <v>1.5596477181745394</v>
      </c>
      <c r="M684" s="10">
        <f t="shared" si="509"/>
        <v>8.8766708701134931</v>
      </c>
      <c r="N684" s="10">
        <f t="shared" si="510"/>
        <v>2.7380597520493195</v>
      </c>
      <c r="O684" s="7"/>
      <c r="P684" s="10">
        <f t="shared" si="511"/>
        <v>-7.3170231519389537</v>
      </c>
      <c r="Q684" s="10">
        <f t="shared" si="512"/>
        <v>-1.1784120338747801</v>
      </c>
      <c r="R684" s="11">
        <f t="shared" si="513"/>
        <v>-6.1386111180641736</v>
      </c>
      <c r="S684" s="7"/>
      <c r="T684" s="7"/>
      <c r="U684" s="7">
        <v>12806.7</v>
      </c>
      <c r="V684" s="7">
        <v>2868.05</v>
      </c>
      <c r="W684" s="7">
        <v>37.85</v>
      </c>
      <c r="X684" s="7"/>
      <c r="Y684" s="10">
        <f t="shared" si="514"/>
        <v>-2.5235413697221485E-3</v>
      </c>
      <c r="Z684" s="10">
        <f t="shared" si="515"/>
        <v>-4.1665943299595493E-3</v>
      </c>
      <c r="AA684" s="10">
        <f t="shared" si="516"/>
        <v>-4.2983565107458807E-2</v>
      </c>
      <c r="AB684" s="5"/>
      <c r="AC684" s="10">
        <f t="shared" si="545"/>
        <v>5.3524788068492764E-2</v>
      </c>
      <c r="AD684" s="10">
        <f t="shared" si="546"/>
        <v>-1.561668754612071E-2</v>
      </c>
      <c r="AE684" s="10">
        <f t="shared" si="547"/>
        <v>-1.6883116883116847E-2</v>
      </c>
      <c r="AG684" s="10">
        <f t="shared" si="548"/>
        <v>6.9141475614613479E-2</v>
      </c>
      <c r="AH684" s="10">
        <f t="shared" si="549"/>
        <v>7.0407904951609618E-2</v>
      </c>
      <c r="AI684" s="10">
        <f t="shared" si="517"/>
        <v>-1.2664293369961388E-3</v>
      </c>
      <c r="AJ684" s="7"/>
      <c r="AK684" s="7"/>
      <c r="AL684" s="7">
        <v>849.75</v>
      </c>
      <c r="AM684" s="7">
        <v>26</v>
      </c>
      <c r="AN684" s="7">
        <v>782.1</v>
      </c>
      <c r="AO684" s="4"/>
      <c r="AP684" s="10">
        <f t="shared" si="518"/>
        <v>-1.1056153622345069E-2</v>
      </c>
      <c r="AQ684" s="10">
        <f t="shared" si="519"/>
        <v>-2.9850746268656744E-2</v>
      </c>
      <c r="AR684" s="10">
        <f t="shared" si="520"/>
        <v>1.3279782341128457E-2</v>
      </c>
      <c r="AS684" s="4"/>
      <c r="AT684" s="10">
        <f t="shared" si="555"/>
        <v>-1.9047619047619049E-2</v>
      </c>
      <c r="AU684" s="10">
        <f t="shared" si="556"/>
        <v>-2.8037383177570093E-2</v>
      </c>
      <c r="AV684" s="10">
        <f t="shared" si="557"/>
        <v>1.7932624567695366E-3</v>
      </c>
      <c r="AW684" s="4"/>
      <c r="AX684" s="9">
        <f t="shared" si="558"/>
        <v>8.9897641299510438E-3</v>
      </c>
      <c r="AY684" s="9">
        <f t="shared" si="559"/>
        <v>-2.0840881504388585E-2</v>
      </c>
      <c r="AZ684" s="8">
        <f t="shared" si="521"/>
        <v>2.9830645634339629E-2</v>
      </c>
      <c r="BA684" s="4"/>
      <c r="BC684" s="4"/>
      <c r="BD684" s="4"/>
      <c r="BE684" s="4"/>
      <c r="BF684" s="4"/>
      <c r="BG684" s="4"/>
      <c r="BH684" s="4"/>
      <c r="BI684" s="4"/>
      <c r="BJ684" s="4"/>
      <c r="BK684" s="4"/>
      <c r="BN684" s="4"/>
    </row>
    <row r="685" spans="1:66" s="1" customFormat="1">
      <c r="A685" s="12">
        <v>42347</v>
      </c>
      <c r="B685" s="7">
        <v>25036.05</v>
      </c>
      <c r="C685" s="7">
        <v>153.85</v>
      </c>
      <c r="D685" s="7">
        <v>1847.45</v>
      </c>
      <c r="E685" s="7">
        <v>5492.25</v>
      </c>
      <c r="F685" s="7"/>
      <c r="G685" s="7"/>
      <c r="H685" s="10">
        <f t="shared" si="505"/>
        <v>-3.753518923991242E-2</v>
      </c>
      <c r="I685" s="10">
        <f t="shared" si="506"/>
        <v>-5.6484768008988488E-2</v>
      </c>
      <c r="J685" s="10">
        <f t="shared" si="507"/>
        <v>-4.6214489601739839E-3</v>
      </c>
      <c r="K685" s="7"/>
      <c r="L685" s="10">
        <f t="shared" si="508"/>
        <v>1.463570856685348</v>
      </c>
      <c r="M685" s="10">
        <f t="shared" si="509"/>
        <v>8.3187894073139983</v>
      </c>
      <c r="N685" s="10">
        <f t="shared" si="510"/>
        <v>2.7207844996951427</v>
      </c>
      <c r="O685" s="7"/>
      <c r="P685" s="10">
        <f t="shared" si="511"/>
        <v>-6.85521855062865</v>
      </c>
      <c r="Q685" s="10">
        <f t="shared" si="512"/>
        <v>-1.2572136430097947</v>
      </c>
      <c r="R685" s="11">
        <f t="shared" si="513"/>
        <v>-5.5980049076188552</v>
      </c>
      <c r="S685" s="7"/>
      <c r="T685" s="7"/>
      <c r="U685" s="7">
        <v>12692.55</v>
      </c>
      <c r="V685" s="7">
        <v>2797.95</v>
      </c>
      <c r="W685" s="7">
        <v>36.450000000000003</v>
      </c>
      <c r="X685" s="7">
        <v>24</v>
      </c>
      <c r="Y685" s="10">
        <f t="shared" si="514"/>
        <v>-8.9133031928601003E-3</v>
      </c>
      <c r="Z685" s="10">
        <f t="shared" si="515"/>
        <v>-2.4441693833789635E-2</v>
      </c>
      <c r="AA685" s="10">
        <f t="shared" si="516"/>
        <v>-3.6988110964332854E-2</v>
      </c>
      <c r="AB685" s="5"/>
      <c r="AC685" s="10">
        <f t="shared" si="545"/>
        <v>4.4134402211244608E-2</v>
      </c>
      <c r="AD685" s="10">
        <f t="shared" si="546"/>
        <v>-3.9676683084210108E-2</v>
      </c>
      <c r="AE685" s="10">
        <f t="shared" si="547"/>
        <v>-5.3246753246753174E-2</v>
      </c>
      <c r="AF685" s="10" t="s">
        <v>1</v>
      </c>
      <c r="AG685" s="10">
        <f t="shared" si="548"/>
        <v>8.3811085295454724E-2</v>
      </c>
      <c r="AH685" s="10">
        <f t="shared" si="549"/>
        <v>9.7381155457997776E-2</v>
      </c>
      <c r="AI685" s="10">
        <f t="shared" si="517"/>
        <v>-1.3570070162543052E-2</v>
      </c>
      <c r="AJ685" s="7" t="s">
        <v>14</v>
      </c>
      <c r="AK685" s="7"/>
      <c r="AL685" s="7">
        <v>810.5</v>
      </c>
      <c r="AM685" s="7">
        <v>25</v>
      </c>
      <c r="AN685" s="7">
        <v>760.35</v>
      </c>
      <c r="AO685" s="4"/>
      <c r="AP685" s="10">
        <f t="shared" si="518"/>
        <v>-4.6190055898793762E-2</v>
      </c>
      <c r="AQ685" s="10">
        <f t="shared" si="519"/>
        <v>-3.8461538461538464E-2</v>
      </c>
      <c r="AR685" s="10">
        <f t="shared" si="520"/>
        <v>-2.7809742999616416E-2</v>
      </c>
      <c r="AS685" s="4"/>
      <c r="AT685" s="10">
        <f t="shared" si="555"/>
        <v>-6.4357864357864364E-2</v>
      </c>
      <c r="AU685" s="10">
        <f t="shared" si="556"/>
        <v>-6.5420560747663545E-2</v>
      </c>
      <c r="AV685" s="10">
        <f t="shared" si="557"/>
        <v>-2.60663507109005E-2</v>
      </c>
      <c r="AW685" s="4"/>
      <c r="AX685" s="9">
        <f t="shared" si="558"/>
        <v>1.0626963897991809E-3</v>
      </c>
      <c r="AY685" s="9">
        <f t="shared" si="559"/>
        <v>-3.8291513646963864E-2</v>
      </c>
      <c r="AZ685" s="8">
        <f t="shared" si="521"/>
        <v>3.9354210036763045E-2</v>
      </c>
      <c r="BA685" s="4"/>
      <c r="BC685" s="4"/>
      <c r="BD685" s="4"/>
      <c r="BE685" s="4"/>
      <c r="BF685" s="4"/>
      <c r="BG685" s="4"/>
      <c r="BH685" s="4"/>
      <c r="BI685" s="4"/>
      <c r="BJ685" s="4"/>
      <c r="BK685" s="4"/>
      <c r="BN685" s="4"/>
    </row>
    <row r="686" spans="1:66" s="1" customFormat="1">
      <c r="A686" s="12">
        <v>42348</v>
      </c>
      <c r="B686" s="7">
        <v>25252.32</v>
      </c>
      <c r="C686" s="7">
        <v>156.94999999999999</v>
      </c>
      <c r="D686" s="7">
        <v>1936.15</v>
      </c>
      <c r="E686" s="7">
        <v>5533.6</v>
      </c>
      <c r="F686" s="7"/>
      <c r="G686" s="7"/>
      <c r="H686" s="10">
        <f t="shared" si="505"/>
        <v>2.0149496262593398E-2</v>
      </c>
      <c r="I686" s="10">
        <f t="shared" si="506"/>
        <v>4.8012124820698825E-2</v>
      </c>
      <c r="J686" s="10">
        <f t="shared" si="507"/>
        <v>7.528790568528447E-3</v>
      </c>
      <c r="K686" s="7"/>
      <c r="L686" s="10">
        <f t="shared" si="508"/>
        <v>1.5132105684547634</v>
      </c>
      <c r="M686" s="10">
        <f t="shared" si="509"/>
        <v>8.7662042875157642</v>
      </c>
      <c r="N686" s="10">
        <f t="shared" si="510"/>
        <v>2.7487975069439745</v>
      </c>
      <c r="O686" s="7"/>
      <c r="P686" s="10">
        <f t="shared" si="511"/>
        <v>-7.252993719061001</v>
      </c>
      <c r="Q686" s="10">
        <f t="shared" si="512"/>
        <v>-1.2355869384892111</v>
      </c>
      <c r="R686" s="11">
        <f t="shared" si="513"/>
        <v>-6.0174067805717897</v>
      </c>
      <c r="S686" s="7"/>
      <c r="T686" s="7"/>
      <c r="U686" s="7">
        <v>12685.4</v>
      </c>
      <c r="V686" s="7">
        <v>2864.6</v>
      </c>
      <c r="W686" s="7">
        <v>37.1</v>
      </c>
      <c r="X686" s="7">
        <f>X669+X669*0.044</f>
        <v>1.9741914122341833</v>
      </c>
      <c r="Y686" s="10">
        <f t="shared" si="514"/>
        <v>-5.6332257899316027E-4</v>
      </c>
      <c r="Z686" s="10">
        <f t="shared" si="515"/>
        <v>2.3821011812219694E-2</v>
      </c>
      <c r="AA686" s="10">
        <f t="shared" si="516"/>
        <v>1.783264746227705E-2</v>
      </c>
      <c r="AB686" s="5"/>
      <c r="AC686" s="10">
        <f t="shared" ref="AC686:AC709" si="560">(U686-$U$685)/$U$685</f>
        <v>-5.6332257899316027E-4</v>
      </c>
      <c r="AD686" s="10">
        <f t="shared" ref="AD686:AD709" si="561">(V686-$V$685)/$V$685</f>
        <v>2.3821011812219694E-2</v>
      </c>
      <c r="AE686" s="10">
        <f t="shared" ref="AE686:AE709" si="562">(W686-$W$685)/$W$685</f>
        <v>1.783264746227705E-2</v>
      </c>
      <c r="AF686" s="10" t="s">
        <v>17</v>
      </c>
      <c r="AG686" s="10">
        <f t="shared" ref="AG686:AG709" si="563">AD686-AC686</f>
        <v>2.4384334391212854E-2</v>
      </c>
      <c r="AH686" s="10">
        <f t="shared" ref="AH686:AH709" si="564">AD686-AE686</f>
        <v>5.9883643499426438E-3</v>
      </c>
      <c r="AI686" s="10">
        <f t="shared" si="517"/>
        <v>1.8395970041270211E-2</v>
      </c>
      <c r="AJ686" s="10" t="s">
        <v>16</v>
      </c>
      <c r="AK686" s="7"/>
      <c r="AL686" s="7">
        <v>846.75</v>
      </c>
      <c r="AM686" s="7">
        <v>25</v>
      </c>
      <c r="AN686" s="7">
        <v>763.85</v>
      </c>
      <c r="AO686" s="4"/>
      <c r="AP686" s="10">
        <f t="shared" si="518"/>
        <v>4.4725478099938307E-2</v>
      </c>
      <c r="AQ686" s="10">
        <f t="shared" si="519"/>
        <v>0</v>
      </c>
      <c r="AR686" s="10">
        <f t="shared" si="520"/>
        <v>4.6031432892746759E-3</v>
      </c>
      <c r="AS686" s="4"/>
      <c r="AT686" s="10">
        <f t="shared" si="555"/>
        <v>-2.2510822510822513E-2</v>
      </c>
      <c r="AU686" s="10">
        <f t="shared" si="556"/>
        <v>-6.5420560747663545E-2</v>
      </c>
      <c r="AV686" s="10">
        <f t="shared" si="557"/>
        <v>-2.1583194568976588E-2</v>
      </c>
      <c r="AW686" s="4"/>
      <c r="AX686" s="9">
        <f t="shared" si="558"/>
        <v>4.2909738236841036E-2</v>
      </c>
      <c r="AY686" s="9">
        <f t="shared" si="559"/>
        <v>-9.2762794184592448E-4</v>
      </c>
      <c r="AZ686" s="8">
        <f t="shared" si="521"/>
        <v>4.3837366178686957E-2</v>
      </c>
      <c r="BA686" s="4"/>
      <c r="BC686" s="4"/>
      <c r="BD686" s="4"/>
      <c r="BE686" s="4"/>
      <c r="BF686" s="4"/>
      <c r="BG686" s="4"/>
      <c r="BH686" s="4"/>
      <c r="BI686" s="4"/>
      <c r="BJ686" s="4"/>
      <c r="BK686" s="4"/>
      <c r="BN686" s="4"/>
    </row>
    <row r="687" spans="1:66" s="1" customFormat="1">
      <c r="A687" s="12">
        <v>42349</v>
      </c>
      <c r="B687" s="7">
        <v>25044.43</v>
      </c>
      <c r="C687" s="7">
        <v>153.85</v>
      </c>
      <c r="D687" s="7">
        <v>1988.2</v>
      </c>
      <c r="E687" s="7">
        <v>5521.2</v>
      </c>
      <c r="F687" s="7"/>
      <c r="G687" s="7"/>
      <c r="H687" s="10">
        <f t="shared" si="505"/>
        <v>-1.975151322077091E-2</v>
      </c>
      <c r="I687" s="10">
        <f t="shared" si="506"/>
        <v>2.6883247682255997E-2</v>
      </c>
      <c r="J687" s="10">
        <f t="shared" si="507"/>
        <v>-2.2408558623681772E-3</v>
      </c>
      <c r="K687" s="7"/>
      <c r="L687" s="10">
        <f t="shared" si="508"/>
        <v>1.463570856685348</v>
      </c>
      <c r="M687" s="10">
        <f t="shared" si="509"/>
        <v>9.0287515762925601</v>
      </c>
      <c r="N687" s="10">
        <f t="shared" si="510"/>
        <v>2.7403969920737077</v>
      </c>
      <c r="O687" s="7"/>
      <c r="P687" s="10">
        <f t="shared" si="511"/>
        <v>-7.5651807196072118</v>
      </c>
      <c r="Q687" s="10">
        <f t="shared" si="512"/>
        <v>-1.2768261353883597</v>
      </c>
      <c r="R687" s="11">
        <f t="shared" si="513"/>
        <v>-6.288354584218852</v>
      </c>
      <c r="S687" s="7"/>
      <c r="T687" s="7"/>
      <c r="U687" s="7">
        <v>12725.95</v>
      </c>
      <c r="V687" s="7">
        <v>2781.3</v>
      </c>
      <c r="W687" s="7">
        <v>36.6</v>
      </c>
      <c r="X687" s="7"/>
      <c r="Y687" s="10">
        <f t="shared" si="514"/>
        <v>3.1965882037618912E-3</v>
      </c>
      <c r="Z687" s="10">
        <f t="shared" si="515"/>
        <v>-2.907910353976113E-2</v>
      </c>
      <c r="AA687" s="10">
        <f t="shared" si="516"/>
        <v>-1.3477088948787061E-2</v>
      </c>
      <c r="AB687" s="5"/>
      <c r="AC687" s="10">
        <f t="shared" si="560"/>
        <v>2.6314649144578085E-3</v>
      </c>
      <c r="AD687" s="10">
        <f t="shared" si="561"/>
        <v>-5.9507853964508436E-3</v>
      </c>
      <c r="AE687" s="10">
        <f t="shared" si="562"/>
        <v>4.1152263374485201E-3</v>
      </c>
      <c r="AF687" s="1" t="s">
        <v>7</v>
      </c>
      <c r="AG687" s="10">
        <f t="shared" si="563"/>
        <v>-8.5822503109086526E-3</v>
      </c>
      <c r="AH687" s="10">
        <f t="shared" si="564"/>
        <v>-1.0066011733899365E-2</v>
      </c>
      <c r="AI687" s="10">
        <f t="shared" si="517"/>
        <v>1.483761422990712E-3</v>
      </c>
      <c r="AK687" s="7"/>
      <c r="AL687" s="7">
        <v>823.75</v>
      </c>
      <c r="AM687" s="7">
        <v>24.7</v>
      </c>
      <c r="AN687" s="7">
        <v>753.8</v>
      </c>
      <c r="AO687" s="4"/>
      <c r="AP687" s="10">
        <f t="shared" si="518"/>
        <v>-2.7162680838500149E-2</v>
      </c>
      <c r="AQ687" s="10">
        <f t="shared" si="519"/>
        <v>-1.2000000000000028E-2</v>
      </c>
      <c r="AR687" s="10">
        <f t="shared" si="520"/>
        <v>-1.3157033448975673E-2</v>
      </c>
      <c r="AS687" s="4"/>
      <c r="AT687" s="10">
        <f t="shared" si="555"/>
        <v>-4.9062049062049064E-2</v>
      </c>
      <c r="AU687" s="10">
        <f t="shared" si="556"/>
        <v>-7.6635514018691619E-2</v>
      </c>
      <c r="AV687" s="10">
        <f t="shared" si="557"/>
        <v>-3.4456257205072484E-2</v>
      </c>
      <c r="AW687" s="10"/>
      <c r="AX687" s="9">
        <f t="shared" si="558"/>
        <v>2.7573464956642556E-2</v>
      </c>
      <c r="AY687" s="9">
        <f t="shared" si="559"/>
        <v>-1.460579185697658E-2</v>
      </c>
      <c r="AZ687" s="8">
        <f t="shared" si="521"/>
        <v>4.2179256813619136E-2</v>
      </c>
      <c r="BA687" s="4"/>
      <c r="BC687" s="4"/>
      <c r="BD687" s="4"/>
      <c r="BE687" s="4"/>
      <c r="BF687" s="4"/>
      <c r="BG687" s="4"/>
      <c r="BH687" s="4"/>
      <c r="BI687" s="4"/>
      <c r="BJ687" s="4"/>
      <c r="BK687" s="4"/>
      <c r="BN687" s="4"/>
    </row>
    <row r="688" spans="1:66" s="1" customFormat="1">
      <c r="A688" s="12">
        <v>42352</v>
      </c>
      <c r="B688" s="7">
        <v>25150.35</v>
      </c>
      <c r="C688" s="7">
        <v>152.55000000000001</v>
      </c>
      <c r="D688" s="7">
        <v>2120.85</v>
      </c>
      <c r="E688" s="7">
        <v>5438.4</v>
      </c>
      <c r="F688" s="7"/>
      <c r="G688" s="7"/>
      <c r="H688" s="10">
        <f t="shared" si="505"/>
        <v>-8.4497887552810076E-3</v>
      </c>
      <c r="I688" s="10">
        <f t="shared" si="506"/>
        <v>6.6718639975857488E-2</v>
      </c>
      <c r="J688" s="10">
        <f t="shared" si="507"/>
        <v>-1.4996739839165432E-2</v>
      </c>
      <c r="K688" s="7"/>
      <c r="L688" s="10">
        <f t="shared" si="508"/>
        <v>1.4427542033626901</v>
      </c>
      <c r="M688" s="10">
        <f t="shared" si="509"/>
        <v>9.6978562421185366</v>
      </c>
      <c r="N688" s="10">
        <f t="shared" si="510"/>
        <v>2.6843032314883817</v>
      </c>
      <c r="O688" s="7"/>
      <c r="P688" s="10">
        <f t="shared" si="511"/>
        <v>-8.2551020387558474</v>
      </c>
      <c r="Q688" s="10">
        <f t="shared" si="512"/>
        <v>-1.2415490281256916</v>
      </c>
      <c r="R688" s="11">
        <f t="shared" si="513"/>
        <v>-7.0135530106301562</v>
      </c>
      <c r="S688" s="7"/>
      <c r="T688" s="7"/>
      <c r="U688" s="7">
        <v>12633.45</v>
      </c>
      <c r="V688" s="7">
        <v>2833.15</v>
      </c>
      <c r="W688" s="7">
        <v>37.549999999999997</v>
      </c>
      <c r="X688" s="7"/>
      <c r="Y688" s="10">
        <f t="shared" si="514"/>
        <v>-7.2686125593767062E-3</v>
      </c>
      <c r="Z688" s="10">
        <f t="shared" si="515"/>
        <v>1.864236148563618E-2</v>
      </c>
      <c r="AA688" s="10">
        <f t="shared" si="516"/>
        <v>2.5956284153005348E-2</v>
      </c>
      <c r="AB688" s="5"/>
      <c r="AC688" s="10">
        <f t="shared" si="560"/>
        <v>-4.6562747438456849E-3</v>
      </c>
      <c r="AD688" s="10">
        <f t="shared" si="561"/>
        <v>1.2580639396701255E-2</v>
      </c>
      <c r="AE688" s="10">
        <f t="shared" si="562"/>
        <v>3.0178326474622614E-2</v>
      </c>
      <c r="AF688" s="10"/>
      <c r="AG688" s="10">
        <f t="shared" si="563"/>
        <v>1.7236914140546941E-2</v>
      </c>
      <c r="AH688" s="10">
        <f t="shared" si="564"/>
        <v>-1.7597687077921358E-2</v>
      </c>
      <c r="AI688" s="10">
        <f t="shared" si="517"/>
        <v>3.4834601218468299E-2</v>
      </c>
      <c r="AJ688" s="7"/>
      <c r="AK688" s="7"/>
      <c r="AL688" s="7">
        <v>864.75</v>
      </c>
      <c r="AM688" s="7">
        <v>24.8</v>
      </c>
      <c r="AN688" s="7">
        <v>777.15</v>
      </c>
      <c r="AO688" s="4"/>
      <c r="AP688" s="10">
        <f t="shared" si="518"/>
        <v>4.9772382397572076E-2</v>
      </c>
      <c r="AQ688" s="10">
        <f t="shared" si="519"/>
        <v>4.0485829959514743E-3</v>
      </c>
      <c r="AR688" s="10">
        <f t="shared" si="520"/>
        <v>3.0976386309365913E-2</v>
      </c>
      <c r="AS688" s="4"/>
      <c r="AT688" s="10">
        <f t="shared" si="555"/>
        <v>-1.7316017316017316E-3</v>
      </c>
      <c r="AU688" s="10">
        <f t="shared" si="556"/>
        <v>-7.2897196261682215E-2</v>
      </c>
      <c r="AV688" s="10">
        <f t="shared" si="557"/>
        <v>-4.5472012296657715E-3</v>
      </c>
      <c r="AW688" s="7"/>
      <c r="AX688" s="9">
        <f t="shared" si="558"/>
        <v>7.1165594530080478E-2</v>
      </c>
      <c r="AY688" s="9">
        <f t="shared" si="559"/>
        <v>2.8155994980640399E-3</v>
      </c>
      <c r="AZ688" s="8">
        <f t="shared" si="521"/>
        <v>6.8349995032016442E-2</v>
      </c>
      <c r="BA688" s="4"/>
      <c r="BC688" s="4"/>
      <c r="BD688" s="4"/>
      <c r="BE688" s="4"/>
      <c r="BF688" s="4"/>
      <c r="BG688" s="4"/>
      <c r="BH688" s="4"/>
      <c r="BI688" s="4"/>
      <c r="BJ688" s="4"/>
      <c r="BK688" s="4"/>
      <c r="BN688" s="4"/>
    </row>
    <row r="689" spans="1:66" s="1" customFormat="1">
      <c r="A689" s="12">
        <v>42353</v>
      </c>
      <c r="B689" s="7">
        <v>25320.44</v>
      </c>
      <c r="C689" s="7">
        <v>156.19999999999999</v>
      </c>
      <c r="D689" s="7">
        <v>2183.1999999999998</v>
      </c>
      <c r="E689" s="7">
        <v>5599.65</v>
      </c>
      <c r="F689" s="7"/>
      <c r="G689" s="7"/>
      <c r="H689" s="10">
        <f t="shared" si="505"/>
        <v>2.3926581448705193E-2</v>
      </c>
      <c r="I689" s="10">
        <f t="shared" si="506"/>
        <v>2.9398590187896322E-2</v>
      </c>
      <c r="J689" s="10">
        <f t="shared" si="507"/>
        <v>2.9650264783759931E-2</v>
      </c>
      <c r="K689" s="7"/>
      <c r="L689" s="10">
        <f t="shared" si="508"/>
        <v>1.5012009607686145</v>
      </c>
      <c r="M689" s="10">
        <f t="shared" si="509"/>
        <v>10.012358133669608</v>
      </c>
      <c r="N689" s="10">
        <f t="shared" si="510"/>
        <v>2.7935437978456741</v>
      </c>
      <c r="O689" s="10" t="s">
        <v>1</v>
      </c>
      <c r="P689" s="10">
        <f t="shared" si="511"/>
        <v>-8.5111571729009938</v>
      </c>
      <c r="Q689" s="10">
        <f t="shared" si="512"/>
        <v>-1.2923428370770595</v>
      </c>
      <c r="R689" s="11">
        <f t="shared" si="513"/>
        <v>-7.2188143358239341</v>
      </c>
      <c r="S689" s="7" t="s">
        <v>10</v>
      </c>
      <c r="T689" s="7"/>
      <c r="U689" s="7">
        <v>12960</v>
      </c>
      <c r="V689" s="7">
        <v>2872.05</v>
      </c>
      <c r="W689" s="7">
        <v>36.85</v>
      </c>
      <c r="X689" s="7"/>
      <c r="Y689" s="10">
        <f t="shared" si="514"/>
        <v>2.5848046258147954E-2</v>
      </c>
      <c r="Z689" s="10">
        <f t="shared" si="515"/>
        <v>1.373030019589506E-2</v>
      </c>
      <c r="AA689" s="10">
        <f t="shared" si="516"/>
        <v>-1.8641810918774853E-2</v>
      </c>
      <c r="AB689" s="5"/>
      <c r="AC689" s="10">
        <f t="shared" si="560"/>
        <v>2.1071415909332699E-2</v>
      </c>
      <c r="AD689" s="10">
        <f t="shared" si="561"/>
        <v>2.6483675548169328E-2</v>
      </c>
      <c r="AE689" s="10">
        <f t="shared" si="562"/>
        <v>1.0973936899862785E-2</v>
      </c>
      <c r="AF689" s="10"/>
      <c r="AG689" s="10">
        <f t="shared" si="563"/>
        <v>5.4122596388366286E-3</v>
      </c>
      <c r="AH689" s="10">
        <f t="shared" si="564"/>
        <v>1.5509738648306542E-2</v>
      </c>
      <c r="AI689" s="10">
        <f t="shared" si="517"/>
        <v>-1.0097479009469914E-2</v>
      </c>
      <c r="AJ689" s="7"/>
      <c r="AK689" s="7"/>
      <c r="AL689" s="7">
        <v>886.5</v>
      </c>
      <c r="AM689" s="7">
        <v>25.1</v>
      </c>
      <c r="AN689" s="7">
        <v>772.75</v>
      </c>
      <c r="AO689" s="4"/>
      <c r="AP689" s="10">
        <f t="shared" si="518"/>
        <v>2.5151777970511709E-2</v>
      </c>
      <c r="AQ689" s="10">
        <f t="shared" si="519"/>
        <v>1.2096774193548416E-2</v>
      </c>
      <c r="AR689" s="10">
        <f t="shared" si="520"/>
        <v>-5.6617126680820655E-3</v>
      </c>
      <c r="AS689" s="4"/>
      <c r="AT689" s="10">
        <f t="shared" si="555"/>
        <v>2.3376623376623377E-2</v>
      </c>
      <c r="AU689" s="10">
        <f t="shared" si="556"/>
        <v>-6.1682242990654154E-2</v>
      </c>
      <c r="AV689" s="10">
        <f t="shared" si="557"/>
        <v>-1.0183168950941521E-2</v>
      </c>
      <c r="AW689" s="4"/>
      <c r="AX689" s="9">
        <f t="shared" si="558"/>
        <v>8.5058866367277525E-2</v>
      </c>
      <c r="AY689" s="9">
        <f t="shared" si="559"/>
        <v>3.3559792327564897E-2</v>
      </c>
      <c r="AZ689" s="8">
        <f t="shared" si="521"/>
        <v>5.1499074039712628E-2</v>
      </c>
      <c r="BA689" s="4"/>
      <c r="BC689" s="4"/>
      <c r="BD689" s="4"/>
      <c r="BE689" s="4"/>
      <c r="BF689" s="4"/>
      <c r="BG689" s="4"/>
      <c r="BH689" s="4"/>
      <c r="BI689" s="4"/>
      <c r="BJ689" s="4"/>
      <c r="BK689" s="4"/>
      <c r="BN689" s="4"/>
    </row>
    <row r="690" spans="1:66" s="1" customFormat="1">
      <c r="A690" s="12">
        <v>42354</v>
      </c>
      <c r="B690" s="7">
        <v>25494.37</v>
      </c>
      <c r="C690" s="7">
        <v>154.5</v>
      </c>
      <c r="D690" s="7">
        <v>2176.15</v>
      </c>
      <c r="E690" s="7">
        <v>5601.25</v>
      </c>
      <c r="F690" s="7"/>
      <c r="G690" s="7"/>
      <c r="H690" s="10">
        <f t="shared" si="505"/>
        <v>-1.0883482714468557E-2</v>
      </c>
      <c r="I690" s="10">
        <f t="shared" si="506"/>
        <v>-3.2292048369364822E-3</v>
      </c>
      <c r="J690" s="10">
        <f t="shared" si="507"/>
        <v>2.8573214397334905E-4</v>
      </c>
      <c r="K690" s="7"/>
      <c r="L690" s="10">
        <f t="shared" si="508"/>
        <v>1.4739791833466773</v>
      </c>
      <c r="M690" s="10">
        <f t="shared" si="509"/>
        <v>9.9767969735182849</v>
      </c>
      <c r="N690" s="10">
        <f t="shared" si="510"/>
        <v>2.7946277352482896</v>
      </c>
      <c r="O690" s="7" t="s">
        <v>0</v>
      </c>
      <c r="P690" s="10">
        <f t="shared" si="511"/>
        <v>-8.5028177901716084</v>
      </c>
      <c r="Q690" s="10">
        <f t="shared" si="512"/>
        <v>-1.3206485519016122</v>
      </c>
      <c r="R690" s="11">
        <f t="shared" si="513"/>
        <v>-7.1821692382699958</v>
      </c>
      <c r="S690" s="7" t="s">
        <v>24</v>
      </c>
      <c r="T690" s="7"/>
      <c r="U690" s="7">
        <v>13149.35</v>
      </c>
      <c r="V690" s="7">
        <v>2813.65</v>
      </c>
      <c r="W690" s="7">
        <v>36.9</v>
      </c>
      <c r="X690" s="7"/>
      <c r="Y690" s="10">
        <f t="shared" si="514"/>
        <v>1.4610339506172867E-2</v>
      </c>
      <c r="Z690" s="10">
        <f t="shared" si="515"/>
        <v>-2.0333907835866399E-2</v>
      </c>
      <c r="AA690" s="10">
        <f t="shared" si="516"/>
        <v>1.3568521031206828E-3</v>
      </c>
      <c r="AB690" s="5"/>
      <c r="AC690" s="10">
        <f t="shared" si="560"/>
        <v>3.5989615955816692E-2</v>
      </c>
      <c r="AD690" s="10">
        <f t="shared" si="561"/>
        <v>5.6112510945514659E-3</v>
      </c>
      <c r="AE690" s="10">
        <f t="shared" si="562"/>
        <v>1.234567901234556E-2</v>
      </c>
      <c r="AF690" s="10"/>
      <c r="AG690" s="10">
        <f t="shared" si="563"/>
        <v>-3.0378364861265227E-2</v>
      </c>
      <c r="AH690" s="10">
        <f t="shared" si="564"/>
        <v>-6.7344279177940945E-3</v>
      </c>
      <c r="AI690" s="10">
        <f t="shared" si="517"/>
        <v>-2.3643936943471132E-2</v>
      </c>
      <c r="AJ690" s="7"/>
      <c r="AK690" s="7"/>
      <c r="AL690" s="7">
        <v>884.75</v>
      </c>
      <c r="AM690" s="7">
        <v>25.05</v>
      </c>
      <c r="AN690" s="7">
        <v>775.3</v>
      </c>
      <c r="AO690" s="4"/>
      <c r="AP690" s="10">
        <f t="shared" si="518"/>
        <v>-1.9740552735476595E-3</v>
      </c>
      <c r="AQ690" s="10">
        <f t="shared" si="519"/>
        <v>-1.9920318725099883E-3</v>
      </c>
      <c r="AR690" s="10">
        <f t="shared" si="520"/>
        <v>3.2999029440309992E-3</v>
      </c>
      <c r="AS690" s="4"/>
      <c r="AT690" s="10">
        <f t="shared" si="555"/>
        <v>2.1356421356421358E-2</v>
      </c>
      <c r="AU690" s="10">
        <f t="shared" si="556"/>
        <v>-6.3551401869158849E-2</v>
      </c>
      <c r="AV690" s="10">
        <f t="shared" si="557"/>
        <v>-6.9168694761112988E-3</v>
      </c>
      <c r="AW690" s="4"/>
      <c r="AX690" s="9">
        <f t="shared" si="558"/>
        <v>8.4907823225580215E-2</v>
      </c>
      <c r="AY690" s="9">
        <f t="shared" si="559"/>
        <v>2.8273290832532657E-2</v>
      </c>
      <c r="AZ690" s="8">
        <f t="shared" si="521"/>
        <v>5.6634532393047554E-2</v>
      </c>
      <c r="BA690" s="4"/>
      <c r="BC690" s="4"/>
      <c r="BD690" s="4"/>
      <c r="BE690" s="4"/>
      <c r="BF690" s="4"/>
      <c r="BG690" s="4"/>
      <c r="BH690" s="4"/>
      <c r="BI690" s="4"/>
      <c r="BJ690" s="4"/>
      <c r="BK690" s="4"/>
      <c r="BN690" s="4"/>
    </row>
    <row r="691" spans="1:66" s="1" customFormat="1">
      <c r="A691" s="12">
        <v>42355</v>
      </c>
      <c r="B691" s="7">
        <v>25803.78</v>
      </c>
      <c r="C691" s="7">
        <v>160.25</v>
      </c>
      <c r="D691" s="7">
        <v>2245.6</v>
      </c>
      <c r="E691" s="7">
        <v>5723.25</v>
      </c>
      <c r="F691" s="7"/>
      <c r="G691" s="7"/>
      <c r="H691" s="10">
        <f t="shared" si="505"/>
        <v>3.7216828478964403E-2</v>
      </c>
      <c r="I691" s="10">
        <f t="shared" si="506"/>
        <v>3.1914160329021349E-2</v>
      </c>
      <c r="J691" s="10">
        <f t="shared" si="507"/>
        <v>2.1780852488283865E-2</v>
      </c>
      <c r="K691" s="7"/>
      <c r="L691" s="10">
        <f t="shared" si="508"/>
        <v>1.5660528422738189</v>
      </c>
      <c r="M691" s="10">
        <f t="shared" si="509"/>
        <v>10.327112232030265</v>
      </c>
      <c r="N691" s="10">
        <f t="shared" si="510"/>
        <v>2.8772779621976832</v>
      </c>
      <c r="O691" s="7"/>
      <c r="P691" s="10">
        <f t="shared" si="511"/>
        <v>-8.7610593897564453</v>
      </c>
      <c r="Q691" s="10">
        <f t="shared" si="512"/>
        <v>-1.3112251199238643</v>
      </c>
      <c r="R691" s="11">
        <f t="shared" si="513"/>
        <v>-7.4498342698325812</v>
      </c>
      <c r="S691" s="7"/>
      <c r="T691" s="7"/>
      <c r="U691" s="7">
        <v>13171.35</v>
      </c>
      <c r="V691" s="7">
        <v>2902.55</v>
      </c>
      <c r="W691" s="7">
        <v>37.200000000000003</v>
      </c>
      <c r="X691" s="7"/>
      <c r="Y691" s="10">
        <f t="shared" si="514"/>
        <v>1.6730865023746419E-3</v>
      </c>
      <c r="Z691" s="10">
        <f t="shared" si="515"/>
        <v>3.1595969647966196E-2</v>
      </c>
      <c r="AA691" s="10">
        <f t="shared" si="516"/>
        <v>8.1300813008131235E-3</v>
      </c>
      <c r="AB691" s="5"/>
      <c r="AC691" s="10">
        <f t="shared" si="560"/>
        <v>3.7722916198872657E-2</v>
      </c>
      <c r="AD691" s="10">
        <f t="shared" si="561"/>
        <v>3.738451366178823E-2</v>
      </c>
      <c r="AE691" s="10">
        <f t="shared" si="562"/>
        <v>2.0576131687242798E-2</v>
      </c>
      <c r="AF691" s="10"/>
      <c r="AG691" s="10">
        <f t="shared" si="563"/>
        <v>-3.3840253708442708E-4</v>
      </c>
      <c r="AH691" s="10">
        <f t="shared" si="564"/>
        <v>1.6808381974545431E-2</v>
      </c>
      <c r="AI691" s="10">
        <f t="shared" si="517"/>
        <v>-1.7146784511629858E-2</v>
      </c>
      <c r="AJ691" s="7"/>
      <c r="AK691" s="7"/>
      <c r="AL691" s="7">
        <v>881.5</v>
      </c>
      <c r="AM691" s="7">
        <v>25.35</v>
      </c>
      <c r="AN691" s="7">
        <v>773.2</v>
      </c>
      <c r="AO691" s="4"/>
      <c r="AP691" s="10">
        <f t="shared" si="518"/>
        <v>-3.6733540548177452E-3</v>
      </c>
      <c r="AQ691" s="10">
        <f t="shared" si="519"/>
        <v>1.1976047904191645E-2</v>
      </c>
      <c r="AR691" s="10">
        <f t="shared" si="520"/>
        <v>-2.7086289178381391E-3</v>
      </c>
      <c r="AS691" s="4"/>
      <c r="AT691" s="10">
        <f t="shared" si="555"/>
        <v>1.7604617604617605E-2</v>
      </c>
      <c r="AU691" s="10">
        <f t="shared" si="556"/>
        <v>-5.2336448598130789E-2</v>
      </c>
      <c r="AV691" s="10">
        <f t="shared" si="557"/>
        <v>-9.6067631612655295E-3</v>
      </c>
      <c r="AW691" s="4"/>
      <c r="AX691" s="9">
        <f t="shared" si="558"/>
        <v>6.9941066202748398E-2</v>
      </c>
      <c r="AY691" s="9">
        <f t="shared" si="559"/>
        <v>2.7211380765883135E-2</v>
      </c>
      <c r="AZ691" s="8">
        <f t="shared" si="521"/>
        <v>4.2729685436865263E-2</v>
      </c>
      <c r="BA691" s="4"/>
      <c r="BC691" s="4"/>
      <c r="BD691" s="4"/>
      <c r="BE691" s="4"/>
      <c r="BF691" s="4"/>
      <c r="BG691" s="4"/>
      <c r="BH691" s="4"/>
      <c r="BI691" s="4"/>
      <c r="BJ691" s="4"/>
      <c r="BK691" s="4"/>
      <c r="BN691" s="4"/>
    </row>
    <row r="692" spans="1:66" s="1" customFormat="1">
      <c r="A692" s="12">
        <v>42356</v>
      </c>
      <c r="B692" s="7">
        <v>25519.22</v>
      </c>
      <c r="C692" s="7">
        <v>159.85</v>
      </c>
      <c r="D692" s="7">
        <v>2194.4499999999998</v>
      </c>
      <c r="E692" s="7">
        <v>5804.15</v>
      </c>
      <c r="F692" s="7"/>
      <c r="G692" s="7"/>
      <c r="H692" s="10">
        <f t="shared" si="505"/>
        <v>-2.4960998439937953E-3</v>
      </c>
      <c r="I692" s="10">
        <f t="shared" si="506"/>
        <v>-2.2777876736729645E-2</v>
      </c>
      <c r="J692" s="10">
        <f t="shared" si="507"/>
        <v>1.4135325208578978E-2</v>
      </c>
      <c r="K692" s="7"/>
      <c r="L692" s="10">
        <f t="shared" si="508"/>
        <v>1.5596477181745394</v>
      </c>
      <c r="M692" s="10">
        <f t="shared" si="509"/>
        <v>10.069104665825977</v>
      </c>
      <c r="N692" s="10">
        <f t="shared" si="510"/>
        <v>2.9320845471174035</v>
      </c>
      <c r="O692" s="7"/>
      <c r="P692" s="10">
        <f t="shared" si="511"/>
        <v>-8.5094569476514366</v>
      </c>
      <c r="Q692" s="10">
        <f t="shared" si="512"/>
        <v>-1.3724368289428641</v>
      </c>
      <c r="R692" s="11">
        <f t="shared" si="513"/>
        <v>-7.1370201187085724</v>
      </c>
      <c r="S692" s="7"/>
      <c r="T692" s="7"/>
      <c r="U692" s="7">
        <v>12919.15</v>
      </c>
      <c r="V692" s="7">
        <v>2890.5</v>
      </c>
      <c r="W692" s="7">
        <v>37.1</v>
      </c>
      <c r="X692" s="7"/>
      <c r="Y692" s="10">
        <f t="shared" si="514"/>
        <v>-1.9147619644151945E-2</v>
      </c>
      <c r="Z692" s="10">
        <f t="shared" si="515"/>
        <v>-4.1515219376066495E-3</v>
      </c>
      <c r="AA692" s="10">
        <f t="shared" si="516"/>
        <v>-2.6881720430107906E-3</v>
      </c>
      <c r="AB692" s="5"/>
      <c r="AC692" s="10">
        <f t="shared" si="560"/>
        <v>1.7852992503476477E-2</v>
      </c>
      <c r="AD692" s="10">
        <f t="shared" si="561"/>
        <v>3.3077789095587909E-2</v>
      </c>
      <c r="AE692" s="10">
        <f t="shared" si="562"/>
        <v>1.783264746227705E-2</v>
      </c>
      <c r="AF692" s="10"/>
      <c r="AG692" s="10">
        <f t="shared" si="563"/>
        <v>1.5224796592111432E-2</v>
      </c>
      <c r="AH692" s="10">
        <f t="shared" si="564"/>
        <v>1.5245141633310859E-2</v>
      </c>
      <c r="AI692" s="10">
        <f t="shared" si="517"/>
        <v>-2.0345041199427288E-5</v>
      </c>
      <c r="AJ692" s="7"/>
      <c r="AK692" s="7"/>
      <c r="AL692" s="7">
        <v>881.75</v>
      </c>
      <c r="AM692" s="7">
        <v>25</v>
      </c>
      <c r="AN692" s="7">
        <v>774.35</v>
      </c>
      <c r="AO692" s="4"/>
      <c r="AP692" s="10">
        <f t="shared" si="518"/>
        <v>2.836074872376631E-4</v>
      </c>
      <c r="AQ692" s="10">
        <f t="shared" si="519"/>
        <v>-1.3806706114398477E-2</v>
      </c>
      <c r="AR692" s="10">
        <f t="shared" si="520"/>
        <v>1.4873254009311655E-3</v>
      </c>
      <c r="AS692" s="4"/>
      <c r="AT692" s="10">
        <f t="shared" si="555"/>
        <v>1.7893217893217895E-2</v>
      </c>
      <c r="AU692" s="10">
        <f t="shared" si="556"/>
        <v>-6.5420560747663545E-2</v>
      </c>
      <c r="AV692" s="10">
        <f t="shared" si="557"/>
        <v>-8.1337261432048447E-3</v>
      </c>
      <c r="AW692" s="4"/>
      <c r="AX692" s="9">
        <f t="shared" si="558"/>
        <v>8.3313778640881436E-2</v>
      </c>
      <c r="AY692" s="9">
        <f t="shared" si="559"/>
        <v>2.602694403642274E-2</v>
      </c>
      <c r="AZ692" s="8">
        <f t="shared" si="521"/>
        <v>5.72868346044587E-2</v>
      </c>
      <c r="BA692" s="4"/>
      <c r="BC692" s="4"/>
      <c r="BD692" s="4"/>
      <c r="BE692" s="4"/>
      <c r="BF692" s="4"/>
      <c r="BG692" s="4"/>
      <c r="BH692" s="4"/>
      <c r="BI692" s="4"/>
      <c r="BJ692" s="4"/>
      <c r="BK692" s="4"/>
      <c r="BN692" s="4"/>
    </row>
    <row r="693" spans="1:66" s="1" customFormat="1">
      <c r="A693" s="12">
        <v>42359</v>
      </c>
      <c r="B693" s="7">
        <v>25735.9</v>
      </c>
      <c r="C693" s="7">
        <v>161.25</v>
      </c>
      <c r="D693" s="7">
        <v>2210.6999999999998</v>
      </c>
      <c r="E693" s="7">
        <v>5866.2</v>
      </c>
      <c r="F693" s="7"/>
      <c r="G693" s="7"/>
      <c r="H693" s="10">
        <f t="shared" ref="H693:H756" si="565">(C693-C692)/C692</f>
        <v>8.758210822646266E-3</v>
      </c>
      <c r="I693" s="10">
        <f t="shared" ref="I693:I756" si="566">(D693-D692)/D692</f>
        <v>7.4050445441910277E-3</v>
      </c>
      <c r="J693" s="10">
        <f t="shared" ref="J693:J756" si="567">(E693-E692)/E692</f>
        <v>1.0690626534462443E-2</v>
      </c>
      <c r="K693" s="7"/>
      <c r="L693" s="10">
        <f t="shared" ref="L693:L756" si="568">(C693-$C$52)/$C$52</f>
        <v>1.5820656525220176</v>
      </c>
      <c r="M693" s="10">
        <f t="shared" ref="M693:M756" si="569">(D693-$D$52)/$D$52</f>
        <v>10.15107187894073</v>
      </c>
      <c r="N693" s="10">
        <f t="shared" ref="N693:N756" si="570">(E693-$E$52)/$E$52</f>
        <v>2.9741209945125675</v>
      </c>
      <c r="O693" s="7"/>
      <c r="P693" s="10">
        <f t="shared" ref="P693:P756" si="571">L693-M693</f>
        <v>-8.569006226418713</v>
      </c>
      <c r="Q693" s="10">
        <f t="shared" ref="Q693:Q756" si="572">L693-N693</f>
        <v>-1.3920553419905499</v>
      </c>
      <c r="R693" s="11">
        <f t="shared" ref="R693:R756" si="573">P693-Q693</f>
        <v>-7.1769508844281633</v>
      </c>
      <c r="S693" s="7"/>
      <c r="T693" s="7"/>
      <c r="U693" s="7">
        <v>12908.2</v>
      </c>
      <c r="V693" s="7">
        <v>2936</v>
      </c>
      <c r="W693" s="7">
        <v>37.85</v>
      </c>
      <c r="X693" s="7"/>
      <c r="Y693" s="10">
        <f t="shared" ref="Y693:Y756" si="574">(U693-U692)/U692</f>
        <v>-8.4757898158926157E-4</v>
      </c>
      <c r="Z693" s="10">
        <f t="shared" ref="Z693:Z756" si="575">(V693-V692)/V692</f>
        <v>1.5741221241999653E-2</v>
      </c>
      <c r="AA693" s="10">
        <f t="shared" ref="AA693:AA756" si="576">(W693-W692)/W692</f>
        <v>2.0215633423180591E-2</v>
      </c>
      <c r="AB693" s="5"/>
      <c r="AC693" s="10">
        <f t="shared" si="560"/>
        <v>1.6990281700682799E-2</v>
      </c>
      <c r="AD693" s="10">
        <f t="shared" si="561"/>
        <v>4.9339695133937413E-2</v>
      </c>
      <c r="AE693" s="10">
        <f t="shared" si="562"/>
        <v>3.8408779149519845E-2</v>
      </c>
      <c r="AF693" s="10"/>
      <c r="AG693" s="10">
        <f t="shared" si="563"/>
        <v>3.2349413433254613E-2</v>
      </c>
      <c r="AH693" s="10">
        <f t="shared" si="564"/>
        <v>1.0930915984417568E-2</v>
      </c>
      <c r="AI693" s="10">
        <f t="shared" ref="AI693:AI756" si="577">AG693-AH693</f>
        <v>2.1418497448837046E-2</v>
      </c>
      <c r="AJ693" s="7"/>
      <c r="AK693" s="7"/>
      <c r="AL693" s="7">
        <v>873</v>
      </c>
      <c r="AM693" s="7">
        <v>25.95</v>
      </c>
      <c r="AN693" s="7">
        <v>785.35</v>
      </c>
      <c r="AO693" s="4"/>
      <c r="AP693" s="10">
        <f t="shared" ref="AP693:AP756" si="578">(AL693-AL692)/AL692</f>
        <v>-9.9234476892543239E-3</v>
      </c>
      <c r="AQ693" s="10">
        <f t="shared" ref="AQ693:AQ756" si="579">(AM693-AM692)/AM692</f>
        <v>3.7999999999999971E-2</v>
      </c>
      <c r="AR693" s="10">
        <f t="shared" ref="AR693:AR756" si="580">(AN693-AN692)/AN692</f>
        <v>1.4205462646090268E-2</v>
      </c>
      <c r="AS693" s="4"/>
      <c r="AT693" s="10">
        <f t="shared" si="555"/>
        <v>7.7922077922077922E-3</v>
      </c>
      <c r="AU693" s="10">
        <f t="shared" si="556"/>
        <v>-2.9906542056074792E-2</v>
      </c>
      <c r="AV693" s="10">
        <f t="shared" si="557"/>
        <v>5.9561931599845996E-3</v>
      </c>
      <c r="AW693" s="4"/>
      <c r="AX693" s="9">
        <f t="shared" si="558"/>
        <v>3.7698749848282587E-2</v>
      </c>
      <c r="AY693" s="9">
        <f t="shared" si="559"/>
        <v>1.8360146322231926E-3</v>
      </c>
      <c r="AZ693" s="8">
        <f t="shared" ref="AZ693:AZ756" si="581">AX693-AY693</f>
        <v>3.5862735216059392E-2</v>
      </c>
      <c r="BA693" s="4"/>
      <c r="BC693" s="4"/>
      <c r="BD693" s="4"/>
      <c r="BE693" s="4"/>
      <c r="BF693" s="4"/>
      <c r="BG693" s="4"/>
      <c r="BH693" s="4"/>
      <c r="BI693" s="4"/>
      <c r="BJ693" s="4"/>
      <c r="BK693" s="4"/>
      <c r="BN693" s="4"/>
    </row>
    <row r="694" spans="1:66" s="1" customFormat="1">
      <c r="A694" s="12">
        <v>42360</v>
      </c>
      <c r="B694" s="7">
        <v>25590.65</v>
      </c>
      <c r="C694" s="7">
        <v>160.5</v>
      </c>
      <c r="D694" s="7">
        <v>2256.5</v>
      </c>
      <c r="E694" s="7">
        <v>5899.55</v>
      </c>
      <c r="F694" s="7"/>
      <c r="G694" s="7"/>
      <c r="H694" s="10">
        <f t="shared" si="565"/>
        <v>-4.6511627906976744E-3</v>
      </c>
      <c r="I694" s="10">
        <f t="shared" si="566"/>
        <v>2.0717419821775992E-2</v>
      </c>
      <c r="J694" s="10">
        <f t="shared" si="567"/>
        <v>5.6851113156728998E-3</v>
      </c>
      <c r="K694" s="7"/>
      <c r="L694" s="10">
        <f t="shared" si="568"/>
        <v>1.5700560448358685</v>
      </c>
      <c r="M694" s="10">
        <f t="shared" si="569"/>
        <v>10.382093316519546</v>
      </c>
      <c r="N694" s="10">
        <f t="shared" si="570"/>
        <v>2.9967143147483242</v>
      </c>
      <c r="O694" s="7"/>
      <c r="P694" s="10">
        <f t="shared" si="571"/>
        <v>-8.8120372716836783</v>
      </c>
      <c r="Q694" s="10">
        <f t="shared" si="572"/>
        <v>-1.4266582699124557</v>
      </c>
      <c r="R694" s="11">
        <f t="shared" si="573"/>
        <v>-7.3853790017712226</v>
      </c>
      <c r="S694" s="7"/>
      <c r="T694" s="7"/>
      <c r="U694" s="7">
        <v>12769.8</v>
      </c>
      <c r="V694" s="7">
        <v>2917.3</v>
      </c>
      <c r="W694" s="7">
        <v>37.049999999999997</v>
      </c>
      <c r="X694" s="7"/>
      <c r="Y694" s="10">
        <f t="shared" si="574"/>
        <v>-1.0721866720379405E-2</v>
      </c>
      <c r="Z694" s="10">
        <f t="shared" si="575"/>
        <v>-6.3692098092642431E-3</v>
      </c>
      <c r="AA694" s="10">
        <f t="shared" si="576"/>
        <v>-2.1136063408190336E-2</v>
      </c>
      <c r="AB694" s="5"/>
      <c r="AC694" s="10">
        <f t="shared" si="560"/>
        <v>6.0862474443669715E-3</v>
      </c>
      <c r="AD694" s="10">
        <f t="shared" si="561"/>
        <v>4.2656230454439989E-2</v>
      </c>
      <c r="AE694" s="10">
        <f t="shared" si="562"/>
        <v>1.646090534979408E-2</v>
      </c>
      <c r="AF694" s="10"/>
      <c r="AG694" s="10">
        <f t="shared" si="563"/>
        <v>3.6569983010073019E-2</v>
      </c>
      <c r="AH694" s="10">
        <f t="shared" si="564"/>
        <v>2.6195325104645908E-2</v>
      </c>
      <c r="AI694" s="10">
        <f t="shared" si="577"/>
        <v>1.0374657905427111E-2</v>
      </c>
      <c r="AJ694" s="7"/>
      <c r="AK694" s="7"/>
      <c r="AL694" s="7">
        <v>913.5</v>
      </c>
      <c r="AM694" s="7">
        <v>25.3</v>
      </c>
      <c r="AN694" s="7">
        <v>780.3</v>
      </c>
      <c r="AO694" s="4"/>
      <c r="AP694" s="10">
        <f t="shared" si="578"/>
        <v>4.6391752577319589E-2</v>
      </c>
      <c r="AQ694" s="10">
        <f t="shared" si="579"/>
        <v>-2.5048169556840024E-2</v>
      </c>
      <c r="AR694" s="10">
        <f t="shared" si="580"/>
        <v>-6.4302540268670882E-3</v>
      </c>
      <c r="AS694" s="4"/>
      <c r="AT694" s="10">
        <f t="shared" si="555"/>
        <v>5.4545454545454543E-2</v>
      </c>
      <c r="AU694" s="10">
        <f t="shared" si="556"/>
        <v>-5.4205607476635491E-2</v>
      </c>
      <c r="AV694" s="10">
        <f t="shared" si="557"/>
        <v>-5.1236070193427807E-4</v>
      </c>
      <c r="AW694" s="10" t="s">
        <v>1</v>
      </c>
      <c r="AX694" s="9">
        <f t="shared" si="558"/>
        <v>0.10875106202209003</v>
      </c>
      <c r="AY694" s="9">
        <f t="shared" si="559"/>
        <v>5.5057815247388821E-2</v>
      </c>
      <c r="AZ694" s="8">
        <f t="shared" si="581"/>
        <v>5.3693246774701213E-2</v>
      </c>
      <c r="BA694" s="4"/>
      <c r="BC694" s="4"/>
      <c r="BD694" s="4"/>
      <c r="BE694" s="4"/>
      <c r="BF694" s="4"/>
      <c r="BG694" s="4"/>
      <c r="BH694" s="4"/>
      <c r="BI694" s="4"/>
      <c r="BJ694" s="4"/>
      <c r="BK694" s="4"/>
      <c r="BN694" s="4"/>
    </row>
    <row r="695" spans="1:66" s="1" customFormat="1">
      <c r="A695" s="12">
        <v>42361</v>
      </c>
      <c r="B695" s="7">
        <v>25850.3</v>
      </c>
      <c r="C695" s="7">
        <v>166.55</v>
      </c>
      <c r="D695" s="7">
        <v>2277.9</v>
      </c>
      <c r="E695" s="7">
        <v>5916.9</v>
      </c>
      <c r="F695" s="7"/>
      <c r="G695" s="7"/>
      <c r="H695" s="10">
        <f t="shared" si="565"/>
        <v>3.7694704049844305E-2</v>
      </c>
      <c r="I695" s="10">
        <f t="shared" si="566"/>
        <v>9.4837137159317925E-3</v>
      </c>
      <c r="J695" s="10">
        <f t="shared" si="567"/>
        <v>2.9409022722071097E-3</v>
      </c>
      <c r="K695" s="7"/>
      <c r="L695" s="10">
        <f t="shared" si="568"/>
        <v>1.66693354683747</v>
      </c>
      <c r="M695" s="10">
        <f t="shared" si="569"/>
        <v>10.490037831021437</v>
      </c>
      <c r="N695" s="10">
        <f t="shared" si="570"/>
        <v>3.0084682609579292</v>
      </c>
      <c r="O695" s="7"/>
      <c r="P695" s="10">
        <f t="shared" si="571"/>
        <v>-8.8231042841839677</v>
      </c>
      <c r="Q695" s="10">
        <f t="shared" si="572"/>
        <v>-1.3415347141204592</v>
      </c>
      <c r="R695" s="11">
        <f t="shared" si="573"/>
        <v>-7.4815695700635088</v>
      </c>
      <c r="S695" s="7"/>
      <c r="T695" s="7"/>
      <c r="U695" s="7">
        <v>12977.2</v>
      </c>
      <c r="V695" s="7">
        <v>2897.05</v>
      </c>
      <c r="W695" s="7">
        <v>37.35</v>
      </c>
      <c r="X695" s="7"/>
      <c r="Y695" s="10">
        <f t="shared" si="574"/>
        <v>1.6241444658491241E-2</v>
      </c>
      <c r="Z695" s="10">
        <f t="shared" si="575"/>
        <v>-6.9413498783121377E-3</v>
      </c>
      <c r="AA695" s="10">
        <f t="shared" si="576"/>
        <v>8.0971659919029503E-3</v>
      </c>
      <c r="AB695" s="5"/>
      <c r="AC695" s="10">
        <f t="shared" si="560"/>
        <v>2.2426541553903785E-2</v>
      </c>
      <c r="AD695" s="10">
        <f t="shared" si="561"/>
        <v>3.5418788756053671E-2</v>
      </c>
      <c r="AE695" s="10">
        <f t="shared" si="562"/>
        <v>2.4691358024691318E-2</v>
      </c>
      <c r="AF695" s="10"/>
      <c r="AG695" s="10">
        <f t="shared" si="563"/>
        <v>1.2992247202149886E-2</v>
      </c>
      <c r="AH695" s="10">
        <f t="shared" si="564"/>
        <v>1.0727430731362352E-2</v>
      </c>
      <c r="AI695" s="10">
        <f t="shared" si="577"/>
        <v>2.2648164707875333E-3</v>
      </c>
      <c r="AJ695" s="7"/>
      <c r="AK695" s="7"/>
      <c r="AL695" s="7">
        <v>902.5</v>
      </c>
      <c r="AM695" s="7">
        <v>25.15</v>
      </c>
      <c r="AN695" s="7">
        <v>780.9</v>
      </c>
      <c r="AO695" s="4"/>
      <c r="AP695" s="10">
        <f t="shared" si="578"/>
        <v>-1.20415982484948E-2</v>
      </c>
      <c r="AQ695" s="10">
        <f t="shared" si="579"/>
        <v>-5.9288537549407952E-3</v>
      </c>
      <c r="AR695" s="10">
        <f t="shared" si="580"/>
        <v>7.689350249904175E-4</v>
      </c>
      <c r="AS695" s="4"/>
      <c r="AT695" s="10">
        <f t="shared" si="555"/>
        <v>4.1847041847041848E-2</v>
      </c>
      <c r="AU695" s="10">
        <f t="shared" si="556"/>
        <v>-5.9813084112149584E-2</v>
      </c>
      <c r="AV695" s="10">
        <f t="shared" si="557"/>
        <v>2.5618035096699343E-4</v>
      </c>
      <c r="AW695" s="7" t="s">
        <v>0</v>
      </c>
      <c r="AX695" s="9">
        <f t="shared" si="558"/>
        <v>0.10166012595919144</v>
      </c>
      <c r="AY695" s="9">
        <f t="shared" si="559"/>
        <v>4.1590861496074855E-2</v>
      </c>
      <c r="AZ695" s="8">
        <f t="shared" si="581"/>
        <v>6.0069264463116584E-2</v>
      </c>
      <c r="BA695" s="4"/>
      <c r="BC695" s="4"/>
      <c r="BD695" s="4"/>
      <c r="BE695" s="4"/>
      <c r="BF695" s="4"/>
      <c r="BG695" s="4"/>
      <c r="BH695" s="4"/>
      <c r="BI695" s="4"/>
      <c r="BJ695" s="4"/>
      <c r="BK695" s="4"/>
      <c r="BN695" s="4"/>
    </row>
    <row r="696" spans="1:66" s="1" customFormat="1">
      <c r="A696" s="12">
        <v>42362</v>
      </c>
      <c r="B696" s="7">
        <v>25838.71</v>
      </c>
      <c r="C696" s="7">
        <v>169.5</v>
      </c>
      <c r="D696" s="7">
        <v>2262.4499999999998</v>
      </c>
      <c r="E696" s="7">
        <v>5878.25</v>
      </c>
      <c r="F696" s="7"/>
      <c r="G696" s="7"/>
      <c r="H696" s="10">
        <f t="shared" si="565"/>
        <v>1.7712398679075283E-2</v>
      </c>
      <c r="I696" s="10">
        <f t="shared" si="566"/>
        <v>-6.7825628868696045E-3</v>
      </c>
      <c r="J696" s="10">
        <f t="shared" si="567"/>
        <v>-6.5321367608037386E-3</v>
      </c>
      <c r="K696" s="7"/>
      <c r="L696" s="10">
        <f t="shared" si="568"/>
        <v>1.7141713370696556</v>
      </c>
      <c r="M696" s="10">
        <f t="shared" si="569"/>
        <v>10.412105926860024</v>
      </c>
      <c r="N696" s="10">
        <f t="shared" si="570"/>
        <v>2.9822843980760112</v>
      </c>
      <c r="O696" s="7"/>
      <c r="P696" s="10">
        <f t="shared" si="571"/>
        <v>-8.6979345897903677</v>
      </c>
      <c r="Q696" s="10">
        <f t="shared" si="572"/>
        <v>-1.2681130610063556</v>
      </c>
      <c r="R696" s="11">
        <f t="shared" si="573"/>
        <v>-7.4298215287840126</v>
      </c>
      <c r="S696" s="7"/>
      <c r="T696" s="7"/>
      <c r="U696" s="7">
        <v>12937.35</v>
      </c>
      <c r="V696" s="7">
        <v>2910</v>
      </c>
      <c r="W696" s="7">
        <v>37.450000000000003</v>
      </c>
      <c r="X696" s="7"/>
      <c r="Y696" s="10">
        <f t="shared" si="574"/>
        <v>-3.0707702740190765E-3</v>
      </c>
      <c r="Z696" s="10">
        <f t="shared" si="575"/>
        <v>4.4700643758305231E-3</v>
      </c>
      <c r="AA696" s="10">
        <f t="shared" si="576"/>
        <v>2.677376171352113E-3</v>
      </c>
      <c r="AB696" s="5"/>
      <c r="AC696" s="10">
        <f t="shared" si="560"/>
        <v>1.9286904522731924E-2</v>
      </c>
      <c r="AD696" s="10">
        <f t="shared" si="561"/>
        <v>4.00471773977377E-2</v>
      </c>
      <c r="AE696" s="10">
        <f t="shared" si="562"/>
        <v>2.7434842249657063E-2</v>
      </c>
      <c r="AF696" s="10"/>
      <c r="AG696" s="10">
        <f t="shared" si="563"/>
        <v>2.0760272875005776E-2</v>
      </c>
      <c r="AH696" s="10">
        <f t="shared" si="564"/>
        <v>1.2612335148080637E-2</v>
      </c>
      <c r="AI696" s="10">
        <f t="shared" si="577"/>
        <v>8.1479377269251391E-3</v>
      </c>
      <c r="AJ696" s="7"/>
      <c r="AK696" s="7"/>
      <c r="AL696" s="7">
        <v>904.25</v>
      </c>
      <c r="AM696" s="7">
        <v>24.95</v>
      </c>
      <c r="AN696" s="7">
        <v>781.95</v>
      </c>
      <c r="AO696" s="4"/>
      <c r="AP696" s="10">
        <f t="shared" si="578"/>
        <v>1.9390581717451524E-3</v>
      </c>
      <c r="AQ696" s="10">
        <f t="shared" si="579"/>
        <v>-7.9522862823061344E-3</v>
      </c>
      <c r="AR696" s="10">
        <f t="shared" si="580"/>
        <v>1.3446023818671638E-3</v>
      </c>
      <c r="AS696" s="4"/>
      <c r="AT696" s="10">
        <f t="shared" ref="AT696:AT701" si="582">(AL696-$AL$695)/$AL$695</f>
        <v>1.9390581717451524E-3</v>
      </c>
      <c r="AU696" s="10">
        <f t="shared" ref="AU696:AU701" si="583">(AM696-$AM$695)/$AM$695</f>
        <v>-7.9522862823061344E-3</v>
      </c>
      <c r="AV696" s="10">
        <f t="shared" ref="AV696:AV701" si="584">(AN696-$AN$695)/$AN$695</f>
        <v>1.3446023818671638E-3</v>
      </c>
      <c r="AW696" s="4"/>
      <c r="AX696" s="9">
        <f t="shared" ref="AX696:AX712" si="585">AV696-AT696</f>
        <v>-5.9445578987798856E-4</v>
      </c>
      <c r="AY696" s="9">
        <f t="shared" ref="AY696:AY712" si="586">AV696-AU696</f>
        <v>9.2968886641732976E-3</v>
      </c>
      <c r="AZ696" s="8">
        <f t="shared" si="581"/>
        <v>-9.891344454051286E-3</v>
      </c>
      <c r="BA696" s="4"/>
      <c r="BC696" s="4"/>
      <c r="BD696" s="4"/>
      <c r="BE696" s="4"/>
      <c r="BF696" s="4"/>
      <c r="BG696" s="4"/>
      <c r="BH696" s="4"/>
      <c r="BI696" s="4"/>
      <c r="BJ696" s="4"/>
      <c r="BK696" s="4"/>
      <c r="BN696" s="4"/>
    </row>
    <row r="697" spans="1:66" s="1" customFormat="1">
      <c r="A697" s="12">
        <v>42366</v>
      </c>
      <c r="B697" s="7">
        <v>26034.13</v>
      </c>
      <c r="C697" s="7">
        <v>167.45</v>
      </c>
      <c r="D697" s="7">
        <v>2241.8000000000002</v>
      </c>
      <c r="E697" s="7">
        <v>5915.65</v>
      </c>
      <c r="F697" s="7"/>
      <c r="G697" s="7"/>
      <c r="H697" s="10">
        <f t="shared" si="565"/>
        <v>-1.2094395280236056E-2</v>
      </c>
      <c r="I697" s="10">
        <f t="shared" si="566"/>
        <v>-9.1272735309065999E-3</v>
      </c>
      <c r="J697" s="10">
        <f t="shared" si="567"/>
        <v>6.3624378003656933E-3</v>
      </c>
      <c r="K697" s="7"/>
      <c r="L697" s="10">
        <f t="shared" si="568"/>
        <v>1.6813450760608484</v>
      </c>
      <c r="M697" s="10">
        <f t="shared" si="569"/>
        <v>10.307944514501893</v>
      </c>
      <c r="N697" s="10">
        <f t="shared" si="570"/>
        <v>3.0076214348621364</v>
      </c>
      <c r="O697" s="7"/>
      <c r="P697" s="10">
        <f t="shared" si="571"/>
        <v>-8.626599438441044</v>
      </c>
      <c r="Q697" s="10">
        <f t="shared" si="572"/>
        <v>-1.326276358801288</v>
      </c>
      <c r="R697" s="11">
        <f t="shared" si="573"/>
        <v>-7.3003230796397558</v>
      </c>
      <c r="S697" s="7"/>
      <c r="T697" s="7"/>
      <c r="U697" s="7">
        <v>12960.05</v>
      </c>
      <c r="V697" s="7">
        <v>2909.5</v>
      </c>
      <c r="W697" s="7">
        <v>38.9</v>
      </c>
      <c r="X697" s="7"/>
      <c r="Y697" s="10">
        <f t="shared" si="574"/>
        <v>1.7546097152816387E-3</v>
      </c>
      <c r="Z697" s="10">
        <f t="shared" si="575"/>
        <v>-1.7182130584192441E-4</v>
      </c>
      <c r="AA697" s="10">
        <f t="shared" si="576"/>
        <v>3.8718291054739534E-2</v>
      </c>
      <c r="AB697" s="5"/>
      <c r="AC697" s="10">
        <f t="shared" si="560"/>
        <v>2.1075355228066861E-2</v>
      </c>
      <c r="AD697" s="10">
        <f t="shared" si="561"/>
        <v>3.9868475133580009E-2</v>
      </c>
      <c r="AE697" s="10">
        <f t="shared" si="562"/>
        <v>6.7215363511659687E-2</v>
      </c>
      <c r="AF697" s="10"/>
      <c r="AG697" s="10">
        <f t="shared" si="563"/>
        <v>1.8793119905513148E-2</v>
      </c>
      <c r="AH697" s="10">
        <f t="shared" si="564"/>
        <v>-2.7346888378079678E-2</v>
      </c>
      <c r="AI697" s="10">
        <f t="shared" si="577"/>
        <v>4.6140008283592826E-2</v>
      </c>
      <c r="AJ697" s="7"/>
      <c r="AK697" s="7"/>
      <c r="AL697" s="7">
        <v>913.25</v>
      </c>
      <c r="AM697" s="7">
        <v>24.8</v>
      </c>
      <c r="AN697" s="7">
        <v>781.15</v>
      </c>
      <c r="AO697" s="4"/>
      <c r="AP697" s="10">
        <f t="shared" si="578"/>
        <v>9.9529997235277851E-3</v>
      </c>
      <c r="AQ697" s="10">
        <f t="shared" si="579"/>
        <v>-6.0120240480961359E-3</v>
      </c>
      <c r="AR697" s="10">
        <f t="shared" si="580"/>
        <v>-1.0230833173477437E-3</v>
      </c>
      <c r="AS697" s="4"/>
      <c r="AT697" s="10">
        <f t="shared" si="582"/>
        <v>1.1911357340720222E-2</v>
      </c>
      <c r="AU697" s="10">
        <f t="shared" si="583"/>
        <v>-1.3916500994035701E-2</v>
      </c>
      <c r="AV697" s="10">
        <f t="shared" si="584"/>
        <v>3.2014342425406585E-4</v>
      </c>
      <c r="AW697" s="4"/>
      <c r="AX697" s="9">
        <f t="shared" si="585"/>
        <v>-1.1591213916466156E-2</v>
      </c>
      <c r="AY697" s="9">
        <f t="shared" si="586"/>
        <v>1.4236644418289767E-2</v>
      </c>
      <c r="AZ697" s="8">
        <f t="shared" si="581"/>
        <v>-2.5827858334755923E-2</v>
      </c>
      <c r="BA697" s="4"/>
      <c r="BC697" s="4"/>
      <c r="BD697" s="4"/>
      <c r="BE697" s="4"/>
      <c r="BF697" s="4"/>
      <c r="BG697" s="4"/>
      <c r="BH697" s="4"/>
      <c r="BI697" s="4"/>
      <c r="BJ697" s="4"/>
      <c r="BK697" s="4"/>
      <c r="BN697" s="4"/>
    </row>
    <row r="698" spans="1:66" s="1" customFormat="1">
      <c r="A698" s="12">
        <v>42367</v>
      </c>
      <c r="B698" s="7">
        <v>26079.48</v>
      </c>
      <c r="C698" s="7">
        <v>171.2</v>
      </c>
      <c r="D698" s="7">
        <v>2255.9499999999998</v>
      </c>
      <c r="E698" s="7">
        <v>5995.6</v>
      </c>
      <c r="F698" s="7"/>
      <c r="G698" s="7"/>
      <c r="H698" s="10">
        <f t="shared" si="565"/>
        <v>2.2394744699910422E-2</v>
      </c>
      <c r="I698" s="10">
        <f t="shared" si="566"/>
        <v>6.3118922294583078E-3</v>
      </c>
      <c r="J698" s="10">
        <f t="shared" si="567"/>
        <v>1.3514998351829594E-2</v>
      </c>
      <c r="K698" s="7"/>
      <c r="L698" s="10">
        <f t="shared" si="568"/>
        <v>1.7413931144915931</v>
      </c>
      <c r="M698" s="10">
        <f t="shared" si="569"/>
        <v>10.379319041614123</v>
      </c>
      <c r="N698" s="10">
        <f t="shared" si="570"/>
        <v>3.061784431949055</v>
      </c>
      <c r="O698" s="7"/>
      <c r="P698" s="10">
        <f t="shared" si="571"/>
        <v>-8.637925927122529</v>
      </c>
      <c r="Q698" s="10">
        <f t="shared" si="572"/>
        <v>-1.320391317457462</v>
      </c>
      <c r="R698" s="11">
        <f t="shared" si="573"/>
        <v>-7.3175346096650671</v>
      </c>
      <c r="S698" s="7"/>
      <c r="T698" s="7"/>
      <c r="U698" s="7">
        <v>13073.35</v>
      </c>
      <c r="V698" s="7">
        <v>2969.6</v>
      </c>
      <c r="W698" s="7">
        <v>37.549999999999997</v>
      </c>
      <c r="X698" s="7"/>
      <c r="Y698" s="10">
        <f t="shared" si="574"/>
        <v>8.7422502228001516E-3</v>
      </c>
      <c r="Z698" s="10">
        <f t="shared" si="575"/>
        <v>2.0656470183880362E-2</v>
      </c>
      <c r="AA698" s="10">
        <f t="shared" si="576"/>
        <v>-3.4704370179948624E-2</v>
      </c>
      <c r="AB698" s="5"/>
      <c r="AC698" s="10">
        <f t="shared" si="560"/>
        <v>3.0001851479805171E-2</v>
      </c>
      <c r="AD698" s="10">
        <f t="shared" si="561"/>
        <v>6.1348487285333944E-2</v>
      </c>
      <c r="AE698" s="10">
        <f t="shared" si="562"/>
        <v>3.0178326474622614E-2</v>
      </c>
      <c r="AF698" s="10"/>
      <c r="AG698" s="10">
        <f t="shared" si="563"/>
        <v>3.1346635805528773E-2</v>
      </c>
      <c r="AH698" s="10">
        <f t="shared" si="564"/>
        <v>3.117016081071133E-2</v>
      </c>
      <c r="AI698" s="10">
        <f t="shared" si="577"/>
        <v>1.7647499481744308E-4</v>
      </c>
      <c r="AJ698" s="7"/>
      <c r="AK698" s="7"/>
      <c r="AL698" s="7">
        <v>903.5</v>
      </c>
      <c r="AM698" s="7">
        <v>24.95</v>
      </c>
      <c r="AN698" s="7">
        <v>792.7</v>
      </c>
      <c r="AO698" s="4"/>
      <c r="AP698" s="10">
        <f t="shared" si="578"/>
        <v>-1.0676156583629894E-2</v>
      </c>
      <c r="AQ698" s="10">
        <f t="shared" si="579"/>
        <v>6.0483870967741361E-3</v>
      </c>
      <c r="AR698" s="10">
        <f t="shared" si="580"/>
        <v>1.4785892594252153E-2</v>
      </c>
      <c r="AS698" s="4"/>
      <c r="AT698" s="10">
        <f t="shared" si="582"/>
        <v>1.10803324099723E-3</v>
      </c>
      <c r="AU698" s="10">
        <f t="shared" si="583"/>
        <v>-7.9522862823061344E-3</v>
      </c>
      <c r="AV698" s="10">
        <f t="shared" si="584"/>
        <v>1.5110769624791994E-2</v>
      </c>
      <c r="AW698" s="4"/>
      <c r="AX698" s="9">
        <f t="shared" si="585"/>
        <v>1.4002736383794763E-2</v>
      </c>
      <c r="AY698" s="9">
        <f t="shared" si="586"/>
        <v>2.3063055907098128E-2</v>
      </c>
      <c r="AZ698" s="8">
        <f t="shared" si="581"/>
        <v>-9.0603195233033649E-3</v>
      </c>
      <c r="BA698" s="4"/>
      <c r="BC698" s="4"/>
      <c r="BD698" s="4"/>
      <c r="BE698" s="4"/>
      <c r="BF698" s="4"/>
      <c r="BG698" s="4"/>
      <c r="BH698" s="4"/>
      <c r="BI698" s="4"/>
      <c r="BJ698" s="4"/>
      <c r="BK698" s="4"/>
      <c r="BN698" s="4"/>
    </row>
    <row r="699" spans="1:66" s="1" customFormat="1">
      <c r="A699" s="12">
        <v>42368</v>
      </c>
      <c r="B699" s="7">
        <v>25960.03</v>
      </c>
      <c r="C699" s="7">
        <v>171.45</v>
      </c>
      <c r="D699" s="7">
        <v>2242.35</v>
      </c>
      <c r="E699" s="7">
        <v>5982.2</v>
      </c>
      <c r="F699" s="7"/>
      <c r="G699" s="7"/>
      <c r="H699" s="10">
        <f t="shared" si="565"/>
        <v>1.4602803738317759E-3</v>
      </c>
      <c r="I699" s="10">
        <f t="shared" si="566"/>
        <v>-6.0285024047518386E-3</v>
      </c>
      <c r="J699" s="10">
        <f t="shared" si="567"/>
        <v>-2.234972313029646E-3</v>
      </c>
      <c r="K699" s="7"/>
      <c r="L699" s="10">
        <f t="shared" si="568"/>
        <v>1.7453963170536426</v>
      </c>
      <c r="M699" s="10">
        <f t="shared" si="569"/>
        <v>10.310718789407314</v>
      </c>
      <c r="N699" s="10">
        <f t="shared" si="570"/>
        <v>3.0527064562021549</v>
      </c>
      <c r="O699" s="7"/>
      <c r="P699" s="10">
        <f t="shared" si="571"/>
        <v>-8.5653224723536709</v>
      </c>
      <c r="Q699" s="10">
        <f t="shared" si="572"/>
        <v>-1.3073101391485122</v>
      </c>
      <c r="R699" s="11">
        <f t="shared" si="573"/>
        <v>-7.2580123332051585</v>
      </c>
      <c r="S699" s="7"/>
      <c r="T699" s="7"/>
      <c r="U699" s="7">
        <v>13099.5</v>
      </c>
      <c r="V699" s="7">
        <v>2971.8</v>
      </c>
      <c r="W699" s="7">
        <v>38.049999999999997</v>
      </c>
      <c r="X699" s="7"/>
      <c r="Y699" s="10">
        <f t="shared" si="574"/>
        <v>2.000252421911724E-3</v>
      </c>
      <c r="Z699" s="10">
        <f t="shared" si="575"/>
        <v>7.4084051724147121E-4</v>
      </c>
      <c r="AA699" s="10">
        <f t="shared" si="576"/>
        <v>1.3315579227696406E-2</v>
      </c>
      <c r="AB699" s="5"/>
      <c r="AC699" s="10">
        <f t="shared" si="560"/>
        <v>3.2062115177801213E-2</v>
      </c>
      <c r="AD699" s="10">
        <f t="shared" si="561"/>
        <v>6.2134777247627865E-2</v>
      </c>
      <c r="AE699" s="10">
        <f t="shared" si="562"/>
        <v>4.389574759945114E-2</v>
      </c>
      <c r="AF699" s="10"/>
      <c r="AG699" s="10">
        <f t="shared" si="563"/>
        <v>3.0072662069826651E-2</v>
      </c>
      <c r="AH699" s="10">
        <f t="shared" si="564"/>
        <v>1.8239029648176724E-2</v>
      </c>
      <c r="AI699" s="10">
        <f t="shared" si="577"/>
        <v>1.1833632421649927E-2</v>
      </c>
      <c r="AJ699" s="7"/>
      <c r="AK699" s="7"/>
      <c r="AL699" s="7">
        <v>933.75</v>
      </c>
      <c r="AM699" s="7">
        <v>25.05</v>
      </c>
      <c r="AN699" s="7">
        <v>824.55</v>
      </c>
      <c r="AO699" s="4"/>
      <c r="AP699" s="10">
        <f t="shared" si="578"/>
        <v>3.3480907581627008E-2</v>
      </c>
      <c r="AQ699" s="10">
        <f t="shared" si="579"/>
        <v>4.0080160320641852E-3</v>
      </c>
      <c r="AR699" s="10">
        <f t="shared" si="580"/>
        <v>4.0179134603254583E-2</v>
      </c>
      <c r="AS699" s="4"/>
      <c r="AT699" s="10">
        <f t="shared" si="582"/>
        <v>3.4626038781163437E-2</v>
      </c>
      <c r="AU699" s="10">
        <f t="shared" si="583"/>
        <v>-3.976143141152997E-3</v>
      </c>
      <c r="AV699" s="10">
        <f t="shared" si="584"/>
        <v>5.5897041874759863E-2</v>
      </c>
      <c r="AW699" s="4"/>
      <c r="AX699" s="9">
        <f t="shared" si="585"/>
        <v>2.1271003093596426E-2</v>
      </c>
      <c r="AY699" s="9">
        <f t="shared" si="586"/>
        <v>5.9873185015912864E-2</v>
      </c>
      <c r="AZ699" s="8">
        <f t="shared" si="581"/>
        <v>-3.8602181922316438E-2</v>
      </c>
      <c r="BA699" s="4"/>
      <c r="BC699" s="4"/>
      <c r="BD699" s="4"/>
      <c r="BE699" s="4"/>
      <c r="BF699" s="4"/>
      <c r="BG699" s="4"/>
      <c r="BH699" s="4"/>
      <c r="BI699" s="4"/>
      <c r="BJ699" s="4"/>
      <c r="BK699" s="4"/>
      <c r="BN699" s="4"/>
    </row>
    <row r="700" spans="1:66" s="1" customFormat="1">
      <c r="A700" s="12">
        <v>42369</v>
      </c>
      <c r="B700" s="7">
        <v>26117.54</v>
      </c>
      <c r="C700" s="7">
        <v>171.6</v>
      </c>
      <c r="D700" s="7">
        <v>2244.6999999999998</v>
      </c>
      <c r="E700" s="7">
        <v>6013.2</v>
      </c>
      <c r="F700" s="7"/>
      <c r="G700" s="7"/>
      <c r="H700" s="10">
        <f t="shared" si="565"/>
        <v>8.7489063867019943E-4</v>
      </c>
      <c r="I700" s="10">
        <f t="shared" si="566"/>
        <v>1.0480076705241862E-3</v>
      </c>
      <c r="J700" s="10">
        <f t="shared" si="567"/>
        <v>5.1820400521547256E-3</v>
      </c>
      <c r="K700" s="7"/>
      <c r="L700" s="10">
        <f t="shared" si="568"/>
        <v>1.7477982385908726</v>
      </c>
      <c r="M700" s="10">
        <f t="shared" si="569"/>
        <v>10.322572509457755</v>
      </c>
      <c r="N700" s="10">
        <f t="shared" si="570"/>
        <v>3.0737077433778204</v>
      </c>
      <c r="O700" s="7"/>
      <c r="P700" s="10">
        <f t="shared" si="571"/>
        <v>-8.5747742708668824</v>
      </c>
      <c r="Q700" s="10">
        <f t="shared" si="572"/>
        <v>-1.3259095047869478</v>
      </c>
      <c r="R700" s="11">
        <f t="shared" si="573"/>
        <v>-7.2488647660799348</v>
      </c>
      <c r="S700" s="7"/>
      <c r="T700" s="7"/>
      <c r="U700" s="7">
        <v>13342.3</v>
      </c>
      <c r="V700" s="7">
        <v>2963.7</v>
      </c>
      <c r="W700" s="7">
        <v>37.75</v>
      </c>
      <c r="X700" s="7"/>
      <c r="Y700" s="10">
        <f t="shared" si="574"/>
        <v>1.8535058590022465E-2</v>
      </c>
      <c r="Z700" s="10">
        <f t="shared" si="575"/>
        <v>-2.7256208358571784E-3</v>
      </c>
      <c r="AA700" s="10">
        <f t="shared" si="576"/>
        <v>-7.8843626806832379E-3</v>
      </c>
      <c r="AB700" s="5"/>
      <c r="AC700" s="10">
        <f t="shared" si="560"/>
        <v>5.1191446951164267E-2</v>
      </c>
      <c r="AD700" s="10">
        <f t="shared" si="561"/>
        <v>5.9239800568273202E-2</v>
      </c>
      <c r="AE700" s="10">
        <f t="shared" si="562"/>
        <v>3.56652949245541E-2</v>
      </c>
      <c r="AF700" s="10"/>
      <c r="AG700" s="10">
        <f t="shared" si="563"/>
        <v>8.0483536171089345E-3</v>
      </c>
      <c r="AH700" s="10">
        <f t="shared" si="564"/>
        <v>2.3574505643719101E-2</v>
      </c>
      <c r="AI700" s="10">
        <f t="shared" si="577"/>
        <v>-1.5526152026610167E-2</v>
      </c>
      <c r="AJ700" s="7"/>
      <c r="AK700" s="7"/>
      <c r="AL700" s="7">
        <v>926</v>
      </c>
      <c r="AM700" s="7">
        <v>25.05</v>
      </c>
      <c r="AN700" s="7">
        <v>857.2</v>
      </c>
      <c r="AO700" s="4"/>
      <c r="AP700" s="10">
        <f t="shared" si="578"/>
        <v>-8.2998661311914322E-3</v>
      </c>
      <c r="AQ700" s="10">
        <f t="shared" si="579"/>
        <v>0</v>
      </c>
      <c r="AR700" s="10">
        <f t="shared" si="580"/>
        <v>3.9597356133648766E-2</v>
      </c>
      <c r="AS700" s="4"/>
      <c r="AT700" s="10">
        <f t="shared" si="582"/>
        <v>2.6038781163434901E-2</v>
      </c>
      <c r="AU700" s="10">
        <f t="shared" si="583"/>
        <v>-3.976143141152997E-3</v>
      </c>
      <c r="AV700" s="10">
        <f t="shared" si="584"/>
        <v>9.7707773082340979E-2</v>
      </c>
      <c r="AX700" s="9">
        <f t="shared" si="585"/>
        <v>7.1668991918906078E-2</v>
      </c>
      <c r="AY700" s="9">
        <f t="shared" si="586"/>
        <v>0.10168391622349397</v>
      </c>
      <c r="AZ700" s="8">
        <f t="shared" si="581"/>
        <v>-3.0014924304587895E-2</v>
      </c>
      <c r="BA700" s="4"/>
      <c r="BC700" s="4"/>
      <c r="BD700" s="4"/>
      <c r="BE700" s="4"/>
      <c r="BF700" s="4"/>
      <c r="BG700" s="4"/>
      <c r="BH700" s="4"/>
      <c r="BI700" s="4"/>
      <c r="BJ700" s="4">
        <v>101</v>
      </c>
      <c r="BK700" s="4"/>
      <c r="BN700" s="4"/>
    </row>
    <row r="701" spans="1:66" s="1" customFormat="1">
      <c r="A701" s="12">
        <v>42370</v>
      </c>
      <c r="B701" s="7">
        <v>26160.9</v>
      </c>
      <c r="C701" s="7">
        <v>170.6</v>
      </c>
      <c r="D701" s="7">
        <v>2250.4499999999998</v>
      </c>
      <c r="E701" s="7">
        <v>6087.1</v>
      </c>
      <c r="F701" s="7"/>
      <c r="G701" s="7"/>
      <c r="H701" s="10">
        <f t="shared" si="565"/>
        <v>-5.8275058275058279E-3</v>
      </c>
      <c r="I701" s="10">
        <f t="shared" si="566"/>
        <v>2.5615895219851209E-3</v>
      </c>
      <c r="J701" s="10">
        <f t="shared" si="567"/>
        <v>1.2289629481806784E-2</v>
      </c>
      <c r="K701" s="7"/>
      <c r="L701" s="10">
        <f t="shared" si="568"/>
        <v>1.7317854283426739</v>
      </c>
      <c r="M701" s="10">
        <f t="shared" si="569"/>
        <v>10.351576292559898</v>
      </c>
      <c r="N701" s="10">
        <f t="shared" si="570"/>
        <v>3.1237721021611002</v>
      </c>
      <c r="O701" s="7"/>
      <c r="P701" s="10">
        <f t="shared" si="571"/>
        <v>-8.6197908642172241</v>
      </c>
      <c r="Q701" s="10">
        <f t="shared" si="572"/>
        <v>-1.3919866738184263</v>
      </c>
      <c r="R701" s="11">
        <f t="shared" si="573"/>
        <v>-7.227804190398798</v>
      </c>
      <c r="S701" s="7"/>
      <c r="T701" s="7"/>
      <c r="U701" s="7">
        <v>13519.05</v>
      </c>
      <c r="V701" s="7">
        <v>2991.05</v>
      </c>
      <c r="W701" s="7">
        <v>37.75</v>
      </c>
      <c r="X701" s="7"/>
      <c r="Y701" s="10">
        <f t="shared" si="574"/>
        <v>1.3247341163067838E-2</v>
      </c>
      <c r="Z701" s="10">
        <f t="shared" si="575"/>
        <v>9.2283294530486771E-3</v>
      </c>
      <c r="AA701" s="10">
        <f t="shared" si="576"/>
        <v>0</v>
      </c>
      <c r="AB701" s="5"/>
      <c r="AC701" s="10">
        <f t="shared" si="560"/>
        <v>6.5116938676625269E-2</v>
      </c>
      <c r="AD701" s="10">
        <f t="shared" si="561"/>
        <v>6.90148144176988E-2</v>
      </c>
      <c r="AE701" s="10">
        <f t="shared" si="562"/>
        <v>3.56652949245541E-2</v>
      </c>
      <c r="AF701" s="10"/>
      <c r="AG701" s="10">
        <f t="shared" si="563"/>
        <v>3.897875741073531E-3</v>
      </c>
      <c r="AH701" s="10">
        <f t="shared" si="564"/>
        <v>3.33495194931447E-2</v>
      </c>
      <c r="AI701" s="10">
        <f t="shared" si="577"/>
        <v>-2.9451643752071169E-2</v>
      </c>
      <c r="AJ701" s="7"/>
      <c r="AK701" s="7"/>
      <c r="AL701" s="7">
        <v>921.25</v>
      </c>
      <c r="AM701" s="7">
        <v>26.55</v>
      </c>
      <c r="AN701" s="7">
        <v>867.75</v>
      </c>
      <c r="AO701" s="4"/>
      <c r="AP701" s="10">
        <f t="shared" si="578"/>
        <v>-5.1295896328293735E-3</v>
      </c>
      <c r="AQ701" s="10">
        <f t="shared" si="579"/>
        <v>5.9880239520958084E-2</v>
      </c>
      <c r="AR701" s="10">
        <f t="shared" si="580"/>
        <v>1.2307512832477781E-2</v>
      </c>
      <c r="AS701" s="4"/>
      <c r="AT701" s="10">
        <f t="shared" si="582"/>
        <v>2.077562326869806E-2</v>
      </c>
      <c r="AU701" s="10">
        <f t="shared" si="583"/>
        <v>5.5666003976143227E-2</v>
      </c>
      <c r="AV701" s="10">
        <f t="shared" si="584"/>
        <v>0.1112178255858625</v>
      </c>
      <c r="AW701" s="10" t="s">
        <v>1</v>
      </c>
      <c r="AX701" s="9">
        <f t="shared" si="585"/>
        <v>9.0442202317164447E-2</v>
      </c>
      <c r="AY701" s="9">
        <f t="shared" si="586"/>
        <v>5.5551821609719276E-2</v>
      </c>
      <c r="AZ701" s="8">
        <f t="shared" si="581"/>
        <v>3.4890380707445171E-2</v>
      </c>
      <c r="BA701" s="4" t="s">
        <v>67</v>
      </c>
      <c r="BC701" s="4"/>
      <c r="BD701" s="4"/>
      <c r="BE701" s="4"/>
      <c r="BF701" s="4"/>
      <c r="BG701" s="4"/>
      <c r="BH701" s="4"/>
      <c r="BI701" s="4"/>
      <c r="BJ701" s="4"/>
      <c r="BK701" s="4"/>
      <c r="BN701" s="4"/>
    </row>
    <row r="702" spans="1:66" s="1" customFormat="1">
      <c r="A702" s="12">
        <v>42373</v>
      </c>
      <c r="B702" s="7">
        <v>25623.35</v>
      </c>
      <c r="C702" s="7">
        <v>165.5</v>
      </c>
      <c r="D702" s="7">
        <v>2211.9</v>
      </c>
      <c r="E702" s="7">
        <v>6053.4</v>
      </c>
      <c r="F702" s="7"/>
      <c r="G702" s="7"/>
      <c r="H702" s="10">
        <f t="shared" si="565"/>
        <v>-2.9894490035169956E-2</v>
      </c>
      <c r="I702" s="10">
        <f t="shared" si="566"/>
        <v>-1.7129907351862841E-2</v>
      </c>
      <c r="J702" s="10">
        <f t="shared" si="567"/>
        <v>-5.5362980729741131E-3</v>
      </c>
      <c r="K702" s="7"/>
      <c r="L702" s="10">
        <f t="shared" si="568"/>
        <v>1.6501200960768614</v>
      </c>
      <c r="M702" s="10">
        <f t="shared" si="569"/>
        <v>10.157124842370745</v>
      </c>
      <c r="N702" s="10">
        <f t="shared" si="570"/>
        <v>3.1009416706185213</v>
      </c>
      <c r="O702" s="7"/>
      <c r="P702" s="10">
        <f t="shared" si="571"/>
        <v>-8.5070047462938838</v>
      </c>
      <c r="Q702" s="10">
        <f t="shared" si="572"/>
        <v>-1.4508215745416599</v>
      </c>
      <c r="R702" s="11">
        <f t="shared" si="573"/>
        <v>-7.0561831717522239</v>
      </c>
      <c r="S702" s="7"/>
      <c r="T702" s="7"/>
      <c r="U702" s="7">
        <v>13552.55</v>
      </c>
      <c r="V702" s="7">
        <v>2970.6</v>
      </c>
      <c r="W702" s="7">
        <v>38.1</v>
      </c>
      <c r="X702" s="7"/>
      <c r="Y702" s="10">
        <f t="shared" si="574"/>
        <v>2.4779847696398787E-3</v>
      </c>
      <c r="Z702" s="10">
        <f t="shared" si="575"/>
        <v>-6.837063907323606E-3</v>
      </c>
      <c r="AA702" s="10">
        <f t="shared" si="576"/>
        <v>9.2715231788079843E-3</v>
      </c>
      <c r="AB702" s="5"/>
      <c r="AC702" s="10">
        <f t="shared" si="560"/>
        <v>6.7756282228551401E-2</v>
      </c>
      <c r="AD702" s="10">
        <f t="shared" si="561"/>
        <v>6.1705891813649313E-2</v>
      </c>
      <c r="AE702" s="10">
        <f t="shared" si="562"/>
        <v>4.5267489711934117E-2</v>
      </c>
      <c r="AF702" s="10"/>
      <c r="AG702" s="10">
        <f t="shared" si="563"/>
        <v>-6.0503904149020876E-3</v>
      </c>
      <c r="AH702" s="10">
        <f t="shared" si="564"/>
        <v>1.6438402101715197E-2</v>
      </c>
      <c r="AI702" s="10">
        <f t="shared" si="577"/>
        <v>-2.2488792516617284E-2</v>
      </c>
      <c r="AJ702" s="7"/>
      <c r="AK702" s="7"/>
      <c r="AL702" s="7">
        <v>940.5</v>
      </c>
      <c r="AM702" s="7">
        <v>26.05</v>
      </c>
      <c r="AN702" s="7">
        <v>832.05</v>
      </c>
      <c r="AO702" s="4"/>
      <c r="AP702" s="10">
        <f t="shared" si="578"/>
        <v>2.0895522388059702E-2</v>
      </c>
      <c r="AQ702" s="10">
        <f t="shared" si="579"/>
        <v>-1.8832391713747645E-2</v>
      </c>
      <c r="AR702" s="10">
        <f t="shared" si="580"/>
        <v>-4.1140881590319846E-2</v>
      </c>
      <c r="AS702" s="4"/>
      <c r="AT702" s="10">
        <f t="shared" ref="AT702:AT712" si="587">(AL702-$AL$701)/$AL$701</f>
        <v>2.0895522388059702E-2</v>
      </c>
      <c r="AU702" s="10">
        <f t="shared" ref="AU702:AU712" si="588">(AM702-$AM$701)/$AM$701</f>
        <v>-1.8832391713747645E-2</v>
      </c>
      <c r="AV702" s="10">
        <f t="shared" ref="AV702:AV712" si="589">(AN702-$AN$701)/$AN$701</f>
        <v>-4.1140881590319846E-2</v>
      </c>
      <c r="AW702" s="7" t="s">
        <v>2</v>
      </c>
      <c r="AX702" s="9">
        <f t="shared" si="585"/>
        <v>-6.2036403978379548E-2</v>
      </c>
      <c r="AY702" s="9">
        <f t="shared" si="586"/>
        <v>-2.2308489876572201E-2</v>
      </c>
      <c r="AZ702" s="8">
        <f t="shared" si="581"/>
        <v>-3.9727914101807343E-2</v>
      </c>
      <c r="BA702" s="4" t="s">
        <v>2</v>
      </c>
      <c r="BC702" s="4"/>
      <c r="BD702" s="4"/>
      <c r="BE702" s="4"/>
      <c r="BF702" s="4"/>
      <c r="BG702" s="4"/>
      <c r="BH702" s="4"/>
      <c r="BI702" s="4"/>
      <c r="BJ702" s="4"/>
      <c r="BK702" s="4"/>
      <c r="BN702" s="4"/>
    </row>
    <row r="703" spans="1:66" s="1" customFormat="1">
      <c r="A703" s="12">
        <v>42374</v>
      </c>
      <c r="B703" s="7">
        <v>25580.34</v>
      </c>
      <c r="C703" s="7">
        <v>169.8</v>
      </c>
      <c r="D703" s="7">
        <v>2181.0500000000002</v>
      </c>
      <c r="E703" s="7">
        <v>5999.85</v>
      </c>
      <c r="F703" s="7"/>
      <c r="G703" s="7"/>
      <c r="H703" s="10">
        <f t="shared" si="565"/>
        <v>2.5981873111782548E-2</v>
      </c>
      <c r="I703" s="10">
        <f t="shared" si="566"/>
        <v>-1.394728513947281E-2</v>
      </c>
      <c r="J703" s="10">
        <f t="shared" si="567"/>
        <v>-8.8462682129050244E-3</v>
      </c>
      <c r="K703" s="7"/>
      <c r="L703" s="10">
        <f t="shared" si="568"/>
        <v>1.7189751801441153</v>
      </c>
      <c r="M703" s="10">
        <f t="shared" si="569"/>
        <v>10.001513240857504</v>
      </c>
      <c r="N703" s="10">
        <f t="shared" si="570"/>
        <v>3.0646636406747514</v>
      </c>
      <c r="O703" s="7"/>
      <c r="P703" s="10">
        <f t="shared" si="571"/>
        <v>-8.2825380607133887</v>
      </c>
      <c r="Q703" s="10">
        <f t="shared" si="572"/>
        <v>-1.3456884605306361</v>
      </c>
      <c r="R703" s="11">
        <f t="shared" si="573"/>
        <v>-6.9368496001827529</v>
      </c>
      <c r="S703" s="7"/>
      <c r="T703" s="7"/>
      <c r="U703" s="7">
        <v>13720.6</v>
      </c>
      <c r="V703" s="7">
        <v>2964.8</v>
      </c>
      <c r="W703" s="7">
        <v>38.200000000000003</v>
      </c>
      <c r="X703" s="7"/>
      <c r="Y703" s="10">
        <f t="shared" si="574"/>
        <v>1.2399880465299969E-2</v>
      </c>
      <c r="Z703" s="10">
        <f t="shared" si="575"/>
        <v>-1.9524675149800469E-3</v>
      </c>
      <c r="AA703" s="10">
        <f t="shared" si="576"/>
        <v>2.6246719160105359E-3</v>
      </c>
      <c r="AB703" s="5"/>
      <c r="AC703" s="10">
        <f t="shared" si="560"/>
        <v>8.0996332494258527E-2</v>
      </c>
      <c r="AD703" s="10">
        <f t="shared" si="561"/>
        <v>5.9632945549420245E-2</v>
      </c>
      <c r="AE703" s="10">
        <f t="shared" si="562"/>
        <v>4.8010973936899862E-2</v>
      </c>
      <c r="AF703" s="10"/>
      <c r="AG703" s="10">
        <f t="shared" si="563"/>
        <v>-2.1363386944838282E-2</v>
      </c>
      <c r="AH703" s="10">
        <f t="shared" si="564"/>
        <v>1.1621971612520383E-2</v>
      </c>
      <c r="AI703" s="10">
        <f t="shared" si="577"/>
        <v>-3.2985358557358666E-2</v>
      </c>
      <c r="AJ703" s="7"/>
      <c r="AK703" s="7"/>
      <c r="AL703" s="7">
        <v>938</v>
      </c>
      <c r="AM703" s="7">
        <v>25.9</v>
      </c>
      <c r="AN703" s="7">
        <v>834.3</v>
      </c>
      <c r="AO703" s="4"/>
      <c r="AP703" s="10">
        <f t="shared" si="578"/>
        <v>-2.6581605528973951E-3</v>
      </c>
      <c r="AQ703" s="10">
        <f t="shared" si="579"/>
        <v>-5.7581573896353985E-3</v>
      </c>
      <c r="AR703" s="10">
        <f t="shared" si="580"/>
        <v>2.7041644131963224E-3</v>
      </c>
      <c r="AS703" s="4"/>
      <c r="AT703" s="10">
        <f t="shared" si="587"/>
        <v>1.8181818181818181E-2</v>
      </c>
      <c r="AU703" s="10">
        <f t="shared" si="588"/>
        <v>-2.4482109227872018E-2</v>
      </c>
      <c r="AV703" s="10">
        <f t="shared" si="589"/>
        <v>-3.8547968885047586E-2</v>
      </c>
      <c r="AW703" s="4"/>
      <c r="AX703" s="9">
        <f t="shared" si="585"/>
        <v>-5.6729787066865767E-2</v>
      </c>
      <c r="AY703" s="9">
        <f t="shared" si="586"/>
        <v>-1.4065859657175567E-2</v>
      </c>
      <c r="AZ703" s="8">
        <f t="shared" si="581"/>
        <v>-4.2663927409690203E-2</v>
      </c>
      <c r="BA703" s="4"/>
      <c r="BC703" s="4"/>
      <c r="BD703" s="4"/>
      <c r="BE703" s="4"/>
      <c r="BF703" s="4"/>
      <c r="BG703" s="4"/>
      <c r="BH703" s="4"/>
      <c r="BI703" s="4"/>
      <c r="BJ703" s="4"/>
      <c r="BK703" s="4"/>
      <c r="BN703" s="4"/>
    </row>
    <row r="704" spans="1:66" s="1" customFormat="1">
      <c r="A704" s="12">
        <v>42375</v>
      </c>
      <c r="B704" s="7">
        <v>25406.33</v>
      </c>
      <c r="C704" s="7">
        <v>166.7</v>
      </c>
      <c r="D704" s="7">
        <v>2161.8000000000002</v>
      </c>
      <c r="E704" s="7">
        <v>6132.95</v>
      </c>
      <c r="F704" s="7"/>
      <c r="G704" s="7"/>
      <c r="H704" s="10">
        <f t="shared" si="565"/>
        <v>-1.8256772673733938E-2</v>
      </c>
      <c r="I704" s="10">
        <f t="shared" si="566"/>
        <v>-8.8260241626739403E-3</v>
      </c>
      <c r="J704" s="10">
        <f t="shared" si="567"/>
        <v>2.2183887930531505E-2</v>
      </c>
      <c r="K704" s="7"/>
      <c r="L704" s="10">
        <f t="shared" si="568"/>
        <v>1.6693354683746995</v>
      </c>
      <c r="M704" s="10">
        <f t="shared" si="569"/>
        <v>9.9044136191677179</v>
      </c>
      <c r="N704" s="10">
        <f t="shared" si="570"/>
        <v>3.1548336833547865</v>
      </c>
      <c r="O704" s="10" t="s">
        <v>1</v>
      </c>
      <c r="P704" s="10">
        <f t="shared" si="571"/>
        <v>-8.2350781507930186</v>
      </c>
      <c r="Q704" s="10">
        <f t="shared" si="572"/>
        <v>-1.4854982149800871</v>
      </c>
      <c r="R704" s="11">
        <f t="shared" si="573"/>
        <v>-6.7495799358129318</v>
      </c>
      <c r="S704" s="7" t="s">
        <v>5</v>
      </c>
      <c r="T704" s="7"/>
      <c r="U704" s="7">
        <v>13680.35</v>
      </c>
      <c r="V704" s="7">
        <v>3003.4</v>
      </c>
      <c r="W704" s="7">
        <v>38.15</v>
      </c>
      <c r="X704" s="7"/>
      <c r="Y704" s="10">
        <f t="shared" si="574"/>
        <v>-2.9335451802399311E-3</v>
      </c>
      <c r="Z704" s="10">
        <f t="shared" si="575"/>
        <v>1.3019427954668074E-2</v>
      </c>
      <c r="AA704" s="10">
        <f t="shared" si="576"/>
        <v>-1.308900523560321E-3</v>
      </c>
      <c r="AB704" s="5"/>
      <c r="AC704" s="10">
        <f t="shared" si="560"/>
        <v>7.7825180913212957E-2</v>
      </c>
      <c r="AD704" s="10">
        <f t="shared" si="561"/>
        <v>7.3428760342393637E-2</v>
      </c>
      <c r="AE704" s="10">
        <f t="shared" si="562"/>
        <v>4.6639231824416892E-2</v>
      </c>
      <c r="AF704" s="10"/>
      <c r="AG704" s="10">
        <f t="shared" si="563"/>
        <v>-4.3964205708193205E-3</v>
      </c>
      <c r="AH704" s="10">
        <f t="shared" si="564"/>
        <v>2.6789528517976745E-2</v>
      </c>
      <c r="AI704" s="10">
        <f t="shared" si="577"/>
        <v>-3.1185949088796065E-2</v>
      </c>
      <c r="AJ704" s="7"/>
      <c r="AK704" s="7"/>
      <c r="AL704" s="7">
        <v>914</v>
      </c>
      <c r="AM704" s="7">
        <v>25.35</v>
      </c>
      <c r="AN704" s="7">
        <v>825.15</v>
      </c>
      <c r="AO704" s="4"/>
      <c r="AP704" s="10">
        <f t="shared" si="578"/>
        <v>-2.5586353944562899E-2</v>
      </c>
      <c r="AQ704" s="10">
        <f t="shared" si="579"/>
        <v>-2.1235521235521127E-2</v>
      </c>
      <c r="AR704" s="10">
        <f t="shared" si="580"/>
        <v>-1.0967277957569193E-2</v>
      </c>
      <c r="AS704" s="4"/>
      <c r="AT704" s="10">
        <f t="shared" si="587"/>
        <v>-7.8697421981004066E-3</v>
      </c>
      <c r="AU704" s="10">
        <f t="shared" si="588"/>
        <v>-4.5197740112994322E-2</v>
      </c>
      <c r="AV704" s="10">
        <f t="shared" si="589"/>
        <v>-4.9092480553154738E-2</v>
      </c>
      <c r="AW704" s="4"/>
      <c r="AX704" s="9">
        <f t="shared" si="585"/>
        <v>-4.1222738355054328E-2</v>
      </c>
      <c r="AY704" s="9">
        <f t="shared" si="586"/>
        <v>-3.8947404401604158E-3</v>
      </c>
      <c r="AZ704" s="8">
        <f t="shared" si="581"/>
        <v>-3.7327997914893912E-2</v>
      </c>
      <c r="BA704" s="4"/>
      <c r="BC704" s="4"/>
      <c r="BD704" s="4"/>
      <c r="BE704" s="4"/>
      <c r="BF704" s="4"/>
      <c r="BG704" s="4"/>
      <c r="BH704" s="4"/>
      <c r="BI704" s="4"/>
      <c r="BJ704" s="4"/>
      <c r="BK704" s="4"/>
      <c r="BN704" s="4"/>
    </row>
    <row r="705" spans="1:66" s="1" customFormat="1">
      <c r="A705" s="12">
        <v>42376</v>
      </c>
      <c r="B705" s="7">
        <v>24851.83</v>
      </c>
      <c r="C705" s="7">
        <v>158.35</v>
      </c>
      <c r="D705" s="7">
        <v>2080.5</v>
      </c>
      <c r="E705" s="7">
        <v>6112.95</v>
      </c>
      <c r="F705" s="7"/>
      <c r="G705" s="7"/>
      <c r="H705" s="10">
        <f t="shared" si="565"/>
        <v>-5.0089982003599251E-2</v>
      </c>
      <c r="I705" s="10">
        <f t="shared" si="566"/>
        <v>-3.7607549264501883E-2</v>
      </c>
      <c r="J705" s="10">
        <f t="shared" si="567"/>
        <v>-3.2610733823037856E-3</v>
      </c>
      <c r="K705" s="7"/>
      <c r="L705" s="10">
        <f t="shared" si="568"/>
        <v>1.5356285028022416</v>
      </c>
      <c r="M705" s="10">
        <f t="shared" si="569"/>
        <v>9.4943253467843629</v>
      </c>
      <c r="N705" s="10">
        <f t="shared" si="570"/>
        <v>3.1412844658220993</v>
      </c>
      <c r="O705" s="7" t="s">
        <v>2</v>
      </c>
      <c r="P705" s="10">
        <f t="shared" si="571"/>
        <v>-7.9586968439821213</v>
      </c>
      <c r="Q705" s="10">
        <f t="shared" si="572"/>
        <v>-1.6056559630198577</v>
      </c>
      <c r="R705" s="11">
        <f t="shared" si="573"/>
        <v>-6.3530408809622632</v>
      </c>
      <c r="S705" s="7" t="s">
        <v>2</v>
      </c>
      <c r="T705" s="7"/>
      <c r="U705" s="7">
        <v>13308.4</v>
      </c>
      <c r="V705" s="7">
        <v>2939.5</v>
      </c>
      <c r="W705" s="7">
        <v>36.950000000000003</v>
      </c>
      <c r="X705" s="7"/>
      <c r="Y705" s="10">
        <f t="shared" si="574"/>
        <v>-2.7188631869798707E-2</v>
      </c>
      <c r="Z705" s="10">
        <f t="shared" si="575"/>
        <v>-2.1275887327695309E-2</v>
      </c>
      <c r="AA705" s="10">
        <f t="shared" si="576"/>
        <v>-3.1454783748361623E-2</v>
      </c>
      <c r="AB705" s="5"/>
      <c r="AC705" s="10">
        <f t="shared" si="560"/>
        <v>4.8520588849364422E-2</v>
      </c>
      <c r="AD705" s="10">
        <f t="shared" si="561"/>
        <v>5.0590610983041226E-2</v>
      </c>
      <c r="AE705" s="10">
        <f t="shared" si="562"/>
        <v>1.3717421124828532E-2</v>
      </c>
      <c r="AF705" s="10"/>
      <c r="AG705" s="10">
        <f t="shared" si="563"/>
        <v>2.0700221336768035E-3</v>
      </c>
      <c r="AH705" s="10">
        <f t="shared" si="564"/>
        <v>3.6873189858212696E-2</v>
      </c>
      <c r="AI705" s="10">
        <f t="shared" si="577"/>
        <v>-3.4803167724535893E-2</v>
      </c>
      <c r="AJ705" s="7"/>
      <c r="AK705" s="7"/>
      <c r="AL705" s="7">
        <v>874</v>
      </c>
      <c r="AM705" s="7">
        <v>24.75</v>
      </c>
      <c r="AN705" s="7">
        <v>800.3</v>
      </c>
      <c r="AO705" s="4"/>
      <c r="AP705" s="10">
        <f t="shared" si="578"/>
        <v>-4.3763676148796497E-2</v>
      </c>
      <c r="AQ705" s="10">
        <f t="shared" si="579"/>
        <v>-2.3668639053254493E-2</v>
      </c>
      <c r="AR705" s="10">
        <f t="shared" si="580"/>
        <v>-3.0115736532751649E-2</v>
      </c>
      <c r="AS705" s="4"/>
      <c r="AT705" s="10">
        <f t="shared" si="587"/>
        <v>-5.1289009497964722E-2</v>
      </c>
      <c r="AU705" s="10">
        <f t="shared" si="588"/>
        <v>-6.7796610169491553E-2</v>
      </c>
      <c r="AV705" s="10">
        <f t="shared" si="589"/>
        <v>-7.7729760875828349E-2</v>
      </c>
      <c r="AW705" s="4"/>
      <c r="AX705" s="9">
        <f t="shared" si="585"/>
        <v>-2.6440751377863628E-2</v>
      </c>
      <c r="AY705" s="9">
        <f t="shared" si="586"/>
        <v>-9.9331507063367963E-3</v>
      </c>
      <c r="AZ705" s="8">
        <f t="shared" si="581"/>
        <v>-1.6507600671526831E-2</v>
      </c>
      <c r="BA705" s="4"/>
      <c r="BC705" s="4"/>
      <c r="BD705" s="4"/>
      <c r="BE705" s="4"/>
      <c r="BF705" s="4"/>
      <c r="BG705" s="4"/>
      <c r="BH705" s="4"/>
      <c r="BI705" s="4"/>
      <c r="BJ705" s="4"/>
      <c r="BK705" s="4"/>
      <c r="BN705" s="4"/>
    </row>
    <row r="706" spans="1:66" s="1" customFormat="1">
      <c r="A706" s="12">
        <v>42377</v>
      </c>
      <c r="B706" s="7">
        <v>24934.33</v>
      </c>
      <c r="C706" s="7">
        <v>162.69999999999999</v>
      </c>
      <c r="D706" s="7">
        <v>2052.1</v>
      </c>
      <c r="E706" s="7">
        <v>6314.55</v>
      </c>
      <c r="F706" s="7"/>
      <c r="G706" s="7"/>
      <c r="H706" s="10">
        <f t="shared" si="565"/>
        <v>2.7470792548152791E-2</v>
      </c>
      <c r="I706" s="10">
        <f t="shared" si="566"/>
        <v>-1.3650564768084638E-2</v>
      </c>
      <c r="J706" s="10">
        <f t="shared" si="567"/>
        <v>3.2979167177876537E-2</v>
      </c>
      <c r="K706" s="7"/>
      <c r="L706" s="10">
        <f t="shared" si="568"/>
        <v>1.6052842273819052</v>
      </c>
      <c r="M706" s="10">
        <f t="shared" si="569"/>
        <v>9.351071878940731</v>
      </c>
      <c r="N706" s="10">
        <f t="shared" si="570"/>
        <v>3.2778605785515893</v>
      </c>
      <c r="O706" s="7"/>
      <c r="P706" s="10">
        <f t="shared" si="571"/>
        <v>-7.7457876515588255</v>
      </c>
      <c r="Q706" s="10">
        <f t="shared" si="572"/>
        <v>-1.6725763511696841</v>
      </c>
      <c r="R706" s="11">
        <f t="shared" si="573"/>
        <v>-6.0732113003891417</v>
      </c>
      <c r="S706" s="7"/>
      <c r="T706" s="7"/>
      <c r="U706" s="7">
        <v>13408.15</v>
      </c>
      <c r="V706" s="7">
        <v>2897.5</v>
      </c>
      <c r="W706" s="7">
        <v>37.1</v>
      </c>
      <c r="X706" s="7"/>
      <c r="Y706" s="10">
        <f t="shared" si="574"/>
        <v>7.4952661476961925E-3</v>
      </c>
      <c r="Z706" s="10">
        <f t="shared" si="575"/>
        <v>-1.4288144242218064E-2</v>
      </c>
      <c r="AA706" s="10">
        <f t="shared" si="576"/>
        <v>4.0595399188091625E-3</v>
      </c>
      <c r="AB706" s="5"/>
      <c r="AC706" s="10">
        <f t="shared" si="560"/>
        <v>5.6379529724129539E-2</v>
      </c>
      <c r="AD706" s="10">
        <f t="shared" si="561"/>
        <v>3.5579620793795522E-2</v>
      </c>
      <c r="AE706" s="10">
        <f t="shared" si="562"/>
        <v>1.783264746227705E-2</v>
      </c>
      <c r="AF706" s="10"/>
      <c r="AG706" s="10">
        <f t="shared" si="563"/>
        <v>-2.0799908930334017E-2</v>
      </c>
      <c r="AH706" s="10">
        <f t="shared" si="564"/>
        <v>1.7746973331518472E-2</v>
      </c>
      <c r="AI706" s="10">
        <f t="shared" si="577"/>
        <v>-3.8546882261852489E-2</v>
      </c>
      <c r="AJ706" s="7"/>
      <c r="AK706" s="7"/>
      <c r="AL706" s="7">
        <v>888.5</v>
      </c>
      <c r="AM706" s="7">
        <v>24.9</v>
      </c>
      <c r="AN706" s="7">
        <v>790</v>
      </c>
      <c r="AO706" s="4"/>
      <c r="AP706" s="10">
        <f t="shared" si="578"/>
        <v>1.6590389016018305E-2</v>
      </c>
      <c r="AQ706" s="10">
        <f t="shared" si="579"/>
        <v>6.0606060606060034E-3</v>
      </c>
      <c r="AR706" s="10">
        <f t="shared" si="580"/>
        <v>-1.2870173684868119E-2</v>
      </c>
      <c r="AS706" s="4"/>
      <c r="AT706" s="10">
        <f t="shared" si="587"/>
        <v>-3.5549525101763908E-2</v>
      </c>
      <c r="AU706" s="10">
        <f t="shared" si="588"/>
        <v>-6.2146892655367311E-2</v>
      </c>
      <c r="AV706" s="10">
        <f t="shared" si="589"/>
        <v>-8.9599539037741288E-2</v>
      </c>
      <c r="AW706" s="4"/>
      <c r="AX706" s="9">
        <f t="shared" si="585"/>
        <v>-5.405001393597738E-2</v>
      </c>
      <c r="AY706" s="9">
        <f t="shared" si="586"/>
        <v>-2.7452646382373977E-2</v>
      </c>
      <c r="AZ706" s="8">
        <f t="shared" si="581"/>
        <v>-2.6597367553603403E-2</v>
      </c>
      <c r="BA706" s="4"/>
      <c r="BC706" s="4"/>
      <c r="BD706" s="4"/>
      <c r="BE706" s="4"/>
      <c r="BF706" s="4"/>
      <c r="BG706" s="4"/>
      <c r="BH706" s="4"/>
      <c r="BI706" s="4"/>
      <c r="BJ706" s="4"/>
      <c r="BK706" s="4"/>
      <c r="BN706" s="4"/>
    </row>
    <row r="707" spans="1:66" s="1" customFormat="1">
      <c r="A707" s="12">
        <v>42380</v>
      </c>
      <c r="B707" s="7">
        <v>24825.040000000001</v>
      </c>
      <c r="C707" s="7">
        <v>158.85</v>
      </c>
      <c r="D707" s="7">
        <v>2025.25</v>
      </c>
      <c r="E707" s="7">
        <v>6302.7</v>
      </c>
      <c r="F707" s="7"/>
      <c r="G707" s="7"/>
      <c r="H707" s="10">
        <f t="shared" si="565"/>
        <v>-2.3663183773816807E-2</v>
      </c>
      <c r="I707" s="10">
        <f t="shared" si="566"/>
        <v>-1.3084157692120223E-2</v>
      </c>
      <c r="J707" s="10">
        <f t="shared" si="567"/>
        <v>-1.8766182863387516E-3</v>
      </c>
      <c r="K707" s="7"/>
      <c r="L707" s="10">
        <f t="shared" si="568"/>
        <v>1.5436349079263409</v>
      </c>
      <c r="M707" s="10">
        <f t="shared" si="569"/>
        <v>9.2156368221941989</v>
      </c>
      <c r="N707" s="10">
        <f t="shared" si="570"/>
        <v>3.2698326671634717</v>
      </c>
      <c r="O707" s="7"/>
      <c r="P707" s="10">
        <f t="shared" si="571"/>
        <v>-7.6720019142678577</v>
      </c>
      <c r="Q707" s="10">
        <f t="shared" si="572"/>
        <v>-1.7261977592371307</v>
      </c>
      <c r="R707" s="11">
        <f t="shared" si="573"/>
        <v>-5.9458041550307268</v>
      </c>
      <c r="S707" s="7"/>
      <c r="T707" s="7"/>
      <c r="U707" s="7">
        <v>13286.2</v>
      </c>
      <c r="V707" s="7">
        <v>2913.9</v>
      </c>
      <c r="W707" s="7">
        <v>37.049999999999997</v>
      </c>
      <c r="X707" s="7"/>
      <c r="Y707" s="10">
        <f t="shared" si="574"/>
        <v>-9.0952144777615793E-3</v>
      </c>
      <c r="Z707" s="10">
        <f t="shared" si="575"/>
        <v>5.6600517687662088E-3</v>
      </c>
      <c r="AA707" s="10">
        <f t="shared" si="576"/>
        <v>-1.347708894878821E-3</v>
      </c>
      <c r="AB707" s="5"/>
      <c r="AC707" s="10">
        <f t="shared" si="560"/>
        <v>4.6771531331371671E-2</v>
      </c>
      <c r="AD707" s="10">
        <f t="shared" si="561"/>
        <v>4.144105505816769E-2</v>
      </c>
      <c r="AE707" s="10">
        <f t="shared" si="562"/>
        <v>1.646090534979408E-2</v>
      </c>
      <c r="AF707" s="10"/>
      <c r="AG707" s="10">
        <f t="shared" si="563"/>
        <v>-5.3304762732039809E-3</v>
      </c>
      <c r="AH707" s="10">
        <f t="shared" si="564"/>
        <v>2.498014970837361E-2</v>
      </c>
      <c r="AI707" s="10">
        <f t="shared" si="577"/>
        <v>-3.0310625981577591E-2</v>
      </c>
      <c r="AJ707" s="7"/>
      <c r="AK707" s="7"/>
      <c r="AL707" s="7">
        <v>898</v>
      </c>
      <c r="AM707" s="7">
        <v>25.05</v>
      </c>
      <c r="AN707" s="7">
        <v>786.5</v>
      </c>
      <c r="AO707" s="4"/>
      <c r="AP707" s="10">
        <f t="shared" si="578"/>
        <v>1.0692177827799663E-2</v>
      </c>
      <c r="AQ707" s="10">
        <f t="shared" si="579"/>
        <v>6.0240963855422549E-3</v>
      </c>
      <c r="AR707" s="10">
        <f t="shared" si="580"/>
        <v>-4.4303797468354432E-3</v>
      </c>
      <c r="AS707" s="4"/>
      <c r="AT707" s="10">
        <f t="shared" si="587"/>
        <v>-2.5237449118046134E-2</v>
      </c>
      <c r="AU707" s="10">
        <f t="shared" si="588"/>
        <v>-5.6497175141242938E-2</v>
      </c>
      <c r="AV707" s="10">
        <f t="shared" si="589"/>
        <v>-9.3632958801498134E-2</v>
      </c>
      <c r="AW707" s="4"/>
      <c r="AX707" s="9">
        <f t="shared" si="585"/>
        <v>-6.8395509683451997E-2</v>
      </c>
      <c r="AY707" s="9">
        <f t="shared" si="586"/>
        <v>-3.7135783660255196E-2</v>
      </c>
      <c r="AZ707" s="8">
        <f t="shared" si="581"/>
        <v>-3.12597260231968E-2</v>
      </c>
      <c r="BA707" s="4"/>
      <c r="BC707" s="4"/>
      <c r="BD707" s="4"/>
      <c r="BE707" s="4"/>
      <c r="BF707" s="4"/>
      <c r="BG707" s="4"/>
      <c r="BH707" s="4"/>
      <c r="BI707" s="4"/>
      <c r="BJ707" s="4"/>
      <c r="BK707" s="4"/>
      <c r="BN707" s="4"/>
    </row>
    <row r="708" spans="1:66" s="1" customFormat="1">
      <c r="A708" s="12">
        <v>42381</v>
      </c>
      <c r="B708" s="7">
        <v>24682.03</v>
      </c>
      <c r="C708" s="7">
        <v>156.35</v>
      </c>
      <c r="D708" s="7">
        <v>2014.15</v>
      </c>
      <c r="E708" s="7">
        <v>6192.45</v>
      </c>
      <c r="F708" s="7"/>
      <c r="G708" s="7"/>
      <c r="H708" s="10">
        <f t="shared" si="565"/>
        <v>-1.5738117721120555E-2</v>
      </c>
      <c r="I708" s="10">
        <f t="shared" si="566"/>
        <v>-5.4808048389087321E-3</v>
      </c>
      <c r="J708" s="10">
        <f t="shared" si="567"/>
        <v>-1.7492503212908753E-2</v>
      </c>
      <c r="K708" s="7"/>
      <c r="L708" s="10">
        <f t="shared" si="568"/>
        <v>1.5036028823058445</v>
      </c>
      <c r="M708" s="10">
        <f t="shared" si="569"/>
        <v>9.1596469104665825</v>
      </c>
      <c r="N708" s="10">
        <f t="shared" si="570"/>
        <v>3.195142605514532</v>
      </c>
      <c r="O708" s="7"/>
      <c r="P708" s="10">
        <f t="shared" si="571"/>
        <v>-7.6560440281607383</v>
      </c>
      <c r="Q708" s="10">
        <f t="shared" si="572"/>
        <v>-1.6915397232086875</v>
      </c>
      <c r="R708" s="11">
        <f t="shared" si="573"/>
        <v>-5.964504304952051</v>
      </c>
      <c r="S708" s="7"/>
      <c r="T708" s="7"/>
      <c r="U708" s="7">
        <v>13052.35</v>
      </c>
      <c r="V708" s="7">
        <v>2936.05</v>
      </c>
      <c r="W708" s="7">
        <v>36.15</v>
      </c>
      <c r="X708" s="7"/>
      <c r="Y708" s="10">
        <f t="shared" si="574"/>
        <v>-1.7600969426924202E-2</v>
      </c>
      <c r="Z708" s="10">
        <f t="shared" si="575"/>
        <v>7.6014962764679945E-3</v>
      </c>
      <c r="AA708" s="10">
        <f t="shared" si="576"/>
        <v>-2.4291497975708464E-2</v>
      </c>
      <c r="AB708" s="5"/>
      <c r="AC708" s="10">
        <f t="shared" si="560"/>
        <v>2.8347337611433567E-2</v>
      </c>
      <c r="AD708" s="10">
        <f t="shared" si="561"/>
        <v>4.9357565360353246E-2</v>
      </c>
      <c r="AE708" s="10">
        <f t="shared" si="562"/>
        <v>-8.2304526748972363E-3</v>
      </c>
      <c r="AF708" s="10"/>
      <c r="AG708" s="10">
        <f t="shared" si="563"/>
        <v>2.1010227748919679E-2</v>
      </c>
      <c r="AH708" s="10">
        <f t="shared" si="564"/>
        <v>5.7588018035250481E-2</v>
      </c>
      <c r="AI708" s="10">
        <f t="shared" si="577"/>
        <v>-3.6577790286330805E-2</v>
      </c>
      <c r="AJ708" s="7"/>
      <c r="AK708" s="7"/>
      <c r="AL708" s="7">
        <v>866</v>
      </c>
      <c r="AM708" s="7">
        <v>24.6</v>
      </c>
      <c r="AN708" s="7">
        <v>791.05</v>
      </c>
      <c r="AO708" s="4"/>
      <c r="AP708" s="10">
        <f t="shared" si="578"/>
        <v>-3.5634743875278395E-2</v>
      </c>
      <c r="AQ708" s="10">
        <f t="shared" si="579"/>
        <v>-1.7964071856287397E-2</v>
      </c>
      <c r="AR708" s="10">
        <f t="shared" si="580"/>
        <v>5.7851239669420912E-3</v>
      </c>
      <c r="AS708" s="4"/>
      <c r="AT708" s="10">
        <f t="shared" si="587"/>
        <v>-5.9972862957937585E-2</v>
      </c>
      <c r="AU708" s="10">
        <f t="shared" si="588"/>
        <v>-7.3446327683615795E-2</v>
      </c>
      <c r="AV708" s="10">
        <f t="shared" si="589"/>
        <v>-8.8389513108614287E-2</v>
      </c>
      <c r="AW708" s="4"/>
      <c r="AX708" s="9">
        <f t="shared" si="585"/>
        <v>-2.8416650150676702E-2</v>
      </c>
      <c r="AY708" s="9">
        <f t="shared" si="586"/>
        <v>-1.4943185424998492E-2</v>
      </c>
      <c r="AZ708" s="8">
        <f t="shared" si="581"/>
        <v>-1.3473464725678209E-2</v>
      </c>
      <c r="BA708" s="4"/>
      <c r="BC708" s="4"/>
      <c r="BD708" s="4"/>
      <c r="BE708" s="4"/>
      <c r="BF708" s="4"/>
      <c r="BG708" s="4"/>
      <c r="BH708" s="4"/>
      <c r="BI708" s="4"/>
      <c r="BJ708" s="4"/>
      <c r="BK708" s="4"/>
      <c r="BN708" s="4"/>
    </row>
    <row r="709" spans="1:66" s="1" customFormat="1">
      <c r="A709" s="12">
        <v>42382</v>
      </c>
      <c r="B709" s="7">
        <v>24854.11</v>
      </c>
      <c r="C709" s="7">
        <v>149.05000000000001</v>
      </c>
      <c r="D709" s="7">
        <v>1930.4</v>
      </c>
      <c r="E709" s="7">
        <v>6083.5</v>
      </c>
      <c r="F709" s="7"/>
      <c r="G709" s="7"/>
      <c r="H709" s="10">
        <f t="shared" si="565"/>
        <v>-4.6690118324272362E-2</v>
      </c>
      <c r="I709" s="10">
        <f t="shared" si="566"/>
        <v>-4.1580815728719307E-2</v>
      </c>
      <c r="J709" s="10">
        <f t="shared" si="567"/>
        <v>-1.75940056035979E-2</v>
      </c>
      <c r="K709" s="7" t="s">
        <v>6</v>
      </c>
      <c r="L709" s="10">
        <f t="shared" si="568"/>
        <v>1.3867093674939952</v>
      </c>
      <c r="M709" s="10">
        <f t="shared" si="569"/>
        <v>8.7372005044136198</v>
      </c>
      <c r="N709" s="10">
        <f t="shared" si="570"/>
        <v>3.1213332430052163</v>
      </c>
      <c r="O709" s="7" t="s">
        <v>19</v>
      </c>
      <c r="P709" s="10">
        <f t="shared" si="571"/>
        <v>-7.3504911369196249</v>
      </c>
      <c r="Q709" s="10">
        <f t="shared" si="572"/>
        <v>-1.7346238755112211</v>
      </c>
      <c r="R709" s="11">
        <f t="shared" si="573"/>
        <v>-5.615867261408404</v>
      </c>
      <c r="S709" s="7" t="s">
        <v>10</v>
      </c>
      <c r="T709" s="7"/>
      <c r="U709" s="7">
        <v>13130.3</v>
      </c>
      <c r="V709" s="7">
        <v>2901.4</v>
      </c>
      <c r="W709" s="7">
        <v>35.299999999999997</v>
      </c>
      <c r="X709" s="7">
        <v>25</v>
      </c>
      <c r="Y709" s="10">
        <f t="shared" si="574"/>
        <v>5.9721046401604999E-3</v>
      </c>
      <c r="Z709" s="10">
        <f t="shared" si="575"/>
        <v>-1.1801570136748383E-2</v>
      </c>
      <c r="AA709" s="10">
        <f t="shared" si="576"/>
        <v>-2.3513139695712351E-2</v>
      </c>
      <c r="AB709" s="5"/>
      <c r="AC709" s="10">
        <f t="shared" si="560"/>
        <v>3.4488735518079502E-2</v>
      </c>
      <c r="AD709" s="10">
        <f t="shared" si="561"/>
        <v>3.6973498454225512E-2</v>
      </c>
      <c r="AE709" s="10">
        <f t="shared" si="562"/>
        <v>-3.1550068587105774E-2</v>
      </c>
      <c r="AF709" s="10" t="s">
        <v>1</v>
      </c>
      <c r="AG709" s="10">
        <f t="shared" si="563"/>
        <v>2.4847629361460094E-3</v>
      </c>
      <c r="AH709" s="10">
        <f t="shared" si="564"/>
        <v>6.8523567041331279E-2</v>
      </c>
      <c r="AI709" s="10">
        <f t="shared" si="577"/>
        <v>-6.603880410518527E-2</v>
      </c>
      <c r="AJ709" s="7" t="s">
        <v>14</v>
      </c>
      <c r="AK709" s="7"/>
      <c r="AL709" s="7">
        <v>838.5</v>
      </c>
      <c r="AM709" s="7">
        <v>24.1</v>
      </c>
      <c r="AN709" s="7">
        <v>792.4</v>
      </c>
      <c r="AO709" s="4"/>
      <c r="AP709" s="10">
        <f t="shared" si="578"/>
        <v>-3.1755196304849888E-2</v>
      </c>
      <c r="AQ709" s="10">
        <f t="shared" si="579"/>
        <v>-2.032520325203252E-2</v>
      </c>
      <c r="AR709" s="10">
        <f t="shared" si="580"/>
        <v>1.7065925036344389E-3</v>
      </c>
      <c r="AS709" s="4"/>
      <c r="AT709" s="10">
        <f t="shared" si="587"/>
        <v>-8.9823609226594298E-2</v>
      </c>
      <c r="AU709" s="10">
        <f t="shared" si="588"/>
        <v>-9.2278719397363429E-2</v>
      </c>
      <c r="AV709" s="10">
        <f t="shared" si="589"/>
        <v>-8.6833765485450909E-2</v>
      </c>
      <c r="AW709" s="4"/>
      <c r="AX709" s="9">
        <f t="shared" si="585"/>
        <v>2.9898437411433887E-3</v>
      </c>
      <c r="AY709" s="9">
        <f t="shared" si="586"/>
        <v>5.4449539119125201E-3</v>
      </c>
      <c r="AZ709" s="8">
        <f t="shared" si="581"/>
        <v>-2.4551101707691314E-3</v>
      </c>
      <c r="BA709" s="4"/>
      <c r="BC709" s="4"/>
      <c r="BD709" s="4"/>
      <c r="BE709" s="4"/>
      <c r="BF709" s="4"/>
      <c r="BG709" s="4"/>
      <c r="BH709" s="4"/>
      <c r="BI709" s="4"/>
      <c r="BJ709" s="4"/>
      <c r="BK709" s="4"/>
      <c r="BN709" s="4"/>
    </row>
    <row r="710" spans="1:66" s="1" customFormat="1">
      <c r="A710" s="12">
        <v>42383</v>
      </c>
      <c r="B710" s="7">
        <v>24772.97</v>
      </c>
      <c r="C710" s="7">
        <v>144.85</v>
      </c>
      <c r="D710" s="7">
        <v>1890.9</v>
      </c>
      <c r="E710" s="7">
        <v>6071.7</v>
      </c>
      <c r="F710" s="7"/>
      <c r="G710" s="7"/>
      <c r="H710" s="10">
        <f t="shared" si="565"/>
        <v>-2.817846360281796E-2</v>
      </c>
      <c r="I710" s="10">
        <f t="shared" si="566"/>
        <v>-2.0462080397845004E-2</v>
      </c>
      <c r="J710" s="10">
        <f t="shared" si="567"/>
        <v>-1.9396728856743951E-3</v>
      </c>
      <c r="L710" s="10">
        <f t="shared" si="568"/>
        <v>1.3194555644515611</v>
      </c>
      <c r="M710" s="10">
        <f t="shared" si="569"/>
        <v>8.5379571248423716</v>
      </c>
      <c r="N710" s="10">
        <f t="shared" si="570"/>
        <v>3.1133392046609312</v>
      </c>
      <c r="O710" s="7" t="s">
        <v>2</v>
      </c>
      <c r="P710" s="10">
        <f t="shared" si="571"/>
        <v>-7.2185015603908109</v>
      </c>
      <c r="Q710" s="10">
        <f t="shared" si="572"/>
        <v>-1.7938836402093701</v>
      </c>
      <c r="R710" s="11">
        <f t="shared" si="573"/>
        <v>-5.4246179201814408</v>
      </c>
      <c r="S710" s="7" t="s">
        <v>19</v>
      </c>
      <c r="T710" s="7"/>
      <c r="U710" s="7">
        <v>13092.05</v>
      </c>
      <c r="V710" s="7">
        <v>2903.7</v>
      </c>
      <c r="W710" s="7">
        <v>35.4</v>
      </c>
      <c r="X710" s="7">
        <f>X686+X686*0.037</f>
        <v>2.0472364944868482</v>
      </c>
      <c r="Y710" s="10">
        <f t="shared" si="574"/>
        <v>-2.9131093729770074E-3</v>
      </c>
      <c r="Z710" s="10">
        <f t="shared" si="575"/>
        <v>7.9272075549725201E-4</v>
      </c>
      <c r="AA710" s="10">
        <f t="shared" si="576"/>
        <v>2.8328611898017402E-3</v>
      </c>
      <c r="AB710" s="5"/>
      <c r="AC710" s="10">
        <f t="shared" ref="AC710:AC716" si="590">(U710-$U$709)/$U$709</f>
        <v>-2.9131093729770074E-3</v>
      </c>
      <c r="AD710" s="10">
        <f t="shared" ref="AD710:AD716" si="591">(V710-$V$709)/$V$709</f>
        <v>7.9272075549725201E-4</v>
      </c>
      <c r="AE710" s="10">
        <f t="shared" ref="AE710:AE716" si="592">(W710-$W$709)/$W$709</f>
        <v>2.8328611898017402E-3</v>
      </c>
      <c r="AF710" s="7" t="s">
        <v>7</v>
      </c>
      <c r="AG710" s="10">
        <f t="shared" ref="AG710:AG716" si="593">AE710-AC710</f>
        <v>5.7459705627787476E-3</v>
      </c>
      <c r="AH710" s="10">
        <f t="shared" ref="AH710:AH716" si="594">AE710-AD710</f>
        <v>2.0401404343044884E-3</v>
      </c>
      <c r="AI710" s="10">
        <f t="shared" si="577"/>
        <v>3.7058301284742592E-3</v>
      </c>
      <c r="AJ710" s="10" t="s">
        <v>16</v>
      </c>
      <c r="AK710" s="7"/>
      <c r="AL710" s="7">
        <v>809.75</v>
      </c>
      <c r="AM710" s="7">
        <v>23.65</v>
      </c>
      <c r="AN710" s="7">
        <v>788.05</v>
      </c>
      <c r="AO710" s="4"/>
      <c r="AP710" s="10">
        <f t="shared" si="578"/>
        <v>-3.4287418008348239E-2</v>
      </c>
      <c r="AQ710" s="10">
        <f t="shared" si="579"/>
        <v>-1.8672199170124599E-2</v>
      </c>
      <c r="AR710" s="10">
        <f t="shared" si="580"/>
        <v>-5.4896516910651477E-3</v>
      </c>
      <c r="AS710" s="4"/>
      <c r="AT710" s="10">
        <f t="shared" si="587"/>
        <v>-0.12103120759837177</v>
      </c>
      <c r="AU710" s="10">
        <f t="shared" si="588"/>
        <v>-0.10922787193973642</v>
      </c>
      <c r="AV710" s="10">
        <f t="shared" si="589"/>
        <v>-9.1846730048977296E-2</v>
      </c>
      <c r="AW710" s="4"/>
      <c r="AX710" s="9">
        <f t="shared" si="585"/>
        <v>2.9184477549394475E-2</v>
      </c>
      <c r="AY710" s="9">
        <f t="shared" si="586"/>
        <v>1.7381141890759122E-2</v>
      </c>
      <c r="AZ710" s="8">
        <f t="shared" si="581"/>
        <v>1.1803335658635353E-2</v>
      </c>
      <c r="BA710" s="4"/>
      <c r="BC710" s="4"/>
      <c r="BD710" s="4"/>
      <c r="BE710" s="4"/>
      <c r="BF710" s="4"/>
      <c r="BG710" s="4"/>
      <c r="BH710" s="4"/>
      <c r="BI710" s="4"/>
      <c r="BJ710" s="4"/>
      <c r="BK710" s="4"/>
      <c r="BN710" s="4"/>
    </row>
    <row r="711" spans="1:66" s="1" customFormat="1">
      <c r="A711" s="12">
        <v>42384</v>
      </c>
      <c r="B711" s="7">
        <v>24455.040000000001</v>
      </c>
      <c r="C711" s="7">
        <v>134.94999999999999</v>
      </c>
      <c r="D711" s="7">
        <v>1785.25</v>
      </c>
      <c r="E711" s="7">
        <v>5972.6</v>
      </c>
      <c r="F711" s="7"/>
      <c r="G711" s="7"/>
      <c r="H711" s="10">
        <f t="shared" si="565"/>
        <v>-6.834656541249573E-2</v>
      </c>
      <c r="I711" s="10">
        <f t="shared" si="566"/>
        <v>-5.5872864773388382E-2</v>
      </c>
      <c r="J711" s="10">
        <f t="shared" si="567"/>
        <v>-1.6321623268606728E-2</v>
      </c>
      <c r="L711" s="10">
        <f t="shared" si="568"/>
        <v>1.1609287429943953</v>
      </c>
      <c r="M711" s="10">
        <f t="shared" si="569"/>
        <v>8.0050441361916764</v>
      </c>
      <c r="N711" s="10">
        <f t="shared" si="570"/>
        <v>3.0462028317864647</v>
      </c>
      <c r="O711" s="7"/>
      <c r="P711" s="10">
        <f t="shared" si="571"/>
        <v>-6.8441153931972813</v>
      </c>
      <c r="Q711" s="10">
        <f t="shared" si="572"/>
        <v>-1.8852740887920694</v>
      </c>
      <c r="R711" s="11">
        <f t="shared" si="573"/>
        <v>-4.9588413044052118</v>
      </c>
      <c r="S711" s="4"/>
      <c r="T711" s="7"/>
      <c r="U711" s="7">
        <v>12614.25</v>
      </c>
      <c r="V711" s="7">
        <v>2859.8</v>
      </c>
      <c r="W711" s="7">
        <v>34.1</v>
      </c>
      <c r="X711" s="7"/>
      <c r="Y711" s="10">
        <f t="shared" si="574"/>
        <v>-3.6495430432972625E-2</v>
      </c>
      <c r="Z711" s="10">
        <f t="shared" si="575"/>
        <v>-1.511864173296127E-2</v>
      </c>
      <c r="AA711" s="10">
        <f t="shared" si="576"/>
        <v>-3.6723163841807828E-2</v>
      </c>
      <c r="AB711" s="5"/>
      <c r="AC711" s="10">
        <f t="shared" si="590"/>
        <v>-3.9302224625484515E-2</v>
      </c>
      <c r="AD711" s="10">
        <f t="shared" si="591"/>
        <v>-1.4337905838560663E-2</v>
      </c>
      <c r="AE711" s="10">
        <f t="shared" si="592"/>
        <v>-3.3994334277620282E-2</v>
      </c>
      <c r="AF711" s="10" t="s">
        <v>47</v>
      </c>
      <c r="AG711" s="10">
        <f t="shared" si="593"/>
        <v>5.3078903478642331E-3</v>
      </c>
      <c r="AH711" s="10">
        <f t="shared" si="594"/>
        <v>-1.9656428439059619E-2</v>
      </c>
      <c r="AI711" s="10">
        <f t="shared" si="577"/>
        <v>2.4964318786923852E-2</v>
      </c>
      <c r="AJ711" s="7" t="s">
        <v>66</v>
      </c>
      <c r="AK711" s="7"/>
      <c r="AL711" s="7">
        <v>804</v>
      </c>
      <c r="AM711" s="7">
        <v>23.8</v>
      </c>
      <c r="AN711" s="7">
        <v>766.85</v>
      </c>
      <c r="AO711" s="4"/>
      <c r="AP711" s="10">
        <f t="shared" si="578"/>
        <v>-7.1009570855202226E-3</v>
      </c>
      <c r="AQ711" s="10">
        <f t="shared" si="579"/>
        <v>6.3424947145878287E-3</v>
      </c>
      <c r="AR711" s="10">
        <f t="shared" si="580"/>
        <v>-2.6901846329547532E-2</v>
      </c>
      <c r="AS711" s="4"/>
      <c r="AT711" s="10">
        <f t="shared" si="587"/>
        <v>-0.12727272727272726</v>
      </c>
      <c r="AU711" s="10">
        <f t="shared" si="588"/>
        <v>-0.10357815442561205</v>
      </c>
      <c r="AV711" s="10">
        <f t="shared" si="589"/>
        <v>-0.1162777297608758</v>
      </c>
      <c r="AW711" s="4"/>
      <c r="AX711" s="9">
        <f t="shared" si="585"/>
        <v>1.0994997511851456E-2</v>
      </c>
      <c r="AY711" s="9">
        <f t="shared" si="586"/>
        <v>-1.2699575335263752E-2</v>
      </c>
      <c r="AZ711" s="8">
        <f t="shared" si="581"/>
        <v>2.3694572847115208E-2</v>
      </c>
      <c r="BA711" s="4"/>
      <c r="BC711" s="4"/>
      <c r="BD711" s="4"/>
      <c r="BE711" s="4"/>
      <c r="BF711" s="4"/>
      <c r="BG711" s="4"/>
      <c r="BH711" s="4"/>
      <c r="BI711" s="4"/>
      <c r="BJ711" s="4"/>
      <c r="BK711" s="4"/>
      <c r="BN711" s="4"/>
    </row>
    <row r="712" spans="1:66" s="1" customFormat="1">
      <c r="A712" s="12">
        <v>42387</v>
      </c>
      <c r="B712" s="7">
        <v>24188.37</v>
      </c>
      <c r="C712" s="7">
        <v>128.35</v>
      </c>
      <c r="D712" s="7">
        <v>1669.65</v>
      </c>
      <c r="E712" s="7">
        <v>5496.45</v>
      </c>
      <c r="F712" s="7"/>
      <c r="G712" s="7"/>
      <c r="H712" s="10">
        <f t="shared" si="565"/>
        <v>-4.8907002593553128E-2</v>
      </c>
      <c r="I712" s="10">
        <f t="shared" si="566"/>
        <v>-6.4752835737291639E-2</v>
      </c>
      <c r="J712" s="10">
        <f t="shared" si="567"/>
        <v>-7.9722398955228965E-2</v>
      </c>
      <c r="K712" s="7" t="s">
        <v>26</v>
      </c>
      <c r="L712" s="10">
        <f t="shared" si="568"/>
        <v>1.0552441953562848</v>
      </c>
      <c r="M712" s="10">
        <f t="shared" si="569"/>
        <v>7.4219419924337959</v>
      </c>
      <c r="N712" s="10">
        <f t="shared" si="570"/>
        <v>2.723629835377007</v>
      </c>
      <c r="O712" s="7" t="s">
        <v>19</v>
      </c>
      <c r="P712" s="10">
        <f t="shared" si="571"/>
        <v>-6.3666977970775109</v>
      </c>
      <c r="Q712" s="10">
        <f t="shared" si="572"/>
        <v>-1.6683856400207222</v>
      </c>
      <c r="R712" s="11">
        <f t="shared" si="573"/>
        <v>-4.6983121570567885</v>
      </c>
      <c r="S712" s="7" t="s">
        <v>50</v>
      </c>
      <c r="T712" s="7"/>
      <c r="U712" s="7">
        <v>12496.6</v>
      </c>
      <c r="V712" s="7">
        <v>2762.65</v>
      </c>
      <c r="W712" s="7">
        <v>32.1</v>
      </c>
      <c r="X712" s="7">
        <v>26</v>
      </c>
      <c r="Y712" s="10">
        <f t="shared" si="574"/>
        <v>-9.3267534732544254E-3</v>
      </c>
      <c r="Z712" s="10">
        <f t="shared" si="575"/>
        <v>-3.3970907056437544E-2</v>
      </c>
      <c r="AA712" s="10">
        <f t="shared" si="576"/>
        <v>-5.8651026392961873E-2</v>
      </c>
      <c r="AB712" s="5"/>
      <c r="AC712" s="10">
        <f t="shared" si="590"/>
        <v>-4.8262415938706574E-2</v>
      </c>
      <c r="AD712" s="10">
        <f t="shared" si="591"/>
        <v>-4.7821741228372509E-2</v>
      </c>
      <c r="AE712" s="10">
        <f t="shared" si="592"/>
        <v>-9.0651558073654284E-2</v>
      </c>
      <c r="AF712" s="5"/>
      <c r="AG712" s="10">
        <f t="shared" si="593"/>
        <v>-4.238914213494771E-2</v>
      </c>
      <c r="AH712" s="10">
        <f t="shared" si="594"/>
        <v>-4.2829816845281775E-2</v>
      </c>
      <c r="AI712" s="10">
        <f t="shared" si="577"/>
        <v>4.4067471033406441E-4</v>
      </c>
      <c r="AJ712" s="7"/>
      <c r="AK712" s="7"/>
      <c r="AL712" s="7">
        <v>736.25</v>
      </c>
      <c r="AM712" s="7">
        <v>22.2</v>
      </c>
      <c r="AN712" s="7">
        <v>735</v>
      </c>
      <c r="AO712" s="4"/>
      <c r="AP712" s="10">
        <f t="shared" si="578"/>
        <v>-8.4266169154228854E-2</v>
      </c>
      <c r="AQ712" s="10">
        <f t="shared" si="579"/>
        <v>-6.7226890756302574E-2</v>
      </c>
      <c r="AR712" s="10">
        <f t="shared" si="580"/>
        <v>-4.153354632587862E-2</v>
      </c>
      <c r="AS712" s="4"/>
      <c r="AT712" s="10">
        <f t="shared" si="587"/>
        <v>-0.20081411126187246</v>
      </c>
      <c r="AU712" s="10">
        <f t="shared" si="588"/>
        <v>-0.16384180790960456</v>
      </c>
      <c r="AV712" s="10">
        <f t="shared" si="589"/>
        <v>-0.15298184961106309</v>
      </c>
      <c r="AW712" s="10" t="s">
        <v>1</v>
      </c>
      <c r="AX712" s="9">
        <f t="shared" si="585"/>
        <v>4.7832261650809366E-2</v>
      </c>
      <c r="AY712" s="9">
        <f t="shared" si="586"/>
        <v>1.0859958298541472E-2</v>
      </c>
      <c r="AZ712" s="8">
        <f t="shared" si="581"/>
        <v>3.6972303352267893E-2</v>
      </c>
      <c r="BA712" s="4" t="s">
        <v>10</v>
      </c>
      <c r="BC712" s="4"/>
      <c r="BD712" s="4"/>
      <c r="BE712" s="4"/>
      <c r="BF712" s="4"/>
      <c r="BG712" s="4"/>
      <c r="BH712" s="4"/>
      <c r="BI712" s="4"/>
      <c r="BJ712" s="4">
        <v>102</v>
      </c>
      <c r="BK712" s="4"/>
      <c r="BN712" s="4"/>
    </row>
    <row r="713" spans="1:66" s="1" customFormat="1">
      <c r="A713" s="12">
        <v>42388</v>
      </c>
      <c r="B713" s="7">
        <v>24479.84</v>
      </c>
      <c r="C713" s="7">
        <v>133.15</v>
      </c>
      <c r="D713" s="7">
        <v>1734.35</v>
      </c>
      <c r="E713" s="7">
        <v>5644.45</v>
      </c>
      <c r="F713" s="7"/>
      <c r="G713" s="7"/>
      <c r="H713" s="10">
        <f t="shared" si="565"/>
        <v>3.7397740553175005E-2</v>
      </c>
      <c r="I713" s="10">
        <f t="shared" si="566"/>
        <v>3.8750636360913852E-2</v>
      </c>
      <c r="J713" s="10">
        <f t="shared" si="567"/>
        <v>2.6926470722011479E-2</v>
      </c>
      <c r="K713" s="7" t="s">
        <v>64</v>
      </c>
      <c r="L713" s="10">
        <f t="shared" si="568"/>
        <v>1.132105684547638</v>
      </c>
      <c r="M713" s="10">
        <f t="shared" si="569"/>
        <v>7.7482976040353089</v>
      </c>
      <c r="N713" s="10">
        <f t="shared" si="570"/>
        <v>2.823894045118895</v>
      </c>
      <c r="O713" s="7" t="s">
        <v>49</v>
      </c>
      <c r="P713" s="10">
        <f t="shared" si="571"/>
        <v>-6.6161919194876706</v>
      </c>
      <c r="Q713" s="10">
        <f t="shared" si="572"/>
        <v>-1.6917883605712569</v>
      </c>
      <c r="R713" s="11">
        <f t="shared" si="573"/>
        <v>-4.9244035589164135</v>
      </c>
      <c r="S713" s="7" t="s">
        <v>19</v>
      </c>
      <c r="T713" s="7"/>
      <c r="U713" s="7">
        <v>12706.45</v>
      </c>
      <c r="V713" s="7">
        <v>2732.55</v>
      </c>
      <c r="W713" s="7">
        <v>34.65</v>
      </c>
      <c r="X713" s="7">
        <f>X710-X710*0.048</f>
        <v>1.9489691427514795</v>
      </c>
      <c r="Y713" s="10">
        <f t="shared" si="574"/>
        <v>1.6792567578381348E-2</v>
      </c>
      <c r="Z713" s="10">
        <f t="shared" si="575"/>
        <v>-1.0895335999855179E-2</v>
      </c>
      <c r="AA713" s="10">
        <f t="shared" si="576"/>
        <v>7.943925233644851E-2</v>
      </c>
      <c r="AB713" s="5"/>
      <c r="AC713" s="10">
        <f t="shared" si="590"/>
        <v>-3.2280298241471904E-2</v>
      </c>
      <c r="AD713" s="10">
        <f t="shared" si="591"/>
        <v>-5.8196043289446442E-2</v>
      </c>
      <c r="AE713" s="10">
        <f t="shared" si="592"/>
        <v>-1.8413597733711009E-2</v>
      </c>
      <c r="AF713" s="10"/>
      <c r="AG713" s="10">
        <f t="shared" si="593"/>
        <v>1.3866700507760895E-2</v>
      </c>
      <c r="AH713" s="10">
        <f t="shared" si="594"/>
        <v>3.978244555573543E-2</v>
      </c>
      <c r="AI713" s="10">
        <f t="shared" si="577"/>
        <v>-2.5915745047974535E-2</v>
      </c>
      <c r="AJ713" s="7"/>
      <c r="AK713" s="7"/>
      <c r="AL713" s="7">
        <v>771</v>
      </c>
      <c r="AM713" s="7">
        <v>22.25</v>
      </c>
      <c r="AN713" s="7">
        <v>742.1</v>
      </c>
      <c r="AO713" s="4"/>
      <c r="AP713" s="10">
        <f t="shared" si="578"/>
        <v>4.7198641765704583E-2</v>
      </c>
      <c r="AQ713" s="10">
        <f t="shared" si="579"/>
        <v>2.2522522522522843E-3</v>
      </c>
      <c r="AR713" s="10">
        <f t="shared" si="580"/>
        <v>9.6598639455782627E-3</v>
      </c>
      <c r="AS713" s="4"/>
      <c r="AT713" s="10">
        <f t="shared" ref="AT713:AT722" si="595">(AL713-$AL$712)/$AL$712</f>
        <v>4.7198641765704583E-2</v>
      </c>
      <c r="AU713" s="10">
        <f t="shared" ref="AU713:AU722" si="596">(AM713-$AM$712)/$AM$712</f>
        <v>2.2522522522522843E-3</v>
      </c>
      <c r="AV713" s="10">
        <f t="shared" ref="AV713:AV722" si="597">(AN713-$AN$712)/$AN$712</f>
        <v>9.6598639455782627E-3</v>
      </c>
      <c r="AW713" s="7" t="s">
        <v>0</v>
      </c>
      <c r="AX713" s="9">
        <f t="shared" ref="AX713:AX740" si="598">AT713-AU713</f>
        <v>4.4946389513452298E-2</v>
      </c>
      <c r="AY713" s="9">
        <f t="shared" ref="AY713:AY740" si="599">AT713-AV713</f>
        <v>3.7538777820126323E-2</v>
      </c>
      <c r="AZ713" s="8">
        <f t="shared" si="581"/>
        <v>7.4076116933259745E-3</v>
      </c>
      <c r="BA713" s="4" t="s">
        <v>16</v>
      </c>
      <c r="BC713" s="4"/>
      <c r="BD713" s="4"/>
      <c r="BE713" s="4"/>
      <c r="BF713" s="4"/>
      <c r="BG713" s="4"/>
      <c r="BH713" s="4"/>
      <c r="BI713" s="4"/>
      <c r="BJ713" s="4"/>
      <c r="BK713" s="4"/>
      <c r="BN713" s="4"/>
    </row>
    <row r="714" spans="1:66" s="1" customFormat="1">
      <c r="A714" s="12">
        <v>42389</v>
      </c>
      <c r="B714" s="7">
        <v>24062.04</v>
      </c>
      <c r="C714" s="7">
        <v>127.35</v>
      </c>
      <c r="D714" s="7">
        <v>1704.7</v>
      </c>
      <c r="E714" s="7">
        <v>5640.85</v>
      </c>
      <c r="F714" s="7"/>
      <c r="G714" s="7"/>
      <c r="H714" s="10">
        <f t="shared" si="565"/>
        <v>-4.3559894855426294E-2</v>
      </c>
      <c r="I714" s="10">
        <f t="shared" si="566"/>
        <v>-1.7095741920604184E-2</v>
      </c>
      <c r="J714" s="10">
        <f t="shared" si="567"/>
        <v>-6.3779464783981685E-4</v>
      </c>
      <c r="K714" s="7" t="s">
        <v>65</v>
      </c>
      <c r="L714" s="10">
        <f t="shared" si="568"/>
        <v>1.0392313851080863</v>
      </c>
      <c r="M714" s="10">
        <f t="shared" si="569"/>
        <v>7.598738965952081</v>
      </c>
      <c r="N714" s="10">
        <f t="shared" si="570"/>
        <v>2.8214551859630106</v>
      </c>
      <c r="O714" s="7"/>
      <c r="P714" s="10">
        <f t="shared" si="571"/>
        <v>-6.5595075808439951</v>
      </c>
      <c r="Q714" s="10">
        <f t="shared" si="572"/>
        <v>-1.7822238008549243</v>
      </c>
      <c r="R714" s="11">
        <f t="shared" si="573"/>
        <v>-4.7772837799890713</v>
      </c>
      <c r="S714" s="7"/>
      <c r="T714" s="7"/>
      <c r="U714" s="7">
        <v>12459.55</v>
      </c>
      <c r="V714" s="7">
        <v>2678.3</v>
      </c>
      <c r="W714" s="7">
        <v>33.5</v>
      </c>
      <c r="X714" s="7"/>
      <c r="Y714" s="10">
        <f t="shared" si="574"/>
        <v>-1.9431076343117193E-2</v>
      </c>
      <c r="Z714" s="10">
        <f t="shared" si="575"/>
        <v>-1.9853250626703994E-2</v>
      </c>
      <c r="AA714" s="10">
        <f t="shared" si="576"/>
        <v>-3.318903318903315E-2</v>
      </c>
      <c r="AB714" s="5"/>
      <c r="AC714" s="10">
        <f t="shared" si="590"/>
        <v>-5.1084133645080465E-2</v>
      </c>
      <c r="AD714" s="10">
        <f t="shared" si="591"/>
        <v>-7.6893913283242535E-2</v>
      </c>
      <c r="AE714" s="10">
        <f t="shared" si="592"/>
        <v>-5.0991501416430517E-2</v>
      </c>
      <c r="AG714" s="10">
        <f t="shared" si="593"/>
        <v>9.2632228649948412E-5</v>
      </c>
      <c r="AH714" s="10">
        <f t="shared" si="594"/>
        <v>2.5902411866812018E-2</v>
      </c>
      <c r="AI714" s="10">
        <f t="shared" si="577"/>
        <v>-2.580977963816207E-2</v>
      </c>
      <c r="AJ714" s="10"/>
      <c r="AK714" s="7"/>
      <c r="AL714" s="7">
        <v>755.5</v>
      </c>
      <c r="AM714" s="7">
        <v>21.75</v>
      </c>
      <c r="AN714" s="7">
        <v>744.05</v>
      </c>
      <c r="AO714" s="4"/>
      <c r="AP714" s="10">
        <f t="shared" si="578"/>
        <v>-2.0103761348897537E-2</v>
      </c>
      <c r="AQ714" s="10">
        <f t="shared" si="579"/>
        <v>-2.247191011235955E-2</v>
      </c>
      <c r="AR714" s="10">
        <f t="shared" si="580"/>
        <v>2.6276782104836705E-3</v>
      </c>
      <c r="AS714" s="4"/>
      <c r="AT714" s="10">
        <f t="shared" si="595"/>
        <v>2.6146010186757215E-2</v>
      </c>
      <c r="AU714" s="10">
        <f t="shared" si="596"/>
        <v>-2.027027027027024E-2</v>
      </c>
      <c r="AV714" s="10">
        <f t="shared" si="597"/>
        <v>1.2312925170067966E-2</v>
      </c>
      <c r="AW714" s="4"/>
      <c r="AX714" s="9">
        <f t="shared" si="598"/>
        <v>4.6416280457027455E-2</v>
      </c>
      <c r="AY714" s="9">
        <f t="shared" si="599"/>
        <v>1.3833085016689249E-2</v>
      </c>
      <c r="AZ714" s="8">
        <f t="shared" si="581"/>
        <v>3.2583195440338206E-2</v>
      </c>
      <c r="BA714" s="4" t="s">
        <v>11</v>
      </c>
      <c r="BC714" s="4"/>
      <c r="BD714" s="4"/>
      <c r="BE714" s="4"/>
      <c r="BF714" s="4"/>
      <c r="BG714" s="4"/>
      <c r="BH714" s="4"/>
      <c r="BI714" s="4"/>
      <c r="BJ714" s="4"/>
      <c r="BK714" s="4"/>
      <c r="BN714" s="4"/>
    </row>
    <row r="715" spans="1:66" s="1" customFormat="1">
      <c r="A715" s="12">
        <v>42390</v>
      </c>
      <c r="B715" s="7">
        <v>23962.21</v>
      </c>
      <c r="C715" s="7">
        <v>128.65</v>
      </c>
      <c r="D715" s="7">
        <v>1710.45</v>
      </c>
      <c r="E715" s="7">
        <v>5731.9</v>
      </c>
      <c r="F715" s="7"/>
      <c r="G715" s="7"/>
      <c r="H715" s="10">
        <f t="shared" si="565"/>
        <v>1.0208087946603937E-2</v>
      </c>
      <c r="I715" s="10">
        <f t="shared" si="566"/>
        <v>3.3730275121722298E-3</v>
      </c>
      <c r="J715" s="10">
        <f t="shared" si="567"/>
        <v>1.6141184395968563E-2</v>
      </c>
      <c r="K715" s="7"/>
      <c r="L715" s="10">
        <f t="shared" si="568"/>
        <v>1.0600480384307447</v>
      </c>
      <c r="M715" s="10">
        <f t="shared" si="569"/>
        <v>7.6277427490542244</v>
      </c>
      <c r="N715" s="10">
        <f t="shared" si="570"/>
        <v>2.8831379987805703</v>
      </c>
      <c r="O715" s="7"/>
      <c r="P715" s="10">
        <f t="shared" si="571"/>
        <v>-6.5676947106234795</v>
      </c>
      <c r="Q715" s="10">
        <f t="shared" si="572"/>
        <v>-1.8230899603498256</v>
      </c>
      <c r="R715" s="11">
        <f t="shared" si="573"/>
        <v>-4.7446047502736537</v>
      </c>
      <c r="S715" s="7"/>
      <c r="T715" s="7"/>
      <c r="U715" s="7">
        <v>12186.35</v>
      </c>
      <c r="V715" s="7">
        <v>2622.2</v>
      </c>
      <c r="W715" s="7">
        <v>33.950000000000003</v>
      </c>
      <c r="X715" s="7"/>
      <c r="Y715" s="10">
        <f t="shared" si="574"/>
        <v>-2.1926955628413462E-2</v>
      </c>
      <c r="Z715" s="10">
        <f t="shared" si="575"/>
        <v>-2.0946122540417562E-2</v>
      </c>
      <c r="AA715" s="10">
        <f t="shared" si="576"/>
        <v>1.3432835820895607E-2</v>
      </c>
      <c r="AB715" s="5"/>
      <c r="AC715" s="10">
        <f t="shared" si="590"/>
        <v>-7.1890969741742305E-2</v>
      </c>
      <c r="AD715" s="10">
        <f t="shared" si="591"/>
        <v>-9.6229406493417061E-2</v>
      </c>
      <c r="AE715" s="10">
        <f t="shared" si="592"/>
        <v>-3.8243626062322789E-2</v>
      </c>
      <c r="AF715" s="10"/>
      <c r="AG715" s="10">
        <f t="shared" si="593"/>
        <v>3.3647343679419517E-2</v>
      </c>
      <c r="AH715" s="10">
        <f t="shared" si="594"/>
        <v>5.7985780431094272E-2</v>
      </c>
      <c r="AI715" s="10">
        <f t="shared" si="577"/>
        <v>-2.4338436751674755E-2</v>
      </c>
      <c r="AJ715" s="7"/>
      <c r="AK715" s="7"/>
      <c r="AL715" s="7">
        <v>760.75</v>
      </c>
      <c r="AM715" s="7">
        <v>21.7</v>
      </c>
      <c r="AN715" s="7">
        <v>725.4</v>
      </c>
      <c r="AO715" s="4"/>
      <c r="AP715" s="10">
        <f t="shared" si="578"/>
        <v>6.9490403706154863E-3</v>
      </c>
      <c r="AQ715" s="10">
        <f t="shared" si="579"/>
        <v>-2.2988505747126762E-3</v>
      </c>
      <c r="AR715" s="10">
        <f t="shared" si="580"/>
        <v>-2.5065519790336641E-2</v>
      </c>
      <c r="AS715" s="4"/>
      <c r="AT715" s="10">
        <f t="shared" si="595"/>
        <v>3.3276740237691005E-2</v>
      </c>
      <c r="AU715" s="10">
        <f t="shared" si="596"/>
        <v>-2.2522522522522525E-2</v>
      </c>
      <c r="AV715" s="10">
        <f t="shared" si="597"/>
        <v>-1.306122448979595E-2</v>
      </c>
      <c r="AW715" s="4"/>
      <c r="AX715" s="9">
        <f t="shared" si="598"/>
        <v>5.5799262760213533E-2</v>
      </c>
      <c r="AY715" s="9">
        <f t="shared" si="599"/>
        <v>4.6337964727486955E-2</v>
      </c>
      <c r="AZ715" s="8">
        <f t="shared" si="581"/>
        <v>9.4612980327265783E-3</v>
      </c>
      <c r="BA715" s="4"/>
      <c r="BC715" s="4"/>
      <c r="BD715" s="4"/>
      <c r="BE715" s="4"/>
      <c r="BF715" s="4"/>
      <c r="BG715" s="4"/>
      <c r="BH715" s="4"/>
      <c r="BI715" s="4"/>
      <c r="BJ715" s="4"/>
      <c r="BK715" s="4"/>
      <c r="BN715" s="4"/>
    </row>
    <row r="716" spans="1:66" s="1" customFormat="1">
      <c r="A716" s="12">
        <v>42391</v>
      </c>
      <c r="B716" s="7">
        <v>24435.66</v>
      </c>
      <c r="C716" s="7">
        <v>132.30000000000001</v>
      </c>
      <c r="D716" s="7">
        <v>1753.45</v>
      </c>
      <c r="E716" s="7">
        <v>5823.4</v>
      </c>
      <c r="F716" s="7"/>
      <c r="G716" s="7"/>
      <c r="H716" s="10">
        <f t="shared" si="565"/>
        <v>2.8371550719005094E-2</v>
      </c>
      <c r="I716" s="10">
        <f t="shared" si="566"/>
        <v>2.5139583150632874E-2</v>
      </c>
      <c r="J716" s="10">
        <f t="shared" si="567"/>
        <v>1.5963293148868612E-2</v>
      </c>
      <c r="K716" s="7"/>
      <c r="L716" s="10">
        <f t="shared" si="568"/>
        <v>1.1184947958366693</v>
      </c>
      <c r="M716" s="10">
        <f t="shared" si="569"/>
        <v>7.8446406052963429</v>
      </c>
      <c r="N716" s="10">
        <f t="shared" si="570"/>
        <v>2.9451256689926155</v>
      </c>
      <c r="O716" s="7"/>
      <c r="P716" s="10">
        <f t="shared" si="571"/>
        <v>-6.7261458094596733</v>
      </c>
      <c r="Q716" s="10">
        <f t="shared" si="572"/>
        <v>-1.8266308731559462</v>
      </c>
      <c r="R716" s="11">
        <f t="shared" si="573"/>
        <v>-4.8995149363037269</v>
      </c>
      <c r="S716" s="7"/>
      <c r="T716" s="7"/>
      <c r="U716" s="7">
        <v>12283.25</v>
      </c>
      <c r="V716" s="7">
        <v>2617.85</v>
      </c>
      <c r="W716" s="7">
        <v>35.700000000000003</v>
      </c>
      <c r="X716" s="7">
        <v>27</v>
      </c>
      <c r="Y716" s="10">
        <f t="shared" si="574"/>
        <v>7.951519527996458E-3</v>
      </c>
      <c r="Z716" s="10">
        <f t="shared" si="575"/>
        <v>-1.6589123636640644E-3</v>
      </c>
      <c r="AA716" s="10">
        <f t="shared" si="576"/>
        <v>5.1546391752577317E-2</v>
      </c>
      <c r="AB716" s="5"/>
      <c r="AC716" s="10">
        <f t="shared" si="590"/>
        <v>-6.4511092663533914E-2</v>
      </c>
      <c r="AD716" s="10">
        <f t="shared" si="591"/>
        <v>-9.7728682704901149E-2</v>
      </c>
      <c r="AE716" s="10">
        <f t="shared" si="592"/>
        <v>1.1331444759206961E-2</v>
      </c>
      <c r="AF716" s="10" t="s">
        <v>1</v>
      </c>
      <c r="AG716" s="10">
        <f t="shared" si="593"/>
        <v>7.5842537422740872E-2</v>
      </c>
      <c r="AH716" s="10">
        <f t="shared" si="594"/>
        <v>0.10906012746410811</v>
      </c>
      <c r="AI716" s="10">
        <f t="shared" si="577"/>
        <v>-3.3217590041367234E-2</v>
      </c>
      <c r="AJ716" s="7"/>
      <c r="AK716" s="7"/>
      <c r="AL716" s="7">
        <v>783.75</v>
      </c>
      <c r="AM716" s="7">
        <v>21.6</v>
      </c>
      <c r="AN716" s="7">
        <v>750.55</v>
      </c>
      <c r="AO716" s="4"/>
      <c r="AP716" s="10">
        <f t="shared" si="578"/>
        <v>3.0233322379231022E-2</v>
      </c>
      <c r="AQ716" s="10">
        <f t="shared" si="579"/>
        <v>-4.608294930875478E-3</v>
      </c>
      <c r="AR716" s="10">
        <f t="shared" si="580"/>
        <v>3.4670526606010443E-2</v>
      </c>
      <c r="AS716" s="4"/>
      <c r="AT716" s="10">
        <f t="shared" si="595"/>
        <v>6.4516129032258063E-2</v>
      </c>
      <c r="AU716" s="10">
        <f t="shared" si="596"/>
        <v>-2.7027027027026931E-2</v>
      </c>
      <c r="AV716" s="10">
        <f t="shared" si="597"/>
        <v>2.1156462585033953E-2</v>
      </c>
      <c r="AW716" s="4"/>
      <c r="AX716" s="9">
        <f t="shared" si="598"/>
        <v>9.1543156059284994E-2</v>
      </c>
      <c r="AY716" s="9">
        <f t="shared" si="599"/>
        <v>4.335966644722411E-2</v>
      </c>
      <c r="AZ716" s="8">
        <f t="shared" si="581"/>
        <v>4.8183489612060884E-2</v>
      </c>
      <c r="BA716" s="4"/>
      <c r="BC716" s="4"/>
      <c r="BD716" s="4"/>
      <c r="BE716" s="4"/>
      <c r="BF716" s="4"/>
      <c r="BG716" s="4"/>
      <c r="BH716" s="4"/>
      <c r="BI716" s="4"/>
      <c r="BJ716" s="4"/>
      <c r="BK716" s="4"/>
      <c r="BN716" s="4"/>
    </row>
    <row r="717" spans="1:66" s="1" customFormat="1">
      <c r="A717" s="12">
        <v>42394</v>
      </c>
      <c r="B717" s="7">
        <v>24485.95</v>
      </c>
      <c r="C717" s="7">
        <v>133.19999999999999</v>
      </c>
      <c r="D717" s="7">
        <v>1821.85</v>
      </c>
      <c r="E717" s="7">
        <v>5850.1</v>
      </c>
      <c r="F717" s="7"/>
      <c r="G717" s="7"/>
      <c r="H717" s="10">
        <f t="shared" si="565"/>
        <v>6.8027210884352013E-3</v>
      </c>
      <c r="I717" s="10">
        <f t="shared" si="566"/>
        <v>3.9008811200775532E-2</v>
      </c>
      <c r="J717" s="10">
        <f t="shared" si="567"/>
        <v>4.5849503726346687E-3</v>
      </c>
      <c r="K717" s="7"/>
      <c r="L717" s="10">
        <f t="shared" si="568"/>
        <v>1.1329063250600477</v>
      </c>
      <c r="M717" s="10">
        <f t="shared" si="569"/>
        <v>8.1896595208070622</v>
      </c>
      <c r="N717" s="10">
        <f t="shared" si="570"/>
        <v>2.9632138743987535</v>
      </c>
      <c r="O717" s="7"/>
      <c r="P717" s="10">
        <f t="shared" si="571"/>
        <v>-7.0567531957470147</v>
      </c>
      <c r="Q717" s="10">
        <f t="shared" si="572"/>
        <v>-1.8303075493387058</v>
      </c>
      <c r="R717" s="11">
        <f t="shared" si="573"/>
        <v>-5.2264456464083091</v>
      </c>
      <c r="S717" s="7"/>
      <c r="T717" s="7"/>
      <c r="U717" s="7">
        <v>12445.5</v>
      </c>
      <c r="V717" s="7">
        <v>2601.9</v>
      </c>
      <c r="W717" s="7">
        <v>34.15</v>
      </c>
      <c r="X717" s="7">
        <f>X713+X713*0.112</f>
        <v>2.1672536867396452</v>
      </c>
      <c r="Y717" s="10">
        <f t="shared" si="574"/>
        <v>1.3209044837481938E-2</v>
      </c>
      <c r="Z717" s="10">
        <f t="shared" si="575"/>
        <v>-6.0927860649005175E-3</v>
      </c>
      <c r="AA717" s="10">
        <f t="shared" si="576"/>
        <v>-4.3417366946778828E-2</v>
      </c>
      <c r="AB717" s="5"/>
      <c r="AC717" s="10">
        <f t="shared" ref="AC717:AC723" si="600">(U717-$U$716)/$U$716</f>
        <v>1.3209044837481938E-2</v>
      </c>
      <c r="AD717" s="10">
        <f t="shared" ref="AD717:AD723" si="601">(V717-$V$716)/$V$716</f>
        <v>-6.0927860649005175E-3</v>
      </c>
      <c r="AE717" s="10">
        <f t="shared" ref="AE717:AE723" si="602">(W717-$W$716)/$W$716</f>
        <v>-4.3417366946778828E-2</v>
      </c>
      <c r="AF717" s="7" t="s">
        <v>0</v>
      </c>
      <c r="AG717" s="10">
        <f t="shared" ref="AG717:AG737" si="603">AD717-AC717</f>
        <v>-1.9301830902382456E-2</v>
      </c>
      <c r="AH717" s="10">
        <f t="shared" ref="AH717:AH737" si="604">AD717-AE717</f>
        <v>3.732458088187831E-2</v>
      </c>
      <c r="AI717" s="10">
        <f t="shared" si="577"/>
        <v>-5.6626411784260769E-2</v>
      </c>
      <c r="AJ717" s="10"/>
      <c r="AK717" s="7"/>
      <c r="AL717" s="7">
        <v>804.75</v>
      </c>
      <c r="AM717" s="7">
        <v>21.9</v>
      </c>
      <c r="AN717" s="7">
        <v>737.25</v>
      </c>
      <c r="AO717" s="4"/>
      <c r="AP717" s="10">
        <f t="shared" si="578"/>
        <v>2.6794258373205742E-2</v>
      </c>
      <c r="AQ717" s="10">
        <f t="shared" si="579"/>
        <v>1.3888888888888756E-2</v>
      </c>
      <c r="AR717" s="10">
        <f t="shared" si="580"/>
        <v>-1.7720338418493044E-2</v>
      </c>
      <c r="AS717" s="4"/>
      <c r="AT717" s="10">
        <f t="shared" si="595"/>
        <v>9.303904923599321E-2</v>
      </c>
      <c r="AU717" s="10">
        <f t="shared" si="596"/>
        <v>-1.3513513513513545E-2</v>
      </c>
      <c r="AV717" s="10">
        <f t="shared" si="597"/>
        <v>3.0612244897959182E-3</v>
      </c>
      <c r="AW717" s="4"/>
      <c r="AX717" s="9">
        <f t="shared" si="598"/>
        <v>0.10655256274950675</v>
      </c>
      <c r="AY717" s="9">
        <f t="shared" si="599"/>
        <v>8.9977824746197296E-2</v>
      </c>
      <c r="AZ717" s="8">
        <f t="shared" si="581"/>
        <v>1.6574738003309455E-2</v>
      </c>
      <c r="BA717" s="4"/>
      <c r="BC717" s="4"/>
      <c r="BD717" s="4"/>
      <c r="BE717" s="4"/>
      <c r="BF717" s="4"/>
      <c r="BG717" s="4"/>
      <c r="BH717" s="4"/>
      <c r="BI717" s="4"/>
      <c r="BJ717" s="4"/>
      <c r="BK717" s="4"/>
      <c r="BN717" s="4"/>
    </row>
    <row r="718" spans="1:66" s="1" customFormat="1">
      <c r="A718" s="12">
        <v>42396</v>
      </c>
      <c r="B718" s="7">
        <v>24492.39</v>
      </c>
      <c r="C718" s="7">
        <v>133.69999999999999</v>
      </c>
      <c r="D718" s="7">
        <v>1951.05</v>
      </c>
      <c r="E718" s="7">
        <v>5922.8</v>
      </c>
      <c r="F718" s="7"/>
      <c r="G718" s="7"/>
      <c r="H718" s="10">
        <f t="shared" si="565"/>
        <v>3.7537537537537542E-3</v>
      </c>
      <c r="I718" s="10">
        <f t="shared" si="566"/>
        <v>7.0916925103603506E-2</v>
      </c>
      <c r="J718" s="10">
        <f t="shared" si="567"/>
        <v>1.2427137997641034E-2</v>
      </c>
      <c r="K718" s="1" t="s">
        <v>15</v>
      </c>
      <c r="L718" s="10">
        <f t="shared" si="568"/>
        <v>1.1409127301841471</v>
      </c>
      <c r="M718" s="10">
        <f t="shared" si="569"/>
        <v>8.8413619167717528</v>
      </c>
      <c r="N718" s="10">
        <f t="shared" si="570"/>
        <v>3.0124652801300731</v>
      </c>
      <c r="O718" s="10" t="s">
        <v>1</v>
      </c>
      <c r="P718" s="10">
        <f t="shared" si="571"/>
        <v>-7.7004491865876057</v>
      </c>
      <c r="Q718" s="10">
        <f t="shared" si="572"/>
        <v>-1.871552549945926</v>
      </c>
      <c r="R718" s="11">
        <f t="shared" si="573"/>
        <v>-5.8288966366416801</v>
      </c>
      <c r="S718" s="7" t="s">
        <v>5</v>
      </c>
      <c r="T718" s="7"/>
      <c r="U718" s="7">
        <v>12195.55</v>
      </c>
      <c r="V718" s="7">
        <v>2649.25</v>
      </c>
      <c r="W718" s="7">
        <v>35.65</v>
      </c>
      <c r="X718" s="7"/>
      <c r="Y718" s="10">
        <f t="shared" si="574"/>
        <v>-2.0083564340524745E-2</v>
      </c>
      <c r="Z718" s="10">
        <f t="shared" si="575"/>
        <v>1.8198239747876516E-2</v>
      </c>
      <c r="AA718" s="10">
        <f t="shared" si="576"/>
        <v>4.3923865300146414E-2</v>
      </c>
      <c r="AB718" s="5"/>
      <c r="AC718" s="10">
        <f t="shared" si="600"/>
        <v>-7.1398042049132544E-3</v>
      </c>
      <c r="AD718" s="10">
        <f t="shared" si="601"/>
        <v>1.1994575701434418E-2</v>
      </c>
      <c r="AE718" s="10">
        <f t="shared" si="602"/>
        <v>-1.4005602240897551E-3</v>
      </c>
      <c r="AF718" s="10"/>
      <c r="AG718" s="10">
        <f t="shared" si="603"/>
        <v>1.913437990634767E-2</v>
      </c>
      <c r="AH718" s="10">
        <f t="shared" si="604"/>
        <v>1.3395135925524174E-2</v>
      </c>
      <c r="AI718" s="10">
        <f t="shared" si="577"/>
        <v>5.7392439808234968E-3</v>
      </c>
      <c r="AK718" s="7"/>
      <c r="AL718" s="7">
        <v>806.75</v>
      </c>
      <c r="AM718" s="7">
        <v>21.95</v>
      </c>
      <c r="AN718" s="7">
        <v>721.05</v>
      </c>
      <c r="AO718" s="4"/>
      <c r="AP718" s="10">
        <f t="shared" si="578"/>
        <v>2.4852438645542093E-3</v>
      </c>
      <c r="AQ718" s="10">
        <f t="shared" si="579"/>
        <v>2.2831050228310826E-3</v>
      </c>
      <c r="AR718" s="10">
        <f t="shared" si="580"/>
        <v>-2.1973550356052959E-2</v>
      </c>
      <c r="AS718" s="4"/>
      <c r="AT718" s="10">
        <f t="shared" si="595"/>
        <v>9.5755517826825121E-2</v>
      </c>
      <c r="AU718" s="10">
        <f t="shared" si="596"/>
        <v>-1.1261261261261262E-2</v>
      </c>
      <c r="AV718" s="10">
        <f t="shared" si="597"/>
        <v>-1.8979591836734755E-2</v>
      </c>
      <c r="AW718" s="4"/>
      <c r="AX718" s="9">
        <f t="shared" si="598"/>
        <v>0.10701677908808638</v>
      </c>
      <c r="AY718" s="9">
        <f t="shared" si="599"/>
        <v>0.11473510966355988</v>
      </c>
      <c r="AZ718" s="8">
        <f t="shared" si="581"/>
        <v>-7.7183305754734977E-3</v>
      </c>
      <c r="BA718" s="4"/>
      <c r="BC718" s="4"/>
      <c r="BD718" s="4"/>
      <c r="BE718" s="4"/>
      <c r="BF718" s="4"/>
      <c r="BG718" s="4"/>
      <c r="BH718" s="4"/>
      <c r="BI718" s="4"/>
      <c r="BJ718" s="4"/>
      <c r="BK718" s="4"/>
      <c r="BN718" s="4"/>
    </row>
    <row r="719" spans="1:66" s="1" customFormat="1">
      <c r="A719" s="12">
        <v>42397</v>
      </c>
      <c r="B719" s="7">
        <v>24469.57</v>
      </c>
      <c r="C719" s="7">
        <v>131.30000000000001</v>
      </c>
      <c r="D719" s="7">
        <v>1989.65</v>
      </c>
      <c r="E719" s="7">
        <v>5770.6</v>
      </c>
      <c r="F719" s="7"/>
      <c r="G719" s="7"/>
      <c r="H719" s="10">
        <f t="shared" si="565"/>
        <v>-1.7950635751682705E-2</v>
      </c>
      <c r="I719" s="10">
        <f t="shared" si="566"/>
        <v>1.9784218754004324E-2</v>
      </c>
      <c r="J719" s="10">
        <f t="shared" si="567"/>
        <v>-2.5697305328560783E-2</v>
      </c>
      <c r="K719" s="7" t="s">
        <v>2</v>
      </c>
      <c r="L719" s="10">
        <f t="shared" si="568"/>
        <v>1.1024819855884709</v>
      </c>
      <c r="M719" s="10">
        <f t="shared" si="569"/>
        <v>9.0360655737704931</v>
      </c>
      <c r="N719" s="10">
        <f t="shared" si="570"/>
        <v>2.9093557347063208</v>
      </c>
      <c r="O719" s="7" t="s">
        <v>2</v>
      </c>
      <c r="P719" s="10">
        <f t="shared" si="571"/>
        <v>-7.9335835881820227</v>
      </c>
      <c r="Q719" s="10">
        <f t="shared" si="572"/>
        <v>-1.8068737491178499</v>
      </c>
      <c r="R719" s="11">
        <f t="shared" si="573"/>
        <v>-6.1267098390641728</v>
      </c>
      <c r="S719" s="7" t="s">
        <v>2</v>
      </c>
      <c r="T719" s="7"/>
      <c r="U719" s="7">
        <v>11999.35</v>
      </c>
      <c r="V719" s="7">
        <v>2673.55</v>
      </c>
      <c r="W719" s="7">
        <v>35.15</v>
      </c>
      <c r="X719" s="7"/>
      <c r="Y719" s="10">
        <f t="shared" si="574"/>
        <v>-1.6087835316980284E-2</v>
      </c>
      <c r="Z719" s="10">
        <f t="shared" si="575"/>
        <v>9.1724072850807511E-3</v>
      </c>
      <c r="AA719" s="10">
        <f t="shared" si="576"/>
        <v>-1.4025245441795233E-2</v>
      </c>
      <c r="AB719" s="5"/>
      <c r="AC719" s="10">
        <f t="shared" si="600"/>
        <v>-2.3112775527649412E-2</v>
      </c>
      <c r="AD719" s="10">
        <f t="shared" si="601"/>
        <v>2.1277002120060461E-2</v>
      </c>
      <c r="AE719" s="10">
        <f t="shared" si="602"/>
        <v>-1.5406162464986113E-2</v>
      </c>
      <c r="AF719" s="10"/>
      <c r="AG719" s="10">
        <f t="shared" si="603"/>
        <v>4.4389777647709877E-2</v>
      </c>
      <c r="AH719" s="10">
        <f t="shared" si="604"/>
        <v>3.6683164585046571E-2</v>
      </c>
      <c r="AI719" s="10">
        <f t="shared" si="577"/>
        <v>7.7066130626633061E-3</v>
      </c>
      <c r="AJ719" s="7"/>
      <c r="AK719" s="7"/>
      <c r="AL719" s="7">
        <v>800.25</v>
      </c>
      <c r="AM719" s="7">
        <v>21.85</v>
      </c>
      <c r="AN719" s="7">
        <v>716.05</v>
      </c>
      <c r="AO719" s="4"/>
      <c r="AP719" s="10">
        <f t="shared" si="578"/>
        <v>-8.0570189030058879E-3</v>
      </c>
      <c r="AQ719" s="10">
        <f t="shared" si="579"/>
        <v>-4.5558086560363491E-3</v>
      </c>
      <c r="AR719" s="10">
        <f t="shared" si="580"/>
        <v>-6.9343318771236395E-3</v>
      </c>
      <c r="AS719" s="4"/>
      <c r="AT719" s="10">
        <f t="shared" si="595"/>
        <v>8.6926994906621396E-2</v>
      </c>
      <c r="AU719" s="10">
        <f t="shared" si="596"/>
        <v>-1.5765765765765671E-2</v>
      </c>
      <c r="AV719" s="10">
        <f t="shared" si="597"/>
        <v>-2.578231292517013E-2</v>
      </c>
      <c r="AW719" s="4"/>
      <c r="AX719" s="9">
        <f t="shared" si="598"/>
        <v>0.10269276067238707</v>
      </c>
      <c r="AY719" s="9">
        <f t="shared" si="599"/>
        <v>0.11270930783179153</v>
      </c>
      <c r="AZ719" s="8">
        <f t="shared" si="581"/>
        <v>-1.0016547159404462E-2</v>
      </c>
      <c r="BA719" s="4"/>
      <c r="BC719" s="4"/>
      <c r="BD719" s="4"/>
      <c r="BE719" s="4"/>
      <c r="BF719" s="4"/>
      <c r="BG719" s="4"/>
      <c r="BH719" s="4"/>
      <c r="BI719" s="4"/>
      <c r="BJ719" s="4"/>
      <c r="BK719" s="4"/>
      <c r="BN719" s="4"/>
    </row>
    <row r="720" spans="1:66" s="1" customFormat="1">
      <c r="A720" s="12">
        <v>42398</v>
      </c>
      <c r="B720" s="7">
        <v>24870.69</v>
      </c>
      <c r="C720" s="7">
        <v>134.80000000000001</v>
      </c>
      <c r="D720" s="7">
        <v>2076.4499999999998</v>
      </c>
      <c r="E720" s="7">
        <v>5908.3</v>
      </c>
      <c r="F720" s="7"/>
      <c r="G720" s="7"/>
      <c r="H720" s="10">
        <f t="shared" si="565"/>
        <v>2.6656511805026654E-2</v>
      </c>
      <c r="I720" s="10">
        <f t="shared" si="566"/>
        <v>4.362576332520781E-2</v>
      </c>
      <c r="J720" s="10">
        <f t="shared" si="567"/>
        <v>2.3862336672096456E-2</v>
      </c>
      <c r="K720" s="7"/>
      <c r="L720" s="10">
        <f t="shared" si="568"/>
        <v>1.1585268214571658</v>
      </c>
      <c r="M720" s="10">
        <f t="shared" si="569"/>
        <v>9.4738965952080694</v>
      </c>
      <c r="N720" s="10">
        <f t="shared" si="570"/>
        <v>3.0026420974188746</v>
      </c>
      <c r="P720" s="10">
        <f t="shared" si="571"/>
        <v>-8.3153697737509038</v>
      </c>
      <c r="Q720" s="10">
        <f t="shared" si="572"/>
        <v>-1.8441152759617088</v>
      </c>
      <c r="R720" s="11">
        <f t="shared" si="573"/>
        <v>-6.4712544977891948</v>
      </c>
      <c r="S720" s="7"/>
      <c r="T720" s="7"/>
      <c r="U720" s="7">
        <v>12085.9</v>
      </c>
      <c r="V720" s="7">
        <v>2682.85</v>
      </c>
      <c r="W720" s="7">
        <v>35.85</v>
      </c>
      <c r="X720" s="7"/>
      <c r="Y720" s="10">
        <f t="shared" si="574"/>
        <v>7.2128906982460942E-3</v>
      </c>
      <c r="Z720" s="10">
        <f t="shared" si="575"/>
        <v>3.4785210674944276E-3</v>
      </c>
      <c r="AA720" s="10">
        <f t="shared" si="576"/>
        <v>1.9914651493598945E-2</v>
      </c>
      <c r="AB720" s="5"/>
      <c r="AC720" s="10">
        <f t="shared" si="600"/>
        <v>-1.606659475301735E-2</v>
      </c>
      <c r="AD720" s="10">
        <f t="shared" si="601"/>
        <v>2.482953568768264E-2</v>
      </c>
      <c r="AE720" s="10">
        <f t="shared" si="602"/>
        <v>4.2016806722688675E-3</v>
      </c>
      <c r="AF720" s="10"/>
      <c r="AG720" s="10">
        <f t="shared" si="603"/>
        <v>4.0896130440699993E-2</v>
      </c>
      <c r="AH720" s="10">
        <f t="shared" si="604"/>
        <v>2.0627855015413771E-2</v>
      </c>
      <c r="AI720" s="10">
        <f t="shared" si="577"/>
        <v>2.0268275425286222E-2</v>
      </c>
      <c r="AJ720" s="7"/>
      <c r="AK720" s="7"/>
      <c r="AL720" s="7">
        <v>807</v>
      </c>
      <c r="AM720" s="7">
        <v>22.15</v>
      </c>
      <c r="AN720" s="7">
        <v>731.4</v>
      </c>
      <c r="AO720" s="4"/>
      <c r="AP720" s="10">
        <f t="shared" si="578"/>
        <v>8.4348641049671984E-3</v>
      </c>
      <c r="AQ720" s="10">
        <f t="shared" si="579"/>
        <v>1.3729977116704675E-2</v>
      </c>
      <c r="AR720" s="10">
        <f t="shared" si="580"/>
        <v>2.143705048530134E-2</v>
      </c>
      <c r="AS720" s="4"/>
      <c r="AT720" s="10">
        <f t="shared" si="595"/>
        <v>9.6095076400679116E-2</v>
      </c>
      <c r="AU720" s="10">
        <f t="shared" si="596"/>
        <v>-2.2522522522522843E-3</v>
      </c>
      <c r="AV720" s="10">
        <f t="shared" si="597"/>
        <v>-4.8979591836735004E-3</v>
      </c>
      <c r="AW720" s="4"/>
      <c r="AX720" s="9">
        <f t="shared" si="598"/>
        <v>9.8347328652931401E-2</v>
      </c>
      <c r="AY720" s="9">
        <f t="shared" si="599"/>
        <v>0.10099303558435262</v>
      </c>
      <c r="AZ720" s="8">
        <f t="shared" si="581"/>
        <v>-2.6457069314212156E-3</v>
      </c>
      <c r="BA720" s="4"/>
      <c r="BC720" s="4"/>
      <c r="BD720" s="4"/>
      <c r="BE720" s="4"/>
      <c r="BF720" s="4"/>
      <c r="BG720" s="4"/>
      <c r="BH720" s="4"/>
      <c r="BI720" s="4"/>
      <c r="BJ720" s="4"/>
      <c r="BK720" s="4"/>
      <c r="BN720" s="4"/>
    </row>
    <row r="721" spans="1:66" s="1" customFormat="1">
      <c r="A721" s="12">
        <v>42401</v>
      </c>
      <c r="B721" s="7">
        <v>24824.83</v>
      </c>
      <c r="C721" s="7">
        <v>136.25</v>
      </c>
      <c r="D721" s="7">
        <v>2240.6</v>
      </c>
      <c r="E721" s="7">
        <v>6019.15</v>
      </c>
      <c r="F721" s="7"/>
      <c r="G721" s="7"/>
      <c r="H721" s="10">
        <f t="shared" si="565"/>
        <v>1.0756676557863417E-2</v>
      </c>
      <c r="I721" s="10">
        <f t="shared" si="566"/>
        <v>7.9053191745527274E-2</v>
      </c>
      <c r="J721" s="10">
        <f t="shared" si="567"/>
        <v>1.8761741956230971E-2</v>
      </c>
      <c r="K721" s="7"/>
      <c r="L721" s="10">
        <f t="shared" si="568"/>
        <v>1.1817453963170534</v>
      </c>
      <c r="M721" s="10">
        <f t="shared" si="569"/>
        <v>10.301891551071879</v>
      </c>
      <c r="N721" s="10">
        <f t="shared" si="570"/>
        <v>3.0777386355937941</v>
      </c>
      <c r="O721" s="4"/>
      <c r="P721" s="10">
        <f t="shared" si="571"/>
        <v>-9.1201461547548259</v>
      </c>
      <c r="Q721" s="10">
        <f t="shared" si="572"/>
        <v>-1.8959932392767407</v>
      </c>
      <c r="R721" s="11">
        <f t="shared" si="573"/>
        <v>-7.2241529154780855</v>
      </c>
      <c r="S721" s="7"/>
      <c r="T721" s="7"/>
      <c r="U721" s="7">
        <v>12256.65</v>
      </c>
      <c r="V721" s="7">
        <v>2801.1</v>
      </c>
      <c r="W721" s="7">
        <v>35.299999999999997</v>
      </c>
      <c r="X721" s="7"/>
      <c r="Y721" s="10">
        <f t="shared" si="574"/>
        <v>1.4128033493575158E-2</v>
      </c>
      <c r="Z721" s="10">
        <f t="shared" si="575"/>
        <v>4.4076262183871631E-2</v>
      </c>
      <c r="AA721" s="10">
        <f t="shared" si="576"/>
        <v>-1.5341701534170272E-2</v>
      </c>
      <c r="AB721" s="5"/>
      <c r="AC721" s="10">
        <f t="shared" si="600"/>
        <v>-2.1655506482405199E-3</v>
      </c>
      <c r="AD721" s="10">
        <f t="shared" si="601"/>
        <v>7.0000190996428374E-2</v>
      </c>
      <c r="AE721" s="10">
        <f t="shared" si="602"/>
        <v>-1.1204481792717245E-2</v>
      </c>
      <c r="AF721" s="10"/>
      <c r="AG721" s="10">
        <f t="shared" si="603"/>
        <v>7.2165741644668893E-2</v>
      </c>
      <c r="AH721" s="10">
        <f t="shared" si="604"/>
        <v>8.1204672789145615E-2</v>
      </c>
      <c r="AI721" s="10">
        <f t="shared" si="577"/>
        <v>-9.0389311444767223E-3</v>
      </c>
      <c r="AJ721" s="7"/>
      <c r="AK721" s="7"/>
      <c r="AL721" s="7">
        <v>811.75</v>
      </c>
      <c r="AM721" s="7">
        <v>21.9</v>
      </c>
      <c r="AN721" s="7">
        <v>728.05</v>
      </c>
      <c r="AO721" s="4"/>
      <c r="AP721" s="10">
        <f t="shared" si="578"/>
        <v>5.8859975216852536E-3</v>
      </c>
      <c r="AQ721" s="10">
        <f t="shared" si="579"/>
        <v>-1.1286681715575621E-2</v>
      </c>
      <c r="AR721" s="10">
        <f t="shared" si="580"/>
        <v>-4.5802570412907069E-3</v>
      </c>
      <c r="AS721" s="4"/>
      <c r="AT721" s="10">
        <f t="shared" si="595"/>
        <v>0.10254668930390493</v>
      </c>
      <c r="AU721" s="10">
        <f t="shared" si="596"/>
        <v>-1.3513513513513545E-2</v>
      </c>
      <c r="AV721" s="10">
        <f t="shared" si="597"/>
        <v>-9.455782312925232E-3</v>
      </c>
      <c r="AW721" s="4"/>
      <c r="AX721" s="9">
        <f t="shared" si="598"/>
        <v>0.11606020281741847</v>
      </c>
      <c r="AY721" s="9">
        <f t="shared" si="599"/>
        <v>0.11200247161683016</v>
      </c>
      <c r="AZ721" s="8">
        <f t="shared" si="581"/>
        <v>4.0577312005883048E-3</v>
      </c>
      <c r="BA721" s="4"/>
      <c r="BC721" s="4"/>
      <c r="BD721" s="4"/>
      <c r="BE721" s="4"/>
      <c r="BF721" s="4"/>
      <c r="BG721" s="4"/>
      <c r="BH721" s="4"/>
      <c r="BI721" s="4"/>
      <c r="BJ721" s="4"/>
      <c r="BK721" s="4"/>
      <c r="BN721" s="4"/>
    </row>
    <row r="722" spans="1:66" s="1" customFormat="1">
      <c r="A722" s="12">
        <v>42402</v>
      </c>
      <c r="B722" s="7">
        <v>24539</v>
      </c>
      <c r="C722" s="7">
        <v>132</v>
      </c>
      <c r="D722" s="7">
        <v>2290.1</v>
      </c>
      <c r="E722" s="7">
        <v>5829.55</v>
      </c>
      <c r="F722" s="7"/>
      <c r="G722" s="7"/>
      <c r="H722" s="10">
        <f t="shared" si="565"/>
        <v>-3.1192660550458717E-2</v>
      </c>
      <c r="I722" s="10">
        <f t="shared" si="566"/>
        <v>2.2092296706239401E-2</v>
      </c>
      <c r="J722" s="10">
        <f t="shared" si="567"/>
        <v>-3.1499464210062791E-2</v>
      </c>
      <c r="K722" s="7"/>
      <c r="L722" s="10">
        <f t="shared" si="568"/>
        <v>1.1136909527622096</v>
      </c>
      <c r="M722" s="10">
        <f t="shared" si="569"/>
        <v>10.551576292559899</v>
      </c>
      <c r="N722" s="10">
        <f t="shared" si="570"/>
        <v>2.9492920533839175</v>
      </c>
      <c r="O722" s="10" t="s">
        <v>1</v>
      </c>
      <c r="P722" s="10">
        <f t="shared" si="571"/>
        <v>-9.4378853397976883</v>
      </c>
      <c r="Q722" s="10">
        <f t="shared" si="572"/>
        <v>-1.8356011006217079</v>
      </c>
      <c r="R722" s="11">
        <f t="shared" si="573"/>
        <v>-7.6022842391759804</v>
      </c>
      <c r="S722" s="7"/>
      <c r="T722" s="7"/>
      <c r="U722" s="7">
        <v>12302.75</v>
      </c>
      <c r="V722" s="7">
        <v>2797.8</v>
      </c>
      <c r="W722" s="7">
        <v>35.049999999999997</v>
      </c>
      <c r="X722" s="7"/>
      <c r="Y722" s="10">
        <f t="shared" si="574"/>
        <v>3.7612234990801212E-3</v>
      </c>
      <c r="Z722" s="10">
        <f t="shared" si="575"/>
        <v>-1.1781086001926839E-3</v>
      </c>
      <c r="AA722" s="10">
        <f t="shared" si="576"/>
        <v>-7.0821529745042503E-3</v>
      </c>
      <c r="AB722" s="5"/>
      <c r="AC722" s="10">
        <f t="shared" si="600"/>
        <v>1.5875277308529908E-3</v>
      </c>
      <c r="AD722" s="10">
        <f t="shared" si="601"/>
        <v>6.8739614569207658E-2</v>
      </c>
      <c r="AE722" s="10">
        <f t="shared" si="602"/>
        <v>-1.8207282913165423E-2</v>
      </c>
      <c r="AF722" s="10"/>
      <c r="AG722" s="10">
        <f t="shared" si="603"/>
        <v>6.7152086838354663E-2</v>
      </c>
      <c r="AH722" s="10">
        <f t="shared" si="604"/>
        <v>8.6946897482373081E-2</v>
      </c>
      <c r="AI722" s="10">
        <f t="shared" si="577"/>
        <v>-1.9794810644018418E-2</v>
      </c>
      <c r="AJ722" s="7"/>
      <c r="AK722" s="7"/>
      <c r="AL722" s="7">
        <v>829</v>
      </c>
      <c r="AM722" s="7">
        <v>21.45</v>
      </c>
      <c r="AN722" s="7">
        <v>727</v>
      </c>
      <c r="AO722" s="4"/>
      <c r="AP722" s="10">
        <f t="shared" si="578"/>
        <v>2.1250384970742223E-2</v>
      </c>
      <c r="AQ722" s="10">
        <f t="shared" si="579"/>
        <v>-2.054794520547942E-2</v>
      </c>
      <c r="AR722" s="10">
        <f t="shared" si="580"/>
        <v>-1.4422086395164543E-3</v>
      </c>
      <c r="AS722" s="4"/>
      <c r="AT722" s="10">
        <f t="shared" si="595"/>
        <v>0.12597623089983023</v>
      </c>
      <c r="AU722" s="10">
        <f t="shared" si="596"/>
        <v>-3.3783783783783786E-2</v>
      </c>
      <c r="AV722" s="10">
        <f t="shared" si="597"/>
        <v>-1.0884353741496598E-2</v>
      </c>
      <c r="AW722" s="10" t="s">
        <v>1</v>
      </c>
      <c r="AX722" s="9">
        <f t="shared" si="598"/>
        <v>0.159760014683614</v>
      </c>
      <c r="AY722" s="9">
        <f t="shared" si="599"/>
        <v>0.13686058464132683</v>
      </c>
      <c r="AZ722" s="8">
        <f t="shared" si="581"/>
        <v>2.2899430042287172E-2</v>
      </c>
      <c r="BA722" s="4"/>
      <c r="BC722" s="4"/>
      <c r="BD722" s="4"/>
      <c r="BE722" s="4"/>
      <c r="BF722" s="4"/>
      <c r="BG722" s="4"/>
      <c r="BH722" s="4"/>
      <c r="BI722" s="4"/>
      <c r="BJ722" s="4"/>
      <c r="BK722" s="4"/>
      <c r="BN722" s="4"/>
    </row>
    <row r="723" spans="1:66" s="1" customFormat="1">
      <c r="A723" s="12">
        <v>42403</v>
      </c>
      <c r="B723" s="7">
        <v>24223.32</v>
      </c>
      <c r="C723" s="7">
        <v>126.7</v>
      </c>
      <c r="D723" s="7">
        <v>2154.25</v>
      </c>
      <c r="E723" s="7">
        <v>6380.5</v>
      </c>
      <c r="F723" s="7"/>
      <c r="G723" s="7"/>
      <c r="H723" s="10">
        <f t="shared" si="565"/>
        <v>-4.0151515151515133E-2</v>
      </c>
      <c r="I723" s="10">
        <f t="shared" si="566"/>
        <v>-5.9320553687611854E-2</v>
      </c>
      <c r="J723" s="10">
        <f t="shared" si="567"/>
        <v>9.4509867828563063E-2</v>
      </c>
      <c r="K723" s="7"/>
      <c r="L723" s="10">
        <f t="shared" si="568"/>
        <v>1.0288230584467573</v>
      </c>
      <c r="M723" s="10">
        <f t="shared" si="569"/>
        <v>9.8663303909205542</v>
      </c>
      <c r="N723" s="10">
        <f t="shared" si="570"/>
        <v>3.3225391233656256</v>
      </c>
      <c r="O723" s="7" t="s">
        <v>0</v>
      </c>
      <c r="P723" s="10">
        <f t="shared" si="571"/>
        <v>-8.8375073324737965</v>
      </c>
      <c r="Q723" s="10">
        <f t="shared" si="572"/>
        <v>-2.2937160649188684</v>
      </c>
      <c r="R723" s="11">
        <f t="shared" si="573"/>
        <v>-6.5437912675549281</v>
      </c>
      <c r="S723" s="7"/>
      <c r="T723" s="7"/>
      <c r="U723" s="7">
        <v>12078.05</v>
      </c>
      <c r="V723" s="7">
        <v>2828.25</v>
      </c>
      <c r="W723" s="7">
        <v>32.65</v>
      </c>
      <c r="X723" s="7"/>
      <c r="Y723" s="10">
        <f t="shared" si="574"/>
        <v>-1.8264209221515573E-2</v>
      </c>
      <c r="Z723" s="10">
        <f t="shared" si="575"/>
        <v>1.0883551361784193E-2</v>
      </c>
      <c r="AA723" s="10">
        <f t="shared" si="576"/>
        <v>-6.8473609129814511E-2</v>
      </c>
      <c r="AB723" s="5"/>
      <c r="AC723" s="10">
        <f t="shared" si="600"/>
        <v>-1.670567642928384E-2</v>
      </c>
      <c r="AD723" s="13">
        <f t="shared" si="601"/>
        <v>8.0371297056745075E-2</v>
      </c>
      <c r="AE723" s="10">
        <f t="shared" si="602"/>
        <v>-8.54341736694679E-2</v>
      </c>
      <c r="AF723" s="10" t="s">
        <v>1</v>
      </c>
      <c r="AG723" s="10">
        <f t="shared" si="603"/>
        <v>9.7076973486028922E-2</v>
      </c>
      <c r="AH723" s="10">
        <f t="shared" si="604"/>
        <v>0.16580547072621299</v>
      </c>
      <c r="AI723" s="10">
        <f t="shared" si="577"/>
        <v>-6.8728497240184067E-2</v>
      </c>
      <c r="AJ723" s="7" t="s">
        <v>14</v>
      </c>
      <c r="AK723" s="7"/>
      <c r="AL723" s="7">
        <v>903</v>
      </c>
      <c r="AM723" s="7">
        <v>20.85</v>
      </c>
      <c r="AN723" s="7">
        <v>714.75</v>
      </c>
      <c r="AO723" s="4"/>
      <c r="AP723" s="10">
        <f t="shared" si="578"/>
        <v>8.9264173703256941E-2</v>
      </c>
      <c r="AQ723" s="10">
        <f t="shared" si="579"/>
        <v>-2.7972027972027875E-2</v>
      </c>
      <c r="AR723" s="10">
        <f t="shared" si="580"/>
        <v>-1.685006877579092E-2</v>
      </c>
      <c r="AS723" s="4"/>
      <c r="AT723" s="10">
        <f t="shared" ref="AT723:AT730" si="605">(AL723-$AL$722)/$AL$722</f>
        <v>8.9264173703256941E-2</v>
      </c>
      <c r="AU723" s="10">
        <f t="shared" ref="AU723:AU730" si="606">(AM723-$AM$722)/$AM$722</f>
        <v>-2.7972027972027875E-2</v>
      </c>
      <c r="AV723" s="10">
        <f t="shared" ref="AV723:AV730" si="607">(AN723-$AN$722)/$AN$722</f>
        <v>-1.685006877579092E-2</v>
      </c>
      <c r="AW723" s="7" t="s">
        <v>0</v>
      </c>
      <c r="AX723" s="9">
        <f t="shared" si="598"/>
        <v>0.11723620167528481</v>
      </c>
      <c r="AY723" s="9">
        <f t="shared" si="599"/>
        <v>0.10611424247904785</v>
      </c>
      <c r="AZ723" s="8">
        <f t="shared" si="581"/>
        <v>1.1121959196236958E-2</v>
      </c>
      <c r="BA723" s="4"/>
      <c r="BC723" s="4"/>
      <c r="BD723" s="4"/>
      <c r="BE723" s="4"/>
      <c r="BF723" s="4"/>
      <c r="BG723" s="4"/>
      <c r="BH723" s="4"/>
      <c r="BI723" s="4"/>
      <c r="BJ723" s="4">
        <v>103</v>
      </c>
      <c r="BK723" s="4"/>
      <c r="BN723" s="4"/>
    </row>
    <row r="724" spans="1:66" s="1" customFormat="1">
      <c r="A724" s="12">
        <v>42404</v>
      </c>
      <c r="B724" s="7">
        <v>24338.43</v>
      </c>
      <c r="C724" s="7">
        <v>123.2</v>
      </c>
      <c r="D724" s="7">
        <v>2082.6999999999998</v>
      </c>
      <c r="E724" s="7">
        <v>6343.45</v>
      </c>
      <c r="F724" s="7"/>
      <c r="G724" s="7"/>
      <c r="H724" s="10">
        <f t="shared" si="565"/>
        <v>-2.7624309392265192E-2</v>
      </c>
      <c r="I724" s="10">
        <f t="shared" si="566"/>
        <v>-3.3213415341766361E-2</v>
      </c>
      <c r="J724" s="10">
        <f t="shared" si="567"/>
        <v>-5.8067549565081391E-3</v>
      </c>
      <c r="K724" s="7"/>
      <c r="L724" s="10">
        <f t="shared" si="568"/>
        <v>0.97277822257806246</v>
      </c>
      <c r="M724" s="10">
        <f t="shared" si="569"/>
        <v>9.5054224464060528</v>
      </c>
      <c r="N724" s="10">
        <f t="shared" si="570"/>
        <v>3.2974391978863227</v>
      </c>
      <c r="O724" s="7"/>
      <c r="P724" s="10">
        <f t="shared" si="571"/>
        <v>-8.5326442238279903</v>
      </c>
      <c r="Q724" s="10">
        <f t="shared" si="572"/>
        <v>-2.3246609753082601</v>
      </c>
      <c r="R724" s="11">
        <f t="shared" si="573"/>
        <v>-6.2079832485197297</v>
      </c>
      <c r="S724" s="4"/>
      <c r="T724" s="7"/>
      <c r="U724" s="7">
        <v>11896.85</v>
      </c>
      <c r="V724" s="7">
        <v>2855.6</v>
      </c>
      <c r="W724" s="7">
        <v>32.5</v>
      </c>
      <c r="X724" s="7">
        <v>28</v>
      </c>
      <c r="Y724" s="10">
        <f t="shared" si="574"/>
        <v>-1.5002421748543757E-2</v>
      </c>
      <c r="Z724" s="10">
        <f t="shared" si="575"/>
        <v>9.6702908158755093E-3</v>
      </c>
      <c r="AA724" s="10">
        <f t="shared" si="576"/>
        <v>-4.5941807044409984E-3</v>
      </c>
      <c r="AB724" s="5"/>
      <c r="AC724" s="10">
        <f t="shared" ref="AC724:AC737" si="608">(U724-$U$723)/$U$723</f>
        <v>-1.5002421748543757E-2</v>
      </c>
      <c r="AD724" s="10">
        <f t="shared" ref="AD724:AD737" si="609">(V724-$V$723)/$V$723</f>
        <v>9.6702908158755093E-3</v>
      </c>
      <c r="AE724" s="10">
        <f t="shared" ref="AE724:AE737" si="610">(W724-$W$723)/$W$723</f>
        <v>-4.5941807044409984E-3</v>
      </c>
      <c r="AF724" s="1" t="s">
        <v>2</v>
      </c>
      <c r="AG724" s="10">
        <f t="shared" si="603"/>
        <v>2.4672712564419268E-2</v>
      </c>
      <c r="AH724" s="10">
        <f t="shared" si="604"/>
        <v>1.4264471520316508E-2</v>
      </c>
      <c r="AI724" s="10">
        <f t="shared" si="577"/>
        <v>1.040824104410276E-2</v>
      </c>
      <c r="AJ724" s="7" t="s">
        <v>2</v>
      </c>
      <c r="AK724" s="7"/>
      <c r="AL724" s="7">
        <v>881</v>
      </c>
      <c r="AM724" s="7">
        <v>20.6</v>
      </c>
      <c r="AN724" s="7">
        <v>733.5</v>
      </c>
      <c r="AO724" s="4"/>
      <c r="AP724" s="10">
        <f t="shared" si="578"/>
        <v>-2.4363233665559248E-2</v>
      </c>
      <c r="AQ724" s="10">
        <f t="shared" si="579"/>
        <v>-1.1990407673860911E-2</v>
      </c>
      <c r="AR724" s="10">
        <f t="shared" si="580"/>
        <v>2.6232948583420776E-2</v>
      </c>
      <c r="AS724" s="4"/>
      <c r="AT724" s="10">
        <f t="shared" si="605"/>
        <v>6.2726176115802168E-2</v>
      </c>
      <c r="AU724" s="10">
        <f t="shared" si="606"/>
        <v>-3.9627039627039527E-2</v>
      </c>
      <c r="AV724" s="10">
        <f t="shared" si="607"/>
        <v>8.9408528198074277E-3</v>
      </c>
      <c r="AW724" s="4"/>
      <c r="AX724" s="9">
        <f t="shared" si="598"/>
        <v>0.1023532157428417</v>
      </c>
      <c r="AY724" s="9">
        <f t="shared" si="599"/>
        <v>5.3785323295994739E-2</v>
      </c>
      <c r="AZ724" s="8">
        <f t="shared" si="581"/>
        <v>4.8567892446846964E-2</v>
      </c>
      <c r="BA724" s="4"/>
      <c r="BC724" s="4"/>
      <c r="BD724" s="4"/>
      <c r="BE724" s="4"/>
      <c r="BF724" s="4"/>
      <c r="BG724" s="4"/>
      <c r="BH724" s="4"/>
      <c r="BI724" s="4"/>
      <c r="BJ724" s="4"/>
      <c r="BK724" s="4"/>
      <c r="BN724" s="4"/>
    </row>
    <row r="725" spans="1:66" s="1" customFormat="1">
      <c r="A725" s="12">
        <v>42405</v>
      </c>
      <c r="B725" s="7">
        <v>24616.97</v>
      </c>
      <c r="C725" s="7">
        <v>131.6</v>
      </c>
      <c r="D725" s="7">
        <v>2127.4499999999998</v>
      </c>
      <c r="E725" s="7">
        <v>6705.8</v>
      </c>
      <c r="F725" s="7"/>
      <c r="G725" s="7"/>
      <c r="H725" s="10">
        <f t="shared" si="565"/>
        <v>6.8181818181818107E-2</v>
      </c>
      <c r="I725" s="10">
        <f t="shared" si="566"/>
        <v>2.1486531905699335E-2</v>
      </c>
      <c r="J725" s="10">
        <f t="shared" si="567"/>
        <v>5.7121913154513773E-2</v>
      </c>
      <c r="L725" s="10">
        <f t="shared" si="568"/>
        <v>1.1072858286629301</v>
      </c>
      <c r="M725" s="10">
        <f t="shared" si="569"/>
        <v>9.7311475409836063</v>
      </c>
      <c r="N725" s="10">
        <f t="shared" si="570"/>
        <v>3.5429171465347884</v>
      </c>
      <c r="O725" s="7" t="s">
        <v>3</v>
      </c>
      <c r="P725" s="10">
        <f t="shared" si="571"/>
        <v>-8.6238617123206769</v>
      </c>
      <c r="Q725" s="10">
        <f t="shared" si="572"/>
        <v>-2.4356313178718585</v>
      </c>
      <c r="R725" s="11">
        <f t="shared" si="573"/>
        <v>-6.1882303944488184</v>
      </c>
      <c r="S725" s="4"/>
      <c r="T725" s="7"/>
      <c r="U725" s="7">
        <v>11760</v>
      </c>
      <c r="V725" s="7">
        <v>2866.3</v>
      </c>
      <c r="W725" s="7">
        <v>32.549999999999997</v>
      </c>
      <c r="X725" s="7">
        <f>X717+X717*0.091</f>
        <v>2.364473772232953</v>
      </c>
      <c r="Y725" s="10">
        <f t="shared" si="574"/>
        <v>-1.1503044923656293E-2</v>
      </c>
      <c r="Z725" s="10">
        <f t="shared" si="575"/>
        <v>3.7470233926321169E-3</v>
      </c>
      <c r="AA725" s="10">
        <f t="shared" si="576"/>
        <v>1.5384615384614511E-3</v>
      </c>
      <c r="AB725" s="5"/>
      <c r="AC725" s="10">
        <f t="shared" si="608"/>
        <v>-2.6332893140862911E-2</v>
      </c>
      <c r="AD725" s="10">
        <f t="shared" si="609"/>
        <v>1.3453549014408267E-2</v>
      </c>
      <c r="AE725" s="10">
        <f t="shared" si="610"/>
        <v>-3.0627871362940711E-3</v>
      </c>
      <c r="AF725" s="7"/>
      <c r="AG725" s="10">
        <f t="shared" si="603"/>
        <v>3.9786442155271176E-2</v>
      </c>
      <c r="AH725" s="10">
        <f t="shared" si="604"/>
        <v>1.6516336150702339E-2</v>
      </c>
      <c r="AI725" s="10">
        <f t="shared" si="577"/>
        <v>2.3270106004568837E-2</v>
      </c>
      <c r="AJ725" s="10"/>
      <c r="AK725" s="7"/>
      <c r="AL725" s="7">
        <v>885.75</v>
      </c>
      <c r="AM725" s="7">
        <v>20.2</v>
      </c>
      <c r="AN725" s="7">
        <v>725.2</v>
      </c>
      <c r="AO725" s="4"/>
      <c r="AP725" s="10">
        <f t="shared" si="578"/>
        <v>5.3916004540295118E-3</v>
      </c>
      <c r="AQ725" s="10">
        <f t="shared" si="579"/>
        <v>-1.9417475728155442E-2</v>
      </c>
      <c r="AR725" s="10">
        <f t="shared" si="580"/>
        <v>-1.1315610088616162E-2</v>
      </c>
      <c r="AS725" s="4"/>
      <c r="AT725" s="10">
        <f t="shared" si="605"/>
        <v>6.8455971049457179E-2</v>
      </c>
      <c r="AU725" s="10">
        <f t="shared" si="606"/>
        <v>-5.8275058275058279E-2</v>
      </c>
      <c r="AV725" s="10">
        <f t="shared" si="607"/>
        <v>-2.4759284731773789E-3</v>
      </c>
      <c r="AW725" s="4"/>
      <c r="AX725" s="9">
        <f t="shared" si="598"/>
        <v>0.12673102932451547</v>
      </c>
      <c r="AY725" s="9">
        <f t="shared" si="599"/>
        <v>7.0931899522634553E-2</v>
      </c>
      <c r="AZ725" s="8">
        <f t="shared" si="581"/>
        <v>5.5799129801880912E-2</v>
      </c>
      <c r="BA725" s="4"/>
      <c r="BC725" s="4"/>
      <c r="BD725" s="4"/>
      <c r="BE725" s="4"/>
      <c r="BF725" s="4"/>
      <c r="BG725" s="4"/>
      <c r="BH725" s="4"/>
      <c r="BI725" s="4"/>
      <c r="BJ725" s="4"/>
      <c r="BK725" s="4"/>
      <c r="BN725" s="4"/>
    </row>
    <row r="726" spans="1:66" s="1" customFormat="1">
      <c r="A726" s="12">
        <v>42408</v>
      </c>
      <c r="B726" s="7">
        <v>24287.42</v>
      </c>
      <c r="C726" s="7">
        <v>130.69999999999999</v>
      </c>
      <c r="D726" s="7">
        <v>2114.1</v>
      </c>
      <c r="E726" s="7">
        <v>6625.3</v>
      </c>
      <c r="F726" s="7"/>
      <c r="G726" s="7"/>
      <c r="H726" s="10">
        <f t="shared" si="565"/>
        <v>-6.8389057750760313E-3</v>
      </c>
      <c r="I726" s="10">
        <f t="shared" si="566"/>
        <v>-6.2751180991327225E-3</v>
      </c>
      <c r="J726" s="10">
        <f t="shared" si="567"/>
        <v>-1.2004533389006531E-2</v>
      </c>
      <c r="K726" s="7"/>
      <c r="L726" s="10">
        <f t="shared" si="568"/>
        <v>1.0928742994395513</v>
      </c>
      <c r="M726" s="10">
        <f t="shared" si="569"/>
        <v>9.6638083228247158</v>
      </c>
      <c r="N726" s="10">
        <f t="shared" si="570"/>
        <v>3.488381545965721</v>
      </c>
      <c r="O726" s="7" t="s">
        <v>7</v>
      </c>
      <c r="P726" s="10">
        <f t="shared" si="571"/>
        <v>-8.5709340233851652</v>
      </c>
      <c r="Q726" s="10">
        <f t="shared" si="572"/>
        <v>-2.3955072465261695</v>
      </c>
      <c r="R726" s="11">
        <f t="shared" si="573"/>
        <v>-6.1754267768589957</v>
      </c>
      <c r="S726" s="7"/>
      <c r="T726" s="7"/>
      <c r="U726" s="7">
        <v>12012.9</v>
      </c>
      <c r="V726" s="7">
        <v>2858.05</v>
      </c>
      <c r="W726" s="7">
        <v>33.1</v>
      </c>
      <c r="X726" s="7"/>
      <c r="Y726" s="10">
        <f t="shared" si="574"/>
        <v>2.1505102040816296E-2</v>
      </c>
      <c r="Z726" s="10">
        <f t="shared" si="575"/>
        <v>-2.8782751282140739E-3</v>
      </c>
      <c r="AA726" s="10">
        <f t="shared" si="576"/>
        <v>1.6897081413210578E-2</v>
      </c>
      <c r="AB726" s="5"/>
      <c r="AC726" s="10">
        <f t="shared" si="608"/>
        <v>-5.3940826540707842E-3</v>
      </c>
      <c r="AD726" s="10">
        <f t="shared" si="609"/>
        <v>1.0536550870679813E-2</v>
      </c>
      <c r="AE726" s="10">
        <f t="shared" si="610"/>
        <v>1.3782542113323212E-2</v>
      </c>
      <c r="AF726" s="10"/>
      <c r="AG726" s="10">
        <f t="shared" si="603"/>
        <v>1.5930633524750597E-2</v>
      </c>
      <c r="AH726" s="10">
        <f t="shared" si="604"/>
        <v>-3.2459912426433986E-3</v>
      </c>
      <c r="AI726" s="10">
        <f t="shared" si="577"/>
        <v>1.9176624767393995E-2</v>
      </c>
      <c r="AJ726" s="7"/>
      <c r="AK726" s="7"/>
      <c r="AL726" s="7">
        <v>878.75</v>
      </c>
      <c r="AM726" s="7">
        <v>20.45</v>
      </c>
      <c r="AN726" s="7">
        <v>718.65</v>
      </c>
      <c r="AO726" s="4"/>
      <c r="AP726" s="10">
        <f t="shared" si="578"/>
        <v>-7.9029071408410947E-3</v>
      </c>
      <c r="AQ726" s="10">
        <f t="shared" si="579"/>
        <v>1.2376237623762377E-2</v>
      </c>
      <c r="AR726" s="10">
        <f t="shared" si="580"/>
        <v>-9.0319911748484114E-3</v>
      </c>
      <c r="AS726" s="4"/>
      <c r="AT726" s="10">
        <f t="shared" si="605"/>
        <v>6.0012062726176117E-2</v>
      </c>
      <c r="AU726" s="10">
        <f t="shared" si="606"/>
        <v>-4.6620046620046623E-2</v>
      </c>
      <c r="AV726" s="10">
        <f t="shared" si="607"/>
        <v>-1.1485557083906497E-2</v>
      </c>
      <c r="AW726" s="4"/>
      <c r="AX726" s="9">
        <f t="shared" si="598"/>
        <v>0.10663210934622275</v>
      </c>
      <c r="AY726" s="9">
        <f t="shared" si="599"/>
        <v>7.149761981008261E-2</v>
      </c>
      <c r="AZ726" s="8">
        <f t="shared" si="581"/>
        <v>3.5134489536140137E-2</v>
      </c>
      <c r="BA726" s="4"/>
      <c r="BC726" s="4"/>
      <c r="BD726" s="4"/>
      <c r="BE726" s="4"/>
      <c r="BF726" s="4"/>
      <c r="BG726" s="4"/>
      <c r="BH726" s="4"/>
      <c r="BI726" s="4"/>
      <c r="BJ726" s="4"/>
      <c r="BK726" s="4"/>
      <c r="BN726" s="4"/>
    </row>
    <row r="727" spans="1:66" s="1" customFormat="1">
      <c r="A727" s="12">
        <v>42409</v>
      </c>
      <c r="B727" s="7">
        <v>24020.98</v>
      </c>
      <c r="C727" s="7">
        <v>132.15</v>
      </c>
      <c r="D727" s="7">
        <v>2053.4499999999998</v>
      </c>
      <c r="E727" s="7">
        <v>6586.9</v>
      </c>
      <c r="F727" s="7"/>
      <c r="G727" s="7"/>
      <c r="H727" s="10">
        <f t="shared" si="565"/>
        <v>1.1094108645753767E-2</v>
      </c>
      <c r="I727" s="10">
        <f t="shared" si="566"/>
        <v>-2.868833073175351E-2</v>
      </c>
      <c r="J727" s="10">
        <f t="shared" si="567"/>
        <v>-5.7959639563492284E-3</v>
      </c>
      <c r="K727" s="7"/>
      <c r="L727" s="10">
        <f t="shared" si="568"/>
        <v>1.1160928742994396</v>
      </c>
      <c r="M727" s="10">
        <f t="shared" si="569"/>
        <v>9.3578814627994955</v>
      </c>
      <c r="N727" s="10">
        <f t="shared" si="570"/>
        <v>3.4623670483029603</v>
      </c>
      <c r="O727" s="7"/>
      <c r="P727" s="10">
        <f t="shared" si="571"/>
        <v>-8.2417885885000555</v>
      </c>
      <c r="Q727" s="10">
        <f t="shared" si="572"/>
        <v>-2.3462741740035207</v>
      </c>
      <c r="R727" s="11">
        <f t="shared" si="573"/>
        <v>-5.8955144144965352</v>
      </c>
      <c r="S727" s="7"/>
      <c r="T727" s="7"/>
      <c r="U727" s="7">
        <v>11697.5</v>
      </c>
      <c r="V727" s="7">
        <v>2777.85</v>
      </c>
      <c r="W727" s="7">
        <v>32.700000000000003</v>
      </c>
      <c r="X727" s="7"/>
      <c r="Y727" s="10">
        <f t="shared" si="574"/>
        <v>-2.6255109091060415E-2</v>
      </c>
      <c r="Z727" s="10">
        <f t="shared" si="575"/>
        <v>-2.8061090603733407E-2</v>
      </c>
      <c r="AA727" s="10">
        <f t="shared" si="576"/>
        <v>-1.2084592145015062E-2</v>
      </c>
      <c r="AB727" s="5"/>
      <c r="AC727" s="10">
        <f t="shared" si="608"/>
        <v>-3.1507569516602371E-2</v>
      </c>
      <c r="AD727" s="10">
        <f t="shared" si="609"/>
        <v>-1.7820206841686587E-2</v>
      </c>
      <c r="AE727" s="10">
        <f t="shared" si="610"/>
        <v>1.5313935681471444E-3</v>
      </c>
      <c r="AF727" s="10"/>
      <c r="AG727" s="10">
        <f t="shared" si="603"/>
        <v>1.3687362674915785E-2</v>
      </c>
      <c r="AH727" s="10">
        <f t="shared" si="604"/>
        <v>-1.935160040983373E-2</v>
      </c>
      <c r="AI727" s="10">
        <f t="shared" si="577"/>
        <v>3.3038963084749517E-2</v>
      </c>
      <c r="AJ727" s="7"/>
      <c r="AK727" s="7"/>
      <c r="AL727" s="7">
        <v>843</v>
      </c>
      <c r="AM727" s="7">
        <v>20.2</v>
      </c>
      <c r="AN727" s="7">
        <v>687.5</v>
      </c>
      <c r="AO727" s="4"/>
      <c r="AP727" s="10">
        <f t="shared" si="578"/>
        <v>-4.0682788051209104E-2</v>
      </c>
      <c r="AQ727" s="10">
        <f t="shared" si="579"/>
        <v>-1.2224938875305624E-2</v>
      </c>
      <c r="AR727" s="10">
        <f t="shared" si="580"/>
        <v>-4.33451610658874E-2</v>
      </c>
      <c r="AS727" s="4"/>
      <c r="AT727" s="10">
        <f t="shared" si="605"/>
        <v>1.6887816646562123E-2</v>
      </c>
      <c r="AU727" s="10">
        <f t="shared" si="606"/>
        <v>-5.8275058275058279E-2</v>
      </c>
      <c r="AV727" s="10">
        <f t="shared" si="607"/>
        <v>-5.4332874828060526E-2</v>
      </c>
      <c r="AW727" s="4"/>
      <c r="AX727" s="9">
        <f t="shared" si="598"/>
        <v>7.516287492162041E-2</v>
      </c>
      <c r="AY727" s="9">
        <f t="shared" si="599"/>
        <v>7.1220691474622649E-2</v>
      </c>
      <c r="AZ727" s="8">
        <f t="shared" si="581"/>
        <v>3.9421834469977601E-3</v>
      </c>
      <c r="BA727" s="4"/>
      <c r="BC727" s="4"/>
      <c r="BD727" s="4"/>
      <c r="BE727" s="4"/>
      <c r="BF727" s="4"/>
      <c r="BG727" s="4"/>
      <c r="BH727" s="4"/>
      <c r="BI727" s="4"/>
      <c r="BJ727" s="4"/>
      <c r="BK727" s="4"/>
      <c r="BN727" s="4"/>
    </row>
    <row r="728" spans="1:66" s="1" customFormat="1">
      <c r="A728" s="12">
        <v>42410</v>
      </c>
      <c r="B728" s="7">
        <v>23758.9</v>
      </c>
      <c r="C728" s="7">
        <v>127.15</v>
      </c>
      <c r="D728" s="7">
        <v>1993.75</v>
      </c>
      <c r="E728" s="7">
        <v>6475.85</v>
      </c>
      <c r="F728" s="7"/>
      <c r="G728" s="7"/>
      <c r="H728" s="10">
        <f t="shared" si="565"/>
        <v>-3.7835792659856225E-2</v>
      </c>
      <c r="I728" s="10">
        <f t="shared" si="566"/>
        <v>-2.9073023448342946E-2</v>
      </c>
      <c r="J728" s="10">
        <f t="shared" si="567"/>
        <v>-1.6859220574169834E-2</v>
      </c>
      <c r="K728" s="7"/>
      <c r="L728" s="10">
        <f t="shared" si="568"/>
        <v>1.0360288230584467</v>
      </c>
      <c r="M728" s="10">
        <f t="shared" si="569"/>
        <v>9.0567465321563674</v>
      </c>
      <c r="N728" s="10">
        <f t="shared" si="570"/>
        <v>3.3871350179527133</v>
      </c>
      <c r="O728" s="7"/>
      <c r="P728" s="10">
        <f t="shared" si="571"/>
        <v>-8.0207177090979211</v>
      </c>
      <c r="Q728" s="10">
        <f t="shared" si="572"/>
        <v>-2.3511061948942666</v>
      </c>
      <c r="R728" s="11">
        <f t="shared" si="573"/>
        <v>-5.6696115142036545</v>
      </c>
      <c r="S728" s="7"/>
      <c r="T728" s="7"/>
      <c r="U728" s="7">
        <v>11584.7</v>
      </c>
      <c r="V728" s="7">
        <v>2722.95</v>
      </c>
      <c r="W728" s="7">
        <v>32.200000000000003</v>
      </c>
      <c r="X728" s="7"/>
      <c r="Y728" s="10">
        <f t="shared" si="574"/>
        <v>-9.6430861295147916E-3</v>
      </c>
      <c r="Z728" s="10">
        <f t="shared" si="575"/>
        <v>-1.9763486149360149E-2</v>
      </c>
      <c r="AA728" s="10">
        <f t="shared" si="576"/>
        <v>-1.5290519877675839E-2</v>
      </c>
      <c r="AB728" s="5"/>
      <c r="AC728" s="10">
        <f t="shared" si="608"/>
        <v>-4.0846825439536896E-2</v>
      </c>
      <c r="AD728" s="10">
        <f t="shared" si="609"/>
        <v>-3.7231503579952328E-2</v>
      </c>
      <c r="AE728" s="10">
        <f t="shared" si="610"/>
        <v>-1.3782542113322993E-2</v>
      </c>
      <c r="AF728" s="10"/>
      <c r="AG728" s="10">
        <f t="shared" si="603"/>
        <v>3.6153218595845679E-3</v>
      </c>
      <c r="AH728" s="10">
        <f t="shared" si="604"/>
        <v>-2.3448961466629337E-2</v>
      </c>
      <c r="AI728" s="10">
        <f t="shared" si="577"/>
        <v>2.7064283326213905E-2</v>
      </c>
      <c r="AJ728" s="7"/>
      <c r="AK728" s="7"/>
      <c r="AL728" s="7">
        <v>833.5</v>
      </c>
      <c r="AM728" s="7">
        <v>20</v>
      </c>
      <c r="AN728" s="7">
        <v>692.45</v>
      </c>
      <c r="AO728" s="4"/>
      <c r="AP728" s="10">
        <f t="shared" si="578"/>
        <v>-1.1269276393831554E-2</v>
      </c>
      <c r="AQ728" s="10">
        <f t="shared" si="579"/>
        <v>-9.9009900990098664E-3</v>
      </c>
      <c r="AR728" s="10">
        <f t="shared" si="580"/>
        <v>7.2000000000000657E-3</v>
      </c>
      <c r="AS728" s="4"/>
      <c r="AT728" s="10">
        <f t="shared" si="605"/>
        <v>5.4282267792521112E-3</v>
      </c>
      <c r="AU728" s="10">
        <f t="shared" si="606"/>
        <v>-6.7599067599067572E-2</v>
      </c>
      <c r="AV728" s="10">
        <f t="shared" si="607"/>
        <v>-4.7524071526822496E-2</v>
      </c>
      <c r="AW728" s="4"/>
      <c r="AX728" s="9">
        <f t="shared" si="598"/>
        <v>7.3027294378319688E-2</v>
      </c>
      <c r="AY728" s="9">
        <f t="shared" si="599"/>
        <v>5.2952298306074605E-2</v>
      </c>
      <c r="AZ728" s="8">
        <f t="shared" si="581"/>
        <v>2.0074996072245083E-2</v>
      </c>
      <c r="BA728" s="4"/>
      <c r="BC728" s="4"/>
      <c r="BD728" s="4"/>
      <c r="BE728" s="4"/>
      <c r="BF728" s="4"/>
      <c r="BG728" s="4"/>
      <c r="BH728" s="4"/>
      <c r="BI728" s="4"/>
      <c r="BJ728" s="4"/>
      <c r="BK728" s="4"/>
      <c r="BN728" s="4"/>
    </row>
    <row r="729" spans="1:66" s="1" customFormat="1">
      <c r="A729" s="12">
        <v>42411</v>
      </c>
      <c r="B729" s="7">
        <v>22951.83</v>
      </c>
      <c r="C729" s="7">
        <v>120.65</v>
      </c>
      <c r="D729" s="7">
        <v>1858.75</v>
      </c>
      <c r="E729" s="7">
        <v>6159.55</v>
      </c>
      <c r="F729" s="7"/>
      <c r="G729" s="7"/>
      <c r="H729" s="10">
        <f t="shared" si="565"/>
        <v>-5.1120723554856466E-2</v>
      </c>
      <c r="I729" s="10">
        <f t="shared" si="566"/>
        <v>-6.77115987460815E-2</v>
      </c>
      <c r="J729" s="10">
        <f t="shared" si="567"/>
        <v>-4.8843009025842196E-2</v>
      </c>
      <c r="K729" s="7"/>
      <c r="L729" s="10">
        <f t="shared" si="568"/>
        <v>0.93194555644515609</v>
      </c>
      <c r="M729" s="10">
        <f t="shared" si="569"/>
        <v>8.3757881462799499</v>
      </c>
      <c r="N729" s="10">
        <f t="shared" si="570"/>
        <v>3.1728541426732613</v>
      </c>
      <c r="O729" s="7"/>
      <c r="P729" s="10">
        <f t="shared" si="571"/>
        <v>-7.4438425898347935</v>
      </c>
      <c r="Q729" s="10">
        <f t="shared" si="572"/>
        <v>-2.2409085862281053</v>
      </c>
      <c r="R729" s="11">
        <f t="shared" si="573"/>
        <v>-5.2029340036066882</v>
      </c>
      <c r="S729" s="7"/>
      <c r="T729" s="7"/>
      <c r="U729" s="7">
        <v>10877.9</v>
      </c>
      <c r="V729" s="7">
        <v>2636.75</v>
      </c>
      <c r="W729" s="7">
        <v>29.75</v>
      </c>
      <c r="X729" s="7"/>
      <c r="Y729" s="10">
        <f t="shared" si="574"/>
        <v>-6.10115065560611E-2</v>
      </c>
      <c r="Z729" s="10">
        <f t="shared" si="575"/>
        <v>-3.1656842762445077E-2</v>
      </c>
      <c r="AA729" s="10">
        <f t="shared" si="576"/>
        <v>-7.6086956521739219E-2</v>
      </c>
      <c r="AB729" s="5"/>
      <c r="AC729" s="10">
        <f t="shared" si="608"/>
        <v>-9.9366205637499413E-2</v>
      </c>
      <c r="AD729" s="10">
        <f t="shared" si="609"/>
        <v>-6.770971448775745E-2</v>
      </c>
      <c r="AE729" s="10">
        <f t="shared" si="610"/>
        <v>-8.8820826952526757E-2</v>
      </c>
      <c r="AF729" s="10"/>
      <c r="AG729" s="10">
        <f t="shared" si="603"/>
        <v>3.1656491149741964E-2</v>
      </c>
      <c r="AH729" s="10">
        <f t="shared" si="604"/>
        <v>2.1111112464769308E-2</v>
      </c>
      <c r="AI729" s="10">
        <f t="shared" si="577"/>
        <v>1.0545378684972656E-2</v>
      </c>
      <c r="AJ729" s="7"/>
      <c r="AK729" s="7"/>
      <c r="AL729" s="7">
        <v>783.25</v>
      </c>
      <c r="AM729" s="7">
        <v>19</v>
      </c>
      <c r="AN729" s="7">
        <v>680.5</v>
      </c>
      <c r="AO729" s="4"/>
      <c r="AP729" s="10">
        <f t="shared" si="578"/>
        <v>-6.0287942411517699E-2</v>
      </c>
      <c r="AQ729" s="10">
        <f t="shared" si="579"/>
        <v>-0.05</v>
      </c>
      <c r="AR729" s="10">
        <f t="shared" si="580"/>
        <v>-1.7257563723012556E-2</v>
      </c>
      <c r="AS729" s="4"/>
      <c r="AT729" s="10">
        <f t="shared" si="605"/>
        <v>-5.5186972255729792E-2</v>
      </c>
      <c r="AU729" s="10">
        <f t="shared" si="606"/>
        <v>-0.1142191142191142</v>
      </c>
      <c r="AV729" s="10">
        <f t="shared" si="607"/>
        <v>-6.3961485557083905E-2</v>
      </c>
      <c r="AW729" s="4"/>
      <c r="AX729" s="9">
        <f t="shared" si="598"/>
        <v>5.9032141963384403E-2</v>
      </c>
      <c r="AY729" s="9">
        <f t="shared" si="599"/>
        <v>8.7745133013541129E-3</v>
      </c>
      <c r="AZ729" s="8">
        <f t="shared" si="581"/>
        <v>5.025762866203029E-2</v>
      </c>
      <c r="BA729" s="4"/>
      <c r="BC729" s="4"/>
      <c r="BD729" s="4"/>
      <c r="BE729" s="4"/>
      <c r="BF729" s="4"/>
      <c r="BG729" s="4"/>
      <c r="BH729" s="4"/>
      <c r="BI729" s="4"/>
      <c r="BJ729" s="4"/>
      <c r="BK729" s="4"/>
      <c r="BN729" s="4"/>
    </row>
    <row r="730" spans="1:66" s="1" customFormat="1">
      <c r="A730" s="12">
        <v>42412</v>
      </c>
      <c r="B730" s="7">
        <v>22986.12</v>
      </c>
      <c r="C730" s="7">
        <v>116.2</v>
      </c>
      <c r="D730" s="7">
        <v>1787.8</v>
      </c>
      <c r="E730" s="7">
        <v>6005.9</v>
      </c>
      <c r="F730" s="7"/>
      <c r="G730" s="7"/>
      <c r="H730" s="10">
        <f t="shared" si="565"/>
        <v>-3.6883547451305454E-2</v>
      </c>
      <c r="I730" s="10">
        <f t="shared" si="566"/>
        <v>-3.8170813718897134E-2</v>
      </c>
      <c r="J730" s="10">
        <f t="shared" si="567"/>
        <v>-2.4945004099325527E-2</v>
      </c>
      <c r="K730" s="7"/>
      <c r="L730" s="10">
        <f t="shared" si="568"/>
        <v>0.86068855084067253</v>
      </c>
      <c r="M730" s="10">
        <f t="shared" si="569"/>
        <v>8.0179066834804544</v>
      </c>
      <c r="N730" s="10">
        <f t="shared" si="570"/>
        <v>3.0687622789783888</v>
      </c>
      <c r="O730" s="7"/>
      <c r="P730" s="10">
        <f t="shared" si="571"/>
        <v>-7.1572181326397821</v>
      </c>
      <c r="Q730" s="10">
        <f t="shared" si="572"/>
        <v>-2.2080737281377161</v>
      </c>
      <c r="R730" s="11">
        <f t="shared" si="573"/>
        <v>-4.9491444045020661</v>
      </c>
      <c r="S730" s="7"/>
      <c r="T730" s="7"/>
      <c r="U730" s="7">
        <v>10248.200000000001</v>
      </c>
      <c r="V730" s="7">
        <v>2568.9</v>
      </c>
      <c r="W730" s="7">
        <v>29.15</v>
      </c>
      <c r="X730" s="7">
        <v>29</v>
      </c>
      <c r="Y730" s="10">
        <f t="shared" si="574"/>
        <v>-5.7888011472802557E-2</v>
      </c>
      <c r="Z730" s="10">
        <f t="shared" si="575"/>
        <v>-2.5732435763724248E-2</v>
      </c>
      <c r="AA730" s="10">
        <f t="shared" si="576"/>
        <v>-2.0168067226890803E-2</v>
      </c>
      <c r="AC730" s="10">
        <f t="shared" si="608"/>
        <v>-0.15150210505834955</v>
      </c>
      <c r="AD730" s="10">
        <f t="shared" si="609"/>
        <v>-9.169981437284537E-2</v>
      </c>
      <c r="AE730" s="10">
        <f t="shared" si="610"/>
        <v>-0.10719754977029097</v>
      </c>
      <c r="AF730" s="1" t="s">
        <v>19</v>
      </c>
      <c r="AG730" s="10">
        <f t="shared" si="603"/>
        <v>5.9802290685504175E-2</v>
      </c>
      <c r="AH730" s="10">
        <f t="shared" si="604"/>
        <v>1.5497735397445603E-2</v>
      </c>
      <c r="AI730" s="10">
        <f t="shared" si="577"/>
        <v>4.4304555288058572E-2</v>
      </c>
      <c r="AJ730" s="7" t="s">
        <v>10</v>
      </c>
      <c r="AK730" s="7"/>
      <c r="AL730" s="7">
        <v>777</v>
      </c>
      <c r="AM730" s="7">
        <v>18.45</v>
      </c>
      <c r="AN730" s="7">
        <v>685.15</v>
      </c>
      <c r="AO730" s="4"/>
      <c r="AP730" s="10">
        <f t="shared" si="578"/>
        <v>-7.9795722949249914E-3</v>
      </c>
      <c r="AQ730" s="10">
        <f t="shared" si="579"/>
        <v>-2.894736842105267E-2</v>
      </c>
      <c r="AR730" s="10">
        <f t="shared" si="580"/>
        <v>6.8332108743570574E-3</v>
      </c>
      <c r="AS730" s="4"/>
      <c r="AT730" s="10">
        <f t="shared" si="605"/>
        <v>-6.2726176115802168E-2</v>
      </c>
      <c r="AU730" s="10">
        <f t="shared" si="606"/>
        <v>-0.13986013986013987</v>
      </c>
      <c r="AV730" s="10">
        <f t="shared" si="607"/>
        <v>-5.7565337001375547E-2</v>
      </c>
      <c r="AW730" s="10" t="s">
        <v>1</v>
      </c>
      <c r="AX730" s="9">
        <f t="shared" si="598"/>
        <v>7.7133963744337702E-2</v>
      </c>
      <c r="AY730" s="9">
        <f t="shared" si="599"/>
        <v>-5.1608391144266214E-3</v>
      </c>
      <c r="AZ730" s="8">
        <f t="shared" si="581"/>
        <v>8.2294802858764324E-2</v>
      </c>
      <c r="BA730" s="4" t="s">
        <v>10</v>
      </c>
      <c r="BC730" s="4"/>
      <c r="BD730" s="4"/>
      <c r="BE730" s="4"/>
      <c r="BF730" s="4"/>
      <c r="BG730" s="4"/>
      <c r="BH730" s="4"/>
      <c r="BI730" s="4"/>
      <c r="BJ730" s="4"/>
      <c r="BK730" s="4"/>
      <c r="BN730" s="4"/>
    </row>
    <row r="731" spans="1:66" s="1" customFormat="1">
      <c r="A731" s="12">
        <v>42415</v>
      </c>
      <c r="B731" s="7">
        <v>23554.12</v>
      </c>
      <c r="C731" s="7">
        <v>124.85</v>
      </c>
      <c r="D731" s="7">
        <v>1911.6</v>
      </c>
      <c r="E731" s="7">
        <v>6276.75</v>
      </c>
      <c r="F731" s="7"/>
      <c r="G731" s="7"/>
      <c r="H731" s="10">
        <f t="shared" si="565"/>
        <v>7.4440619621342435E-2</v>
      </c>
      <c r="I731" s="10">
        <f t="shared" si="566"/>
        <v>6.9247119364582138E-2</v>
      </c>
      <c r="J731" s="10">
        <f t="shared" si="567"/>
        <v>4.509732096771514E-2</v>
      </c>
      <c r="K731" s="7"/>
      <c r="L731" s="10">
        <f t="shared" si="568"/>
        <v>0.99919935948758987</v>
      </c>
      <c r="M731" s="10">
        <f t="shared" si="569"/>
        <v>8.642370744010087</v>
      </c>
      <c r="N731" s="10">
        <f t="shared" si="570"/>
        <v>3.2522525574148093</v>
      </c>
      <c r="O731" s="7"/>
      <c r="P731" s="10">
        <f t="shared" si="571"/>
        <v>-7.6431713845224971</v>
      </c>
      <c r="Q731" s="10">
        <f t="shared" si="572"/>
        <v>-2.2530531979272195</v>
      </c>
      <c r="R731" s="11">
        <f t="shared" si="573"/>
        <v>-5.3901181865952772</v>
      </c>
      <c r="S731" s="7"/>
      <c r="T731" s="7"/>
      <c r="U731" s="7">
        <v>10759.8</v>
      </c>
      <c r="V731" s="7">
        <v>2667.95</v>
      </c>
      <c r="W731" s="7">
        <v>31.35</v>
      </c>
      <c r="X731" s="7">
        <f>X725-X725*0.103</f>
        <v>2.120932973692959</v>
      </c>
      <c r="Y731" s="10">
        <f t="shared" si="574"/>
        <v>4.9920961729864613E-2</v>
      </c>
      <c r="Z731" s="10">
        <f t="shared" si="575"/>
        <v>3.8557359180972292E-2</v>
      </c>
      <c r="AA731" s="10">
        <f t="shared" si="576"/>
        <v>7.5471698113207641E-2</v>
      </c>
      <c r="AB731" s="10"/>
      <c r="AC731" s="10">
        <f t="shared" si="608"/>
        <v>-0.10914427411709672</v>
      </c>
      <c r="AD731" s="10">
        <f t="shared" si="609"/>
        <v>-5.6678157871475357E-2</v>
      </c>
      <c r="AE731" s="10">
        <f t="shared" si="610"/>
        <v>-3.9816232771822273E-2</v>
      </c>
      <c r="AF731" s="10" t="s">
        <v>49</v>
      </c>
      <c r="AG731" s="10">
        <f t="shared" si="603"/>
        <v>5.2466116245621364E-2</v>
      </c>
      <c r="AH731" s="10">
        <f t="shared" si="604"/>
        <v>-1.6861925099653084E-2</v>
      </c>
      <c r="AI731" s="10">
        <f t="shared" si="577"/>
        <v>6.9328041345274455E-2</v>
      </c>
      <c r="AJ731" s="7" t="s">
        <v>16</v>
      </c>
      <c r="AK731" s="7"/>
      <c r="AL731" s="7">
        <v>820.5</v>
      </c>
      <c r="AM731" s="7">
        <v>19.350000000000001</v>
      </c>
      <c r="AN731" s="7">
        <v>701.6</v>
      </c>
      <c r="AO731" s="4"/>
      <c r="AP731" s="10">
        <f t="shared" si="578"/>
        <v>5.5984555984555984E-2</v>
      </c>
      <c r="AQ731" s="10">
        <f t="shared" si="579"/>
        <v>4.8780487804878168E-2</v>
      </c>
      <c r="AR731" s="10">
        <f t="shared" si="580"/>
        <v>2.4009341020214618E-2</v>
      </c>
      <c r="AS731" s="4"/>
      <c r="AT731" s="10">
        <f t="shared" ref="AT731:AT740" si="611">(AL731-$AL$730)/$AL$730</f>
        <v>5.5984555984555984E-2</v>
      </c>
      <c r="AU731" s="10">
        <f t="shared" ref="AU731:AU740" si="612">(AM731-$AM$730)/$AM$730</f>
        <v>4.8780487804878168E-2</v>
      </c>
      <c r="AV731" s="10">
        <f t="shared" ref="AV731:AV740" si="613">(AN731-$AN$730)/$AN$730</f>
        <v>2.4009341020214618E-2</v>
      </c>
      <c r="AW731" s="4" t="s">
        <v>7</v>
      </c>
      <c r="AX731" s="9">
        <f t="shared" si="598"/>
        <v>7.2040681796778153E-3</v>
      </c>
      <c r="AY731" s="9">
        <f t="shared" si="599"/>
        <v>3.1975214964341366E-2</v>
      </c>
      <c r="AZ731" s="8">
        <f t="shared" si="581"/>
        <v>-2.477114678466355E-2</v>
      </c>
      <c r="BA731" s="4" t="s">
        <v>11</v>
      </c>
      <c r="BC731" s="4"/>
      <c r="BD731" s="4"/>
      <c r="BE731" s="4"/>
      <c r="BF731" s="4"/>
      <c r="BG731" s="4"/>
      <c r="BH731" s="4"/>
      <c r="BI731" s="4"/>
      <c r="BJ731" s="4"/>
      <c r="BK731" s="4"/>
      <c r="BN731" s="4"/>
    </row>
    <row r="732" spans="1:66" s="1" customFormat="1">
      <c r="A732" s="12">
        <v>42416</v>
      </c>
      <c r="B732" s="7">
        <v>23191.97</v>
      </c>
      <c r="C732" s="7">
        <v>119.7</v>
      </c>
      <c r="D732" s="7">
        <v>1868.65</v>
      </c>
      <c r="E732" s="7">
        <v>5990.05</v>
      </c>
      <c r="F732" s="7"/>
      <c r="G732" s="7"/>
      <c r="H732" s="10">
        <f t="shared" si="565"/>
        <v>-4.124949939927907E-2</v>
      </c>
      <c r="I732" s="10">
        <f t="shared" si="566"/>
        <v>-2.2468089558484946E-2</v>
      </c>
      <c r="J732" s="10">
        <f t="shared" si="567"/>
        <v>-4.5676504560481113E-2</v>
      </c>
      <c r="K732" s="7"/>
      <c r="L732" s="10">
        <f t="shared" si="568"/>
        <v>0.91673338670936744</v>
      </c>
      <c r="M732" s="10">
        <f t="shared" si="569"/>
        <v>8.4257250945775546</v>
      </c>
      <c r="N732" s="10">
        <f t="shared" si="570"/>
        <v>3.0580245240837347</v>
      </c>
      <c r="O732" s="7"/>
      <c r="P732" s="10">
        <f t="shared" si="571"/>
        <v>-7.5089917078681871</v>
      </c>
      <c r="Q732" s="10">
        <f t="shared" si="572"/>
        <v>-2.1412911373743673</v>
      </c>
      <c r="R732" s="11">
        <f t="shared" si="573"/>
        <v>-5.3677005704938203</v>
      </c>
      <c r="S732" s="7"/>
      <c r="T732" s="7"/>
      <c r="U732" s="7">
        <v>10743.6</v>
      </c>
      <c r="V732" s="7">
        <v>2623.25</v>
      </c>
      <c r="W732" s="7">
        <v>31.9</v>
      </c>
      <c r="X732" s="7"/>
      <c r="Y732" s="10">
        <f t="shared" si="574"/>
        <v>-1.5056041933863929E-3</v>
      </c>
      <c r="Z732" s="10">
        <f t="shared" si="575"/>
        <v>-1.6754436927228705E-2</v>
      </c>
      <c r="AA732" s="10">
        <f t="shared" si="576"/>
        <v>1.7543859649122716E-2</v>
      </c>
      <c r="AB732" s="5"/>
      <c r="AC732" s="10">
        <f t="shared" si="608"/>
        <v>-0.11048555023368831</v>
      </c>
      <c r="AD732" s="10">
        <f t="shared" si="609"/>
        <v>-7.2482984177494922E-2</v>
      </c>
      <c r="AE732" s="10">
        <f t="shared" si="610"/>
        <v>-2.2970903522205207E-2</v>
      </c>
      <c r="AF732" s="10" t="s">
        <v>47</v>
      </c>
      <c r="AG732" s="10">
        <f t="shared" si="603"/>
        <v>3.8002566056193385E-2</v>
      </c>
      <c r="AH732" s="10">
        <f t="shared" si="604"/>
        <v>-4.9512080655289711E-2</v>
      </c>
      <c r="AI732" s="10">
        <f t="shared" si="577"/>
        <v>8.7514646711483096E-2</v>
      </c>
      <c r="AJ732" s="10" t="s">
        <v>64</v>
      </c>
      <c r="AK732" s="7"/>
      <c r="AL732" s="7">
        <v>759.75</v>
      </c>
      <c r="AM732" s="7">
        <v>18.899999999999999</v>
      </c>
      <c r="AN732" s="7">
        <v>700.7</v>
      </c>
      <c r="AO732" s="4"/>
      <c r="AP732" s="10">
        <f t="shared" si="578"/>
        <v>-7.4040219378427793E-2</v>
      </c>
      <c r="AQ732" s="10">
        <f t="shared" si="579"/>
        <v>-2.3255813953488517E-2</v>
      </c>
      <c r="AR732" s="10">
        <f t="shared" si="580"/>
        <v>-1.2827822120866266E-3</v>
      </c>
      <c r="AS732" s="4"/>
      <c r="AT732" s="10">
        <f t="shared" si="611"/>
        <v>-2.2200772200772202E-2</v>
      </c>
      <c r="AU732" s="10">
        <f t="shared" si="612"/>
        <v>2.4390243902438987E-2</v>
      </c>
      <c r="AV732" s="10">
        <f t="shared" si="613"/>
        <v>2.269576005254334E-2</v>
      </c>
      <c r="AW732" s="4"/>
      <c r="AX732" s="9">
        <f t="shared" si="598"/>
        <v>-4.6591016103211189E-2</v>
      </c>
      <c r="AY732" s="9">
        <f t="shared" si="599"/>
        <v>-4.4896532253315538E-2</v>
      </c>
      <c r="AZ732" s="8">
        <f t="shared" si="581"/>
        <v>-1.6944838498956505E-3</v>
      </c>
      <c r="BA732" s="4" t="s">
        <v>46</v>
      </c>
      <c r="BC732" s="4"/>
      <c r="BD732" s="4"/>
      <c r="BE732" s="4"/>
      <c r="BF732" s="4"/>
      <c r="BG732" s="4"/>
      <c r="BH732" s="4"/>
      <c r="BI732" s="4"/>
      <c r="BJ732" s="4">
        <v>104</v>
      </c>
      <c r="BK732" s="4"/>
      <c r="BN732" s="4"/>
    </row>
    <row r="733" spans="1:66" s="1" customFormat="1">
      <c r="A733" s="12">
        <v>42417</v>
      </c>
      <c r="B733" s="7">
        <v>23381.87</v>
      </c>
      <c r="C733" s="7">
        <v>118.2</v>
      </c>
      <c r="D733" s="7">
        <v>1913.3</v>
      </c>
      <c r="E733" s="7">
        <v>6091.4</v>
      </c>
      <c r="F733" s="7"/>
      <c r="G733" s="7"/>
      <c r="H733" s="10">
        <f t="shared" si="565"/>
        <v>-1.2531328320802004E-2</v>
      </c>
      <c r="I733" s="10">
        <f t="shared" si="566"/>
        <v>2.3894255210981114E-2</v>
      </c>
      <c r="J733" s="10">
        <f t="shared" si="567"/>
        <v>1.6919725210974776E-2</v>
      </c>
      <c r="K733" s="7" t="s">
        <v>19</v>
      </c>
      <c r="L733" s="10">
        <f t="shared" si="568"/>
        <v>0.89271417133706965</v>
      </c>
      <c r="M733" s="10">
        <f t="shared" si="569"/>
        <v>8.6509457755359396</v>
      </c>
      <c r="N733" s="10">
        <f t="shared" si="570"/>
        <v>3.1266851839306278</v>
      </c>
      <c r="O733" s="7" t="s">
        <v>19</v>
      </c>
      <c r="P733" s="10">
        <f t="shared" si="571"/>
        <v>-7.7582316041988699</v>
      </c>
      <c r="Q733" s="10">
        <f t="shared" si="572"/>
        <v>-2.2339710125935581</v>
      </c>
      <c r="R733" s="11">
        <f t="shared" si="573"/>
        <v>-5.5242605916053122</v>
      </c>
      <c r="S733" s="4"/>
      <c r="T733" s="7"/>
      <c r="U733" s="7">
        <v>10561.15</v>
      </c>
      <c r="V733" s="7">
        <v>2649.8</v>
      </c>
      <c r="W733" s="7">
        <v>31.2</v>
      </c>
      <c r="X733" s="7"/>
      <c r="Y733" s="10">
        <f t="shared" si="574"/>
        <v>-1.6982203358278485E-2</v>
      </c>
      <c r="Z733" s="10">
        <f t="shared" si="575"/>
        <v>1.0121033069665561E-2</v>
      </c>
      <c r="AA733" s="10">
        <f t="shared" si="576"/>
        <v>-2.1943573667711578E-2</v>
      </c>
      <c r="AB733" s="5"/>
      <c r="AC733" s="10">
        <f t="shared" si="608"/>
        <v>-0.12559146550974701</v>
      </c>
      <c r="AD733" s="10">
        <f t="shared" si="609"/>
        <v>-6.3095553787677824E-2</v>
      </c>
      <c r="AE733" s="10">
        <f t="shared" si="610"/>
        <v>-4.4410413476263379E-2</v>
      </c>
      <c r="AF733" s="10"/>
      <c r="AG733" s="10">
        <f t="shared" si="603"/>
        <v>6.2495911722069183E-2</v>
      </c>
      <c r="AH733" s="10">
        <f t="shared" si="604"/>
        <v>-1.8685140311414446E-2</v>
      </c>
      <c r="AI733" s="10">
        <f t="shared" si="577"/>
        <v>8.1181052033483636E-2</v>
      </c>
      <c r="AK733" s="7"/>
      <c r="AL733" s="7">
        <v>754.75</v>
      </c>
      <c r="AM733" s="7">
        <v>19</v>
      </c>
      <c r="AN733" s="7">
        <v>684.1</v>
      </c>
      <c r="AO733" s="4"/>
      <c r="AP733" s="10">
        <f t="shared" si="578"/>
        <v>-6.5811122079631459E-3</v>
      </c>
      <c r="AQ733" s="10">
        <f t="shared" si="579"/>
        <v>5.2910052910053662E-3</v>
      </c>
      <c r="AR733" s="10">
        <f t="shared" si="580"/>
        <v>-2.3690595119166578E-2</v>
      </c>
      <c r="AS733" s="4"/>
      <c r="AT733" s="10">
        <f t="shared" si="611"/>
        <v>-2.8635778635778635E-2</v>
      </c>
      <c r="AU733" s="10">
        <f t="shared" si="612"/>
        <v>2.9810298102981071E-2</v>
      </c>
      <c r="AV733" s="10">
        <f t="shared" si="613"/>
        <v>-1.5325111289497986E-3</v>
      </c>
      <c r="AX733" s="9">
        <f t="shared" si="598"/>
        <v>-5.8446076738759706E-2</v>
      </c>
      <c r="AY733" s="9">
        <f t="shared" si="599"/>
        <v>-2.7103267506828836E-2</v>
      </c>
      <c r="AZ733" s="8">
        <f t="shared" si="581"/>
        <v>-3.134280923193087E-2</v>
      </c>
      <c r="BA733" s="4"/>
      <c r="BC733" s="4"/>
      <c r="BD733" s="4"/>
      <c r="BE733" s="4"/>
      <c r="BF733" s="4"/>
      <c r="BG733" s="4"/>
      <c r="BH733" s="4"/>
      <c r="BI733" s="4"/>
      <c r="BJ733" s="4"/>
      <c r="BK733" s="4"/>
      <c r="BN733" s="4"/>
    </row>
    <row r="734" spans="1:66" s="1" customFormat="1">
      <c r="A734" s="12">
        <v>42418</v>
      </c>
      <c r="B734" s="7">
        <v>23649.22</v>
      </c>
      <c r="C734" s="7">
        <v>118.45</v>
      </c>
      <c r="D734" s="7">
        <v>1913.6</v>
      </c>
      <c r="E734" s="7">
        <v>6168.95</v>
      </c>
      <c r="F734" s="7"/>
      <c r="G734" s="7"/>
      <c r="H734" s="10">
        <f t="shared" si="565"/>
        <v>2.1150592216582064E-3</v>
      </c>
      <c r="I734" s="10">
        <f t="shared" si="566"/>
        <v>1.5679715674486727E-4</v>
      </c>
      <c r="J734" s="10">
        <f t="shared" si="567"/>
        <v>1.273106346652661E-2</v>
      </c>
      <c r="K734" s="7"/>
      <c r="L734" s="10">
        <f t="shared" si="568"/>
        <v>0.89671737389911921</v>
      </c>
      <c r="M734" s="10">
        <f t="shared" si="569"/>
        <v>8.6524590163934416</v>
      </c>
      <c r="N734" s="10">
        <f t="shared" si="570"/>
        <v>3.1792222749136241</v>
      </c>
      <c r="O734" s="7" t="s">
        <v>7</v>
      </c>
      <c r="P734" s="10">
        <f t="shared" si="571"/>
        <v>-7.7557416424943222</v>
      </c>
      <c r="Q734" s="10">
        <f t="shared" si="572"/>
        <v>-2.2825049010145051</v>
      </c>
      <c r="R734" s="11">
        <f t="shared" si="573"/>
        <v>-5.4732367414798171</v>
      </c>
      <c r="S734" s="7"/>
      <c r="T734" s="7"/>
      <c r="U734" s="7">
        <v>10420.950000000001</v>
      </c>
      <c r="V734" s="7">
        <v>2749.9</v>
      </c>
      <c r="W734" s="7">
        <v>31.5</v>
      </c>
      <c r="X734" s="7"/>
      <c r="Y734" s="10">
        <f t="shared" si="574"/>
        <v>-1.3275069476335334E-2</v>
      </c>
      <c r="Z734" s="10">
        <f t="shared" si="575"/>
        <v>3.7776435957430715E-2</v>
      </c>
      <c r="AA734" s="10">
        <f t="shared" si="576"/>
        <v>9.6153846153846385E-3</v>
      </c>
      <c r="AB734" s="5"/>
      <c r="AC734" s="10">
        <f t="shared" si="608"/>
        <v>-0.13719929955580568</v>
      </c>
      <c r="AD734" s="10">
        <f t="shared" si="609"/>
        <v>-2.7702642977105951E-2</v>
      </c>
      <c r="AE734" s="10">
        <f t="shared" si="610"/>
        <v>-3.5222052067381278E-2</v>
      </c>
      <c r="AF734" s="10"/>
      <c r="AG734" s="10">
        <f t="shared" si="603"/>
        <v>0.10949665657869972</v>
      </c>
      <c r="AH734" s="10">
        <f t="shared" si="604"/>
        <v>7.5194090902753266E-3</v>
      </c>
      <c r="AI734" s="10">
        <f t="shared" si="577"/>
        <v>0.10197724748842441</v>
      </c>
      <c r="AJ734" s="7"/>
      <c r="AK734" s="7"/>
      <c r="AL734" s="7">
        <v>774.25</v>
      </c>
      <c r="AM734" s="7">
        <v>18.8</v>
      </c>
      <c r="AN734" s="7">
        <v>691.4</v>
      </c>
      <c r="AO734" s="4"/>
      <c r="AP734" s="10">
        <f t="shared" si="578"/>
        <v>2.5836369658827428E-2</v>
      </c>
      <c r="AQ734" s="10">
        <f t="shared" si="579"/>
        <v>-1.0526315789473648E-2</v>
      </c>
      <c r="AR734" s="10">
        <f t="shared" si="580"/>
        <v>1.0670954538810049E-2</v>
      </c>
      <c r="AS734" s="4"/>
      <c r="AT734" s="10">
        <f t="shared" si="611"/>
        <v>-3.5392535392535394E-3</v>
      </c>
      <c r="AU734" s="10">
        <f t="shared" si="612"/>
        <v>1.8970189701897098E-2</v>
      </c>
      <c r="AV734" s="10">
        <f t="shared" si="613"/>
        <v>9.1220900532730069E-3</v>
      </c>
      <c r="AW734" s="4"/>
      <c r="AX734" s="9">
        <f t="shared" si="598"/>
        <v>-2.2509443241150638E-2</v>
      </c>
      <c r="AY734" s="9">
        <f t="shared" si="599"/>
        <v>-1.2661343592526547E-2</v>
      </c>
      <c r="AZ734" s="8">
        <f t="shared" si="581"/>
        <v>-9.848099648624091E-3</v>
      </c>
      <c r="BA734" s="4"/>
      <c r="BC734" s="4"/>
      <c r="BD734" s="4"/>
      <c r="BE734" s="4"/>
      <c r="BF734" s="4"/>
      <c r="BG734" s="4"/>
      <c r="BH734" s="4"/>
      <c r="BI734" s="4"/>
      <c r="BJ734" s="4"/>
      <c r="BK734" s="4"/>
      <c r="BN734" s="4"/>
    </row>
    <row r="735" spans="1:66" s="1" customFormat="1">
      <c r="A735" s="12">
        <v>42419</v>
      </c>
      <c r="B735" s="7">
        <v>23709.15</v>
      </c>
      <c r="C735" s="7">
        <v>119.4</v>
      </c>
      <c r="D735" s="7">
        <v>1898.05</v>
      </c>
      <c r="E735" s="7">
        <v>6048.75</v>
      </c>
      <c r="F735" s="7"/>
      <c r="G735" s="7"/>
      <c r="H735" s="10">
        <f t="shared" si="565"/>
        <v>8.0202617138033158E-3</v>
      </c>
      <c r="I735" s="10">
        <f t="shared" si="566"/>
        <v>-8.1260451505016495E-3</v>
      </c>
      <c r="J735" s="10">
        <f t="shared" si="567"/>
        <v>-1.9484677295163653E-2</v>
      </c>
      <c r="K735" s="7"/>
      <c r="L735" s="10">
        <f t="shared" si="568"/>
        <v>0.91192954363490797</v>
      </c>
      <c r="M735" s="10">
        <f t="shared" si="569"/>
        <v>8.5740226986128629</v>
      </c>
      <c r="N735" s="10">
        <f t="shared" si="570"/>
        <v>3.097791477542172</v>
      </c>
      <c r="O735" s="7"/>
      <c r="P735" s="10">
        <f t="shared" si="571"/>
        <v>-7.6620931549779545</v>
      </c>
      <c r="Q735" s="10">
        <f t="shared" si="572"/>
        <v>-2.185861933907264</v>
      </c>
      <c r="R735" s="11">
        <f t="shared" si="573"/>
        <v>-5.4762312210706909</v>
      </c>
      <c r="S735" s="7"/>
      <c r="T735" s="7"/>
      <c r="U735" s="7">
        <v>10215.65</v>
      </c>
      <c r="V735" s="7">
        <v>2720.55</v>
      </c>
      <c r="W735" s="7">
        <v>31.7</v>
      </c>
      <c r="X735" s="7"/>
      <c r="Y735" s="10">
        <f t="shared" si="574"/>
        <v>-1.9700699072541475E-2</v>
      </c>
      <c r="Z735" s="10">
        <f t="shared" si="575"/>
        <v>-1.0673115386014004E-2</v>
      </c>
      <c r="AA735" s="10">
        <f t="shared" si="576"/>
        <v>6.3492063492063266E-3</v>
      </c>
      <c r="AB735" s="5"/>
      <c r="AC735" s="10">
        <f t="shared" si="608"/>
        <v>-0.15419707651483475</v>
      </c>
      <c r="AD735" s="10">
        <f t="shared" si="609"/>
        <v>-3.8080084858127757E-2</v>
      </c>
      <c r="AE735" s="10">
        <f t="shared" si="610"/>
        <v>-2.9096477794793241E-2</v>
      </c>
      <c r="AF735" s="10"/>
      <c r="AG735" s="10">
        <f t="shared" si="603"/>
        <v>0.116116991656707</v>
      </c>
      <c r="AH735" s="10">
        <f t="shared" si="604"/>
        <v>-8.9836070633345158E-3</v>
      </c>
      <c r="AI735" s="10">
        <f t="shared" si="577"/>
        <v>0.12510059872004151</v>
      </c>
      <c r="AJ735" s="7"/>
      <c r="AK735" s="7"/>
      <c r="AL735" s="7">
        <v>778.75</v>
      </c>
      <c r="AM735" s="7">
        <v>18.75</v>
      </c>
      <c r="AN735" s="7">
        <v>669.25</v>
      </c>
      <c r="AO735" s="4"/>
      <c r="AP735" s="10">
        <f t="shared" si="578"/>
        <v>5.8120762027768806E-3</v>
      </c>
      <c r="AQ735" s="10">
        <f t="shared" si="579"/>
        <v>-2.659574468085144E-3</v>
      </c>
      <c r="AR735" s="10">
        <f t="shared" si="580"/>
        <v>-3.2036447787098611E-2</v>
      </c>
      <c r="AS735" s="4"/>
      <c r="AT735" s="10">
        <f t="shared" si="611"/>
        <v>2.2522522522522522E-3</v>
      </c>
      <c r="AU735" s="10">
        <f t="shared" si="612"/>
        <v>1.6260162601626056E-2</v>
      </c>
      <c r="AV735" s="10">
        <f t="shared" si="613"/>
        <v>-2.3206597095526495E-2</v>
      </c>
      <c r="AW735" s="4"/>
      <c r="AX735" s="9">
        <f t="shared" si="598"/>
        <v>-1.4007910349373804E-2</v>
      </c>
      <c r="AY735" s="9">
        <f t="shared" si="599"/>
        <v>2.5458849347778749E-2</v>
      </c>
      <c r="AZ735" s="8">
        <f t="shared" si="581"/>
        <v>-3.9466759697152555E-2</v>
      </c>
      <c r="BA735" s="4"/>
      <c r="BC735" s="4"/>
      <c r="BD735" s="4"/>
      <c r="BE735" s="4"/>
      <c r="BF735" s="4"/>
      <c r="BG735" s="4"/>
      <c r="BH735" s="4"/>
      <c r="BI735" s="4"/>
      <c r="BJ735" s="4"/>
      <c r="BK735" s="4"/>
      <c r="BN735" s="4"/>
    </row>
    <row r="736" spans="1:66" s="1" customFormat="1">
      <c r="A736" s="12">
        <v>42422</v>
      </c>
      <c r="B736" s="7">
        <v>23788.79</v>
      </c>
      <c r="C736" s="7">
        <v>121.75</v>
      </c>
      <c r="D736" s="7">
        <v>1917.2</v>
      </c>
      <c r="E736" s="7">
        <v>6007.75</v>
      </c>
      <c r="F736" s="7"/>
      <c r="G736" s="7"/>
      <c r="H736" s="10">
        <f t="shared" si="565"/>
        <v>1.968174204355104E-2</v>
      </c>
      <c r="I736" s="10">
        <f t="shared" si="566"/>
        <v>1.008930217855172E-2</v>
      </c>
      <c r="J736" s="10">
        <f t="shared" si="567"/>
        <v>-6.7782599710684028E-3</v>
      </c>
      <c r="K736" s="7"/>
      <c r="L736" s="10">
        <f t="shared" si="568"/>
        <v>0.94955964771817447</v>
      </c>
      <c r="M736" s="10">
        <f t="shared" si="569"/>
        <v>8.6706179066834803</v>
      </c>
      <c r="N736" s="10">
        <f t="shared" si="570"/>
        <v>3.0700155816001624</v>
      </c>
      <c r="O736" s="7"/>
      <c r="P736" s="10">
        <f t="shared" si="571"/>
        <v>-7.7210582589653054</v>
      </c>
      <c r="Q736" s="10">
        <f t="shared" si="572"/>
        <v>-2.1204559338819879</v>
      </c>
      <c r="R736" s="11">
        <f t="shared" si="573"/>
        <v>-5.600602325083317</v>
      </c>
      <c r="S736" s="7"/>
      <c r="T736" s="7"/>
      <c r="U736" s="7">
        <v>10551.35</v>
      </c>
      <c r="V736" s="7">
        <v>2795.9</v>
      </c>
      <c r="W736" s="7">
        <v>29.9</v>
      </c>
      <c r="X736" s="7"/>
      <c r="Y736" s="10">
        <f t="shared" si="574"/>
        <v>3.286134509306806E-2</v>
      </c>
      <c r="Z736" s="10">
        <f t="shared" si="575"/>
        <v>2.7696605465806511E-2</v>
      </c>
      <c r="AA736" s="10">
        <f t="shared" si="576"/>
        <v>-5.6782334384858066E-2</v>
      </c>
      <c r="AB736" s="5"/>
      <c r="AC736" s="10">
        <f t="shared" si="608"/>
        <v>-0.1264028547654629</v>
      </c>
      <c r="AD736" s="10">
        <f t="shared" si="609"/>
        <v>-1.143816847874124E-2</v>
      </c>
      <c r="AE736" s="10">
        <f t="shared" si="610"/>
        <v>-8.4226646248085763E-2</v>
      </c>
      <c r="AF736" s="10"/>
      <c r="AG736" s="10">
        <f t="shared" si="603"/>
        <v>0.11496468628672166</v>
      </c>
      <c r="AH736" s="10">
        <f t="shared" si="604"/>
        <v>7.2788477769344523E-2</v>
      </c>
      <c r="AI736" s="10">
        <f t="shared" si="577"/>
        <v>4.2176208517377134E-2</v>
      </c>
      <c r="AJ736" s="7"/>
      <c r="AK736" s="7"/>
      <c r="AL736" s="7">
        <v>777.75</v>
      </c>
      <c r="AM736" s="7">
        <v>19.100000000000001</v>
      </c>
      <c r="AN736" s="7">
        <v>658.95</v>
      </c>
      <c r="AO736" s="4"/>
      <c r="AP736" s="10">
        <f t="shared" si="578"/>
        <v>-1.2841091492776886E-3</v>
      </c>
      <c r="AQ736" s="10">
        <f t="shared" si="579"/>
        <v>1.8666666666666741E-2</v>
      </c>
      <c r="AR736" s="10">
        <f t="shared" si="580"/>
        <v>-1.5390362345909533E-2</v>
      </c>
      <c r="AS736" s="4"/>
      <c r="AT736" s="10">
        <f t="shared" si="611"/>
        <v>9.6525096525096527E-4</v>
      </c>
      <c r="AU736" s="10">
        <f t="shared" si="612"/>
        <v>3.5230352303523151E-2</v>
      </c>
      <c r="AV736" s="10">
        <f t="shared" si="613"/>
        <v>-3.8239801503320341E-2</v>
      </c>
      <c r="AW736" s="4"/>
      <c r="AX736" s="9">
        <f t="shared" si="598"/>
        <v>-3.4265101338272187E-2</v>
      </c>
      <c r="AY736" s="9">
        <f t="shared" si="599"/>
        <v>3.9205052468571304E-2</v>
      </c>
      <c r="AZ736" s="8">
        <f t="shared" si="581"/>
        <v>-7.3470153806843491E-2</v>
      </c>
      <c r="BA736" s="4"/>
      <c r="BC736" s="4"/>
      <c r="BD736" s="4"/>
      <c r="BE736" s="4"/>
      <c r="BF736" s="4"/>
      <c r="BG736" s="4"/>
      <c r="BH736" s="4"/>
      <c r="BI736" s="4"/>
      <c r="BJ736" s="4"/>
      <c r="BK736" s="4"/>
      <c r="BN736" s="4"/>
    </row>
    <row r="737" spans="1:66" s="1" customFormat="1">
      <c r="A737" s="12">
        <v>42423</v>
      </c>
      <c r="B737" s="7">
        <v>23410.18</v>
      </c>
      <c r="C737" s="7">
        <v>125.1</v>
      </c>
      <c r="D737" s="7">
        <v>1883.45</v>
      </c>
      <c r="E737" s="7">
        <v>5888.05</v>
      </c>
      <c r="F737" s="7"/>
      <c r="G737" s="7"/>
      <c r="H737" s="10">
        <f t="shared" si="565"/>
        <v>2.7515400410677571E-2</v>
      </c>
      <c r="I737" s="10">
        <f t="shared" si="566"/>
        <v>-1.7603797204256207E-2</v>
      </c>
      <c r="J737" s="10">
        <f t="shared" si="567"/>
        <v>-1.9924264491698193E-2</v>
      </c>
      <c r="K737" s="7"/>
      <c r="L737" s="10">
        <f t="shared" si="568"/>
        <v>1.0032025620496394</v>
      </c>
      <c r="M737" s="10">
        <f t="shared" si="569"/>
        <v>8.5003783102143764</v>
      </c>
      <c r="N737" s="10">
        <f t="shared" si="570"/>
        <v>2.9889235146670288</v>
      </c>
      <c r="O737" s="7"/>
      <c r="P737" s="10">
        <f t="shared" si="571"/>
        <v>-7.4971757481647368</v>
      </c>
      <c r="Q737" s="10">
        <f t="shared" si="572"/>
        <v>-1.9857209526173893</v>
      </c>
      <c r="R737" s="11">
        <f t="shared" si="573"/>
        <v>-5.5114547955473476</v>
      </c>
      <c r="S737" s="7"/>
      <c r="T737" s="7"/>
      <c r="U737" s="7">
        <v>10278</v>
      </c>
      <c r="V737" s="7">
        <v>2800.65</v>
      </c>
      <c r="W737" s="7">
        <v>29.5</v>
      </c>
      <c r="X737" s="7">
        <v>30</v>
      </c>
      <c r="Y737" s="10">
        <f t="shared" si="574"/>
        <v>-2.5906637539272259E-2</v>
      </c>
      <c r="Z737" s="10">
        <f t="shared" si="575"/>
        <v>1.6989162702528702E-3</v>
      </c>
      <c r="AA737" s="10">
        <f t="shared" si="576"/>
        <v>-1.3377926421404635E-2</v>
      </c>
      <c r="AB737" s="5"/>
      <c r="AC737" s="10">
        <f t="shared" si="608"/>
        <v>-0.14903481936239701</v>
      </c>
      <c r="AD737" s="10">
        <f t="shared" si="609"/>
        <v>-9.7586846990187961E-3</v>
      </c>
      <c r="AE737" s="10">
        <f t="shared" si="610"/>
        <v>-9.6477794793261823E-2</v>
      </c>
      <c r="AF737" s="10" t="s">
        <v>1</v>
      </c>
      <c r="AG737" s="10">
        <f t="shared" si="603"/>
        <v>0.13927613466337821</v>
      </c>
      <c r="AH737" s="10">
        <f t="shared" si="604"/>
        <v>8.6719110094243032E-2</v>
      </c>
      <c r="AI737" s="10">
        <f t="shared" si="577"/>
        <v>5.2557024569135177E-2</v>
      </c>
      <c r="AJ737" s="7" t="s">
        <v>5</v>
      </c>
      <c r="AK737" s="7"/>
      <c r="AL737" s="7">
        <v>761.25</v>
      </c>
      <c r="AM737" s="7">
        <v>19.05</v>
      </c>
      <c r="AN737" s="7">
        <v>647.6</v>
      </c>
      <c r="AO737" s="4"/>
      <c r="AP737" s="10">
        <f t="shared" si="578"/>
        <v>-2.1215043394406944E-2</v>
      </c>
      <c r="AQ737" s="10">
        <f t="shared" si="579"/>
        <v>-2.6178010471204559E-3</v>
      </c>
      <c r="AR737" s="10">
        <f t="shared" si="580"/>
        <v>-1.722437210714018E-2</v>
      </c>
      <c r="AS737" s="4"/>
      <c r="AT737" s="10">
        <f t="shared" si="611"/>
        <v>-2.0270270270270271E-2</v>
      </c>
      <c r="AU737" s="10">
        <f t="shared" si="612"/>
        <v>3.2520325203252112E-2</v>
      </c>
      <c r="AV737" s="10">
        <f t="shared" si="613"/>
        <v>-5.4805517040064158E-2</v>
      </c>
      <c r="AW737" s="4"/>
      <c r="AX737" s="9">
        <f t="shared" si="598"/>
        <v>-5.2790595473522384E-2</v>
      </c>
      <c r="AY737" s="9">
        <f t="shared" si="599"/>
        <v>3.4535246769793887E-2</v>
      </c>
      <c r="AZ737" s="8">
        <f t="shared" si="581"/>
        <v>-8.7325842243316271E-2</v>
      </c>
      <c r="BA737" s="4"/>
      <c r="BC737" s="4"/>
      <c r="BD737" s="4"/>
      <c r="BE737" s="4"/>
      <c r="BF737" s="4"/>
      <c r="BG737" s="4"/>
      <c r="BH737" s="4"/>
      <c r="BI737" s="4"/>
      <c r="BJ737" s="4"/>
      <c r="BK737" s="4"/>
      <c r="BN737" s="4"/>
    </row>
    <row r="738" spans="1:66" s="1" customFormat="1">
      <c r="A738" s="12">
        <v>42424</v>
      </c>
      <c r="B738" s="7">
        <v>23088.93</v>
      </c>
      <c r="C738" s="7">
        <v>125.3</v>
      </c>
      <c r="D738" s="7">
        <v>1784.4</v>
      </c>
      <c r="E738" s="7">
        <v>5830.7</v>
      </c>
      <c r="F738" s="7"/>
      <c r="G738" s="7"/>
      <c r="H738" s="10">
        <f t="shared" si="565"/>
        <v>1.5987210231814776E-3</v>
      </c>
      <c r="I738" s="10">
        <f t="shared" si="566"/>
        <v>-5.2589662587273329E-2</v>
      </c>
      <c r="J738" s="10">
        <f t="shared" si="567"/>
        <v>-9.7400667453571826E-3</v>
      </c>
      <c r="K738" s="1" t="s">
        <v>15</v>
      </c>
      <c r="L738" s="10">
        <f t="shared" si="568"/>
        <v>1.0064051240992793</v>
      </c>
      <c r="M738" s="10">
        <f t="shared" si="569"/>
        <v>8.0007566204287528</v>
      </c>
      <c r="N738" s="10">
        <f t="shared" si="570"/>
        <v>2.9500711333920471</v>
      </c>
      <c r="O738" s="7"/>
      <c r="P738" s="10">
        <f t="shared" si="571"/>
        <v>-6.9943514963294735</v>
      </c>
      <c r="Q738" s="10">
        <f t="shared" si="572"/>
        <v>-1.9436660092927678</v>
      </c>
      <c r="R738" s="11">
        <f t="shared" si="573"/>
        <v>-5.0506854870367057</v>
      </c>
      <c r="S738" s="7"/>
      <c r="T738" s="7"/>
      <c r="U738" s="7">
        <v>10232.65</v>
      </c>
      <c r="V738" s="7">
        <v>2752.7</v>
      </c>
      <c r="W738" s="7">
        <v>28.8</v>
      </c>
      <c r="X738" s="7">
        <f>X731+X731*0.012</f>
        <v>2.1463841693772743</v>
      </c>
      <c r="Y738" s="10">
        <f t="shared" si="574"/>
        <v>-4.4123370305507266E-3</v>
      </c>
      <c r="Z738" s="10">
        <f t="shared" si="575"/>
        <v>-1.7121025476228829E-2</v>
      </c>
      <c r="AA738" s="10">
        <f t="shared" si="576"/>
        <v>-2.372881355932201E-2</v>
      </c>
      <c r="AB738" s="5"/>
      <c r="AC738" s="10">
        <f t="shared" ref="AC738:AC744" si="614">(U738-$U$737)/$U$737</f>
        <v>-4.4123370305507266E-3</v>
      </c>
      <c r="AD738" s="10">
        <f t="shared" ref="AD738:AD744" si="615">(V738-$V$737)/$V$737</f>
        <v>-1.7121025476228829E-2</v>
      </c>
      <c r="AE738" s="10">
        <f t="shared" ref="AE738:AE744" si="616">(W738-$W$737)/$W$737</f>
        <v>-2.372881355932201E-2</v>
      </c>
      <c r="AF738" s="7" t="s">
        <v>0</v>
      </c>
      <c r="AG738" s="10">
        <f t="shared" ref="AG738:AG744" si="617">AE738-AC738</f>
        <v>-1.9316476528771283E-2</v>
      </c>
      <c r="AH738" s="10">
        <f t="shared" ref="AH738:AH744" si="618">AE738-AD738</f>
        <v>-6.6077880830931815E-3</v>
      </c>
      <c r="AI738" s="10">
        <f t="shared" si="577"/>
        <v>-1.2708688445678101E-2</v>
      </c>
      <c r="AJ738" s="7" t="s">
        <v>16</v>
      </c>
      <c r="AK738" s="7"/>
      <c r="AL738" s="7">
        <v>749</v>
      </c>
      <c r="AM738" s="7">
        <v>18.850000000000001</v>
      </c>
      <c r="AN738" s="7">
        <v>638.9</v>
      </c>
      <c r="AO738" s="4"/>
      <c r="AP738" s="10">
        <f t="shared" si="578"/>
        <v>-1.6091954022988506E-2</v>
      </c>
      <c r="AQ738" s="10">
        <f t="shared" si="579"/>
        <v>-1.0498687664041956E-2</v>
      </c>
      <c r="AR738" s="10">
        <f t="shared" si="580"/>
        <v>-1.3434218653489878E-2</v>
      </c>
      <c r="AS738" s="4"/>
      <c r="AT738" s="10">
        <f t="shared" si="611"/>
        <v>-3.6036036036036036E-2</v>
      </c>
      <c r="AU738" s="10">
        <f t="shared" si="612"/>
        <v>2.168021680216814E-2</v>
      </c>
      <c r="AV738" s="10">
        <f t="shared" si="613"/>
        <v>-6.7503466394220252E-2</v>
      </c>
      <c r="AW738" s="4"/>
      <c r="AX738" s="9">
        <f t="shared" si="598"/>
        <v>-5.7716252838204175E-2</v>
      </c>
      <c r="AY738" s="9">
        <f t="shared" si="599"/>
        <v>3.1467430358184216E-2</v>
      </c>
      <c r="AZ738" s="8">
        <f t="shared" si="581"/>
        <v>-8.9183683196388391E-2</v>
      </c>
      <c r="BA738" s="4"/>
      <c r="BC738" s="4"/>
      <c r="BD738" s="4"/>
      <c r="BE738" s="4"/>
      <c r="BF738" s="4"/>
      <c r="BG738" s="4"/>
      <c r="BH738" s="4"/>
      <c r="BI738" s="4"/>
      <c r="BJ738" s="4"/>
      <c r="BK738" s="4"/>
      <c r="BN738" s="4"/>
    </row>
    <row r="739" spans="1:66" s="1" customFormat="1">
      <c r="A739" s="12">
        <v>42425</v>
      </c>
      <c r="B739" s="7">
        <v>22976</v>
      </c>
      <c r="C739" s="7">
        <v>125.2</v>
      </c>
      <c r="D739" s="7">
        <v>1770.4</v>
      </c>
      <c r="E739" s="7">
        <v>5744.55</v>
      </c>
      <c r="F739" s="7"/>
      <c r="G739" s="7"/>
      <c r="H739" s="10">
        <f t="shared" si="565"/>
        <v>-7.9808459696723314E-4</v>
      </c>
      <c r="I739" s="10">
        <f t="shared" si="566"/>
        <v>-7.8457744900246578E-3</v>
      </c>
      <c r="J739" s="10">
        <f t="shared" si="567"/>
        <v>-1.4775241394686682E-2</v>
      </c>
      <c r="K739" s="7" t="s">
        <v>43</v>
      </c>
      <c r="L739" s="10">
        <f t="shared" si="568"/>
        <v>1.0048038430744595</v>
      </c>
      <c r="M739" s="10">
        <f t="shared" si="569"/>
        <v>7.9301387137452712</v>
      </c>
      <c r="N739" s="10">
        <f t="shared" si="570"/>
        <v>2.8917078788699961</v>
      </c>
      <c r="O739" s="10" t="s">
        <v>1</v>
      </c>
      <c r="P739" s="10">
        <f t="shared" si="571"/>
        <v>-6.9253348706708113</v>
      </c>
      <c r="Q739" s="10">
        <f t="shared" si="572"/>
        <v>-1.8869040357955367</v>
      </c>
      <c r="R739" s="11">
        <f t="shared" si="573"/>
        <v>-5.0384308348752747</v>
      </c>
      <c r="S739" s="7"/>
      <c r="T739" s="7"/>
      <c r="U739" s="7">
        <v>10015.85</v>
      </c>
      <c r="V739" s="7">
        <v>2679.6</v>
      </c>
      <c r="W739" s="7">
        <v>29</v>
      </c>
      <c r="X739" s="7"/>
      <c r="Y739" s="10">
        <f t="shared" si="574"/>
        <v>-2.1187082525054534E-2</v>
      </c>
      <c r="Z739" s="10">
        <f t="shared" si="575"/>
        <v>-2.655574526828202E-2</v>
      </c>
      <c r="AA739" s="10">
        <f t="shared" si="576"/>
        <v>6.9444444444444198E-3</v>
      </c>
      <c r="AB739" s="5"/>
      <c r="AC739" s="10">
        <f t="shared" si="614"/>
        <v>-2.5505935006810629E-2</v>
      </c>
      <c r="AD739" s="10">
        <f t="shared" si="615"/>
        <v>-4.3222109153232352E-2</v>
      </c>
      <c r="AE739" s="10">
        <f t="shared" si="616"/>
        <v>-1.6949152542372881E-2</v>
      </c>
      <c r="AF739" s="10"/>
      <c r="AG739" s="10">
        <f t="shared" si="617"/>
        <v>8.5567824644377476E-3</v>
      </c>
      <c r="AH739" s="10">
        <f t="shared" si="618"/>
        <v>2.6272956610859471E-2</v>
      </c>
      <c r="AI739" s="10">
        <f t="shared" si="577"/>
        <v>-1.7716174146421723E-2</v>
      </c>
      <c r="AJ739" s="7"/>
      <c r="AK739" s="7"/>
      <c r="AL739" s="7">
        <v>770.5</v>
      </c>
      <c r="AM739" s="7">
        <v>18.5</v>
      </c>
      <c r="AN739" s="7">
        <v>627.70000000000005</v>
      </c>
      <c r="AO739" s="4"/>
      <c r="AP739" s="10">
        <f t="shared" si="578"/>
        <v>2.8704939919893192E-2</v>
      </c>
      <c r="AQ739" s="10">
        <f t="shared" si="579"/>
        <v>-1.8567639257294502E-2</v>
      </c>
      <c r="AR739" s="10">
        <f t="shared" si="580"/>
        <v>-1.7530129910784054E-2</v>
      </c>
      <c r="AS739" s="4"/>
      <c r="AT739" s="10">
        <f t="shared" si="611"/>
        <v>-8.3655083655083656E-3</v>
      </c>
      <c r="AU739" s="10">
        <f t="shared" si="612"/>
        <v>2.7100271002710413E-3</v>
      </c>
      <c r="AV739" s="10">
        <f t="shared" si="613"/>
        <v>-8.3850251769685372E-2</v>
      </c>
      <c r="AW739" s="4"/>
      <c r="AX739" s="9">
        <f t="shared" si="598"/>
        <v>-1.1075535465779407E-2</v>
      </c>
      <c r="AY739" s="9">
        <f t="shared" si="599"/>
        <v>7.5484743404177004E-2</v>
      </c>
      <c r="AZ739" s="8">
        <f t="shared" si="581"/>
        <v>-8.6560278869956417E-2</v>
      </c>
      <c r="BA739" s="4"/>
      <c r="BC739" s="4"/>
      <c r="BD739" s="4"/>
      <c r="BE739" s="4"/>
      <c r="BF739" s="4"/>
      <c r="BG739" s="4"/>
      <c r="BH739" s="4"/>
      <c r="BI739" s="4"/>
      <c r="BJ739" s="4"/>
      <c r="BK739" s="4"/>
      <c r="BN739" s="4"/>
    </row>
    <row r="740" spans="1:66" s="1" customFormat="1">
      <c r="A740" s="12">
        <v>42426</v>
      </c>
      <c r="B740" s="7">
        <v>23154.3</v>
      </c>
      <c r="C740" s="7">
        <v>127.5</v>
      </c>
      <c r="D740" s="7">
        <v>1680.55</v>
      </c>
      <c r="E740" s="7">
        <v>5802.6</v>
      </c>
      <c r="F740" s="7"/>
      <c r="G740" s="7"/>
      <c r="H740" s="10">
        <f t="shared" si="565"/>
        <v>1.8370607028753972E-2</v>
      </c>
      <c r="I740" s="10">
        <f t="shared" si="566"/>
        <v>-5.0751242657026734E-2</v>
      </c>
      <c r="J740" s="10">
        <f t="shared" si="567"/>
        <v>1.0105230174687344E-2</v>
      </c>
      <c r="K740" s="7"/>
      <c r="L740" s="10">
        <f t="shared" si="568"/>
        <v>1.0416333066453161</v>
      </c>
      <c r="M740" s="10">
        <f t="shared" si="569"/>
        <v>7.476923076923077</v>
      </c>
      <c r="N740" s="10">
        <f t="shared" si="570"/>
        <v>2.931034482758621</v>
      </c>
      <c r="O740" s="7" t="s">
        <v>0</v>
      </c>
      <c r="P740" s="10">
        <f t="shared" si="571"/>
        <v>-6.4352897702777607</v>
      </c>
      <c r="Q740" s="10">
        <f t="shared" si="572"/>
        <v>-1.8894011761133049</v>
      </c>
      <c r="R740" s="11">
        <f t="shared" si="573"/>
        <v>-4.545888594164456</v>
      </c>
      <c r="S740" s="7"/>
      <c r="T740" s="7"/>
      <c r="U740" s="7">
        <v>10027.15</v>
      </c>
      <c r="V740" s="7">
        <v>2714.9</v>
      </c>
      <c r="W740" s="7">
        <v>30</v>
      </c>
      <c r="X740" s="7"/>
      <c r="Y740" s="10">
        <f t="shared" si="574"/>
        <v>1.1282117843217773E-3</v>
      </c>
      <c r="Z740" s="10">
        <f t="shared" si="575"/>
        <v>1.3173608001194277E-2</v>
      </c>
      <c r="AA740" s="10">
        <f t="shared" si="576"/>
        <v>3.4482758620689655E-2</v>
      </c>
      <c r="AB740" s="5"/>
      <c r="AC740" s="10">
        <f t="shared" si="614"/>
        <v>-2.440649931893368E-2</v>
      </c>
      <c r="AD740" s="10">
        <f t="shared" si="615"/>
        <v>-3.0617892275007587E-2</v>
      </c>
      <c r="AE740" s="10">
        <f t="shared" si="616"/>
        <v>1.6949152542372881E-2</v>
      </c>
      <c r="AF740" s="10"/>
      <c r="AG740" s="10">
        <f t="shared" si="617"/>
        <v>4.1355651861306561E-2</v>
      </c>
      <c r="AH740" s="10">
        <f t="shared" si="618"/>
        <v>4.7567044817380472E-2</v>
      </c>
      <c r="AI740" s="10">
        <f t="shared" si="577"/>
        <v>-6.2113929560739106E-3</v>
      </c>
      <c r="AJ740" s="10"/>
      <c r="AK740" s="7"/>
      <c r="AL740" s="7">
        <v>797.25</v>
      </c>
      <c r="AM740" s="7">
        <v>18.55</v>
      </c>
      <c r="AN740" s="7">
        <v>623.54999999999995</v>
      </c>
      <c r="AO740" s="4"/>
      <c r="AP740" s="10">
        <f t="shared" si="578"/>
        <v>3.4717715768981181E-2</v>
      </c>
      <c r="AQ740" s="10">
        <f t="shared" si="579"/>
        <v>2.702702702702741E-3</v>
      </c>
      <c r="AR740" s="10">
        <f t="shared" si="580"/>
        <v>-6.6114385853115985E-3</v>
      </c>
      <c r="AS740" s="4"/>
      <c r="AT740" s="10">
        <f t="shared" si="611"/>
        <v>2.6061776061776062E-2</v>
      </c>
      <c r="AU740" s="10">
        <f t="shared" si="612"/>
        <v>5.4200542005420826E-3</v>
      </c>
      <c r="AV740" s="10">
        <f t="shared" si="613"/>
        <v>-8.9907319565058777E-2</v>
      </c>
      <c r="AW740" s="10" t="s">
        <v>1</v>
      </c>
      <c r="AX740" s="9">
        <f t="shared" si="598"/>
        <v>2.0641721861233978E-2</v>
      </c>
      <c r="AY740" s="9">
        <f t="shared" si="599"/>
        <v>0.11596909562683484</v>
      </c>
      <c r="AZ740" s="8">
        <f t="shared" si="581"/>
        <v>-9.5327373765600867E-2</v>
      </c>
      <c r="BA740" s="4" t="s">
        <v>63</v>
      </c>
      <c r="BC740" s="4"/>
      <c r="BD740" s="4"/>
      <c r="BE740" s="4"/>
      <c r="BF740" s="4"/>
      <c r="BG740" s="4"/>
      <c r="BH740" s="4"/>
      <c r="BI740" s="4"/>
      <c r="BJ740" s="4">
        <v>105</v>
      </c>
      <c r="BK740" s="4"/>
      <c r="BN740" s="4"/>
    </row>
    <row r="741" spans="1:66" s="1" customFormat="1">
      <c r="A741" s="12">
        <v>42429</v>
      </c>
      <c r="B741" s="7">
        <v>23002</v>
      </c>
      <c r="C741" s="7">
        <v>126.1</v>
      </c>
      <c r="D741" s="7">
        <v>1693.75</v>
      </c>
      <c r="E741" s="7">
        <v>5927.45</v>
      </c>
      <c r="F741" s="7"/>
      <c r="G741" s="7"/>
      <c r="H741" s="10">
        <f t="shared" si="565"/>
        <v>-1.098039215686279E-2</v>
      </c>
      <c r="I741" s="10">
        <f t="shared" si="566"/>
        <v>7.8545714200708369E-3</v>
      </c>
      <c r="J741" s="10">
        <f t="shared" si="567"/>
        <v>2.1516216868300322E-2</v>
      </c>
      <c r="K741" s="7"/>
      <c r="L741" s="10">
        <f t="shared" si="568"/>
        <v>1.0192153722978381</v>
      </c>
      <c r="M741" s="10">
        <f t="shared" si="569"/>
        <v>7.5435056746532156</v>
      </c>
      <c r="N741" s="10">
        <f t="shared" si="570"/>
        <v>3.0156154732064229</v>
      </c>
      <c r="P741" s="10">
        <f t="shared" si="571"/>
        <v>-6.5242903023553778</v>
      </c>
      <c r="Q741" s="10">
        <f t="shared" si="572"/>
        <v>-1.9964001009085848</v>
      </c>
      <c r="R741" s="11">
        <f t="shared" si="573"/>
        <v>-4.5278902014467928</v>
      </c>
      <c r="S741" s="7"/>
      <c r="T741" s="7"/>
      <c r="U741" s="7">
        <v>9892.4500000000007</v>
      </c>
      <c r="V741" s="7">
        <v>2758.5</v>
      </c>
      <c r="W741" s="7">
        <v>29.8</v>
      </c>
      <c r="X741" s="7"/>
      <c r="Y741" s="10">
        <f t="shared" si="574"/>
        <v>-1.3433527971557113E-2</v>
      </c>
      <c r="Z741" s="10">
        <f t="shared" si="575"/>
        <v>1.6059523371026525E-2</v>
      </c>
      <c r="AA741" s="10">
        <f t="shared" si="576"/>
        <v>-6.6666666666666428E-3</v>
      </c>
      <c r="AB741" s="5"/>
      <c r="AC741" s="10">
        <f t="shared" si="614"/>
        <v>-3.7512161899202111E-2</v>
      </c>
      <c r="AD741" s="10">
        <f t="shared" si="615"/>
        <v>-1.505007766054312E-2</v>
      </c>
      <c r="AE741" s="10">
        <f t="shared" si="616"/>
        <v>1.0169491525423752E-2</v>
      </c>
      <c r="AF741" s="10"/>
      <c r="AG741" s="10">
        <f t="shared" si="617"/>
        <v>4.7681653424625867E-2</v>
      </c>
      <c r="AH741" s="10">
        <f t="shared" si="618"/>
        <v>2.5219569185966871E-2</v>
      </c>
      <c r="AI741" s="10">
        <f t="shared" si="577"/>
        <v>2.2462084238658996E-2</v>
      </c>
      <c r="AJ741" s="7"/>
      <c r="AK741" s="7"/>
      <c r="AL741" s="7">
        <v>764</v>
      </c>
      <c r="AM741" s="7">
        <v>17.899999999999999</v>
      </c>
      <c r="AN741" s="7">
        <v>623</v>
      </c>
      <c r="AO741" s="4"/>
      <c r="AP741" s="10">
        <f t="shared" si="578"/>
        <v>-4.1705863907180937E-2</v>
      </c>
      <c r="AQ741" s="10">
        <f t="shared" si="579"/>
        <v>-3.5040431266846472E-2</v>
      </c>
      <c r="AR741" s="10">
        <f t="shared" si="580"/>
        <v>-8.820463475261881E-4</v>
      </c>
      <c r="AS741" s="4"/>
      <c r="AT741" s="10">
        <f>(AL741-$AL$740)/$AL$740</f>
        <v>-4.1705863907180937E-2</v>
      </c>
      <c r="AU741" s="10">
        <f>(AM741-$AM$740)/$AM$740</f>
        <v>-3.5040431266846472E-2</v>
      </c>
      <c r="AV741" s="10">
        <f>(AN741-$AN$740)/$AN$740</f>
        <v>-8.820463475261881E-4</v>
      </c>
      <c r="AW741" s="4" t="s">
        <v>0</v>
      </c>
      <c r="AX741" s="9">
        <f>AV741-AT741</f>
        <v>4.0823817559654751E-2</v>
      </c>
      <c r="AY741" s="9">
        <f>AV741-AU741</f>
        <v>3.4158384919320287E-2</v>
      </c>
      <c r="AZ741" s="8">
        <f t="shared" si="581"/>
        <v>6.6654326403344649E-3</v>
      </c>
      <c r="BA741" s="4" t="s">
        <v>63</v>
      </c>
      <c r="BC741" s="4"/>
      <c r="BD741" s="4"/>
      <c r="BE741" s="4"/>
      <c r="BF741" s="4"/>
      <c r="BG741" s="4"/>
      <c r="BH741" s="4"/>
      <c r="BI741" s="4"/>
      <c r="BJ741" s="4"/>
      <c r="BK741" s="4"/>
      <c r="BN741" s="4"/>
    </row>
    <row r="742" spans="1:66" s="1" customFormat="1">
      <c r="A742" s="12">
        <v>42430</v>
      </c>
      <c r="B742" s="7">
        <v>23779.35</v>
      </c>
      <c r="C742" s="7">
        <v>131.80000000000001</v>
      </c>
      <c r="D742" s="7">
        <v>1790.5</v>
      </c>
      <c r="E742" s="7">
        <v>6208</v>
      </c>
      <c r="F742" s="7"/>
      <c r="G742" s="7"/>
      <c r="H742" s="10">
        <f t="shared" si="565"/>
        <v>4.5202220459952556E-2</v>
      </c>
      <c r="I742" s="10">
        <f t="shared" si="566"/>
        <v>5.7121771217712176E-2</v>
      </c>
      <c r="J742" s="10">
        <f t="shared" si="567"/>
        <v>4.733063965111476E-2</v>
      </c>
      <c r="K742" s="7"/>
      <c r="L742" s="10">
        <f t="shared" si="568"/>
        <v>1.1104883907125702</v>
      </c>
      <c r="M742" s="10">
        <f t="shared" si="569"/>
        <v>8.0315258511979817</v>
      </c>
      <c r="N742" s="10">
        <f t="shared" si="570"/>
        <v>3.2056771221461959</v>
      </c>
      <c r="O742" s="7"/>
      <c r="P742" s="10">
        <f t="shared" si="571"/>
        <v>-6.9210374604854117</v>
      </c>
      <c r="Q742" s="10">
        <f t="shared" si="572"/>
        <v>-2.0951887314336259</v>
      </c>
      <c r="R742" s="11">
        <f t="shared" si="573"/>
        <v>-4.8258487290517857</v>
      </c>
      <c r="S742" s="7"/>
      <c r="T742" s="7"/>
      <c r="U742" s="7">
        <v>9989</v>
      </c>
      <c r="V742" s="7">
        <v>2840</v>
      </c>
      <c r="W742" s="7">
        <v>32.049999999999997</v>
      </c>
      <c r="X742" s="7"/>
      <c r="Y742" s="10">
        <f t="shared" si="574"/>
        <v>9.759968460795786E-3</v>
      </c>
      <c r="Z742" s="10">
        <f t="shared" si="575"/>
        <v>2.9545042595613559E-2</v>
      </c>
      <c r="AA742" s="10">
        <f t="shared" si="576"/>
        <v>7.5503355704697864E-2</v>
      </c>
      <c r="AB742" s="5"/>
      <c r="AC742" s="10">
        <f t="shared" si="614"/>
        <v>-2.8118310955438802E-2</v>
      </c>
      <c r="AD742" s="10">
        <f t="shared" si="615"/>
        <v>1.4050309749522399E-2</v>
      </c>
      <c r="AE742" s="10">
        <f t="shared" si="616"/>
        <v>8.6440677966101595E-2</v>
      </c>
      <c r="AF742" s="10"/>
      <c r="AG742" s="10">
        <f t="shared" si="617"/>
        <v>0.1145589889215404</v>
      </c>
      <c r="AH742" s="10">
        <f t="shared" si="618"/>
        <v>7.2390368216579196E-2</v>
      </c>
      <c r="AI742" s="10">
        <f t="shared" si="577"/>
        <v>4.2168620704961204E-2</v>
      </c>
      <c r="AJ742" s="7"/>
      <c r="AK742" s="7"/>
      <c r="AL742" s="7">
        <v>835</v>
      </c>
      <c r="AM742" s="7">
        <v>18.7</v>
      </c>
      <c r="AN742" s="7">
        <v>711.5</v>
      </c>
      <c r="AO742" s="4"/>
      <c r="AP742" s="10">
        <f t="shared" si="578"/>
        <v>9.293193717277487E-2</v>
      </c>
      <c r="AQ742" s="10">
        <f t="shared" si="579"/>
        <v>4.4692737430167641E-2</v>
      </c>
      <c r="AR742" s="10">
        <f t="shared" si="580"/>
        <v>0.1420545746388443</v>
      </c>
      <c r="AS742" s="4"/>
      <c r="AT742" s="10">
        <f>(AL742-$AL$740)/$AL$740</f>
        <v>4.7350266541235496E-2</v>
      </c>
      <c r="AU742" s="10">
        <f>(AM742-$AM$740)/$AM$740</f>
        <v>8.0862533692721596E-3</v>
      </c>
      <c r="AV742" s="10">
        <f>(AN742-$AN$740)/$AN$740</f>
        <v>0.14104722957260854</v>
      </c>
      <c r="AW742" s="4" t="s">
        <v>3</v>
      </c>
      <c r="AX742" s="9">
        <f>AV742-AT742</f>
        <v>9.3696963031373037E-2</v>
      </c>
      <c r="AY742" s="9">
        <f>AV742-AU742</f>
        <v>0.13296097620333638</v>
      </c>
      <c r="AZ742" s="8">
        <f t="shared" si="581"/>
        <v>-3.9264013171963347E-2</v>
      </c>
      <c r="BA742" s="4"/>
      <c r="BC742" s="4"/>
      <c r="BD742" s="4"/>
      <c r="BE742" s="4"/>
      <c r="BF742" s="4"/>
      <c r="BG742" s="4"/>
      <c r="BH742" s="4"/>
      <c r="BI742" s="4"/>
      <c r="BJ742" s="4"/>
      <c r="BK742" s="4"/>
      <c r="BN742" s="4"/>
    </row>
    <row r="743" spans="1:66" s="1" customFormat="1">
      <c r="A743" s="12">
        <v>42431</v>
      </c>
      <c r="B743" s="7">
        <v>24242.98</v>
      </c>
      <c r="C743" s="7">
        <v>132.44999999999999</v>
      </c>
      <c r="D743" s="7">
        <v>1817</v>
      </c>
      <c r="E743" s="7">
        <v>6376.7</v>
      </c>
      <c r="F743" s="7"/>
      <c r="G743" s="7"/>
      <c r="H743" s="10">
        <f t="shared" si="565"/>
        <v>4.9317147192714508E-3</v>
      </c>
      <c r="I743" s="10">
        <f t="shared" si="566"/>
        <v>1.4800335101926836E-2</v>
      </c>
      <c r="J743" s="10">
        <f t="shared" si="567"/>
        <v>2.7174613402061825E-2</v>
      </c>
      <c r="L743" s="10">
        <f t="shared" si="568"/>
        <v>1.1208967173738988</v>
      </c>
      <c r="M743" s="10">
        <f t="shared" si="569"/>
        <v>8.1651954602774275</v>
      </c>
      <c r="N743" s="10">
        <f t="shared" si="570"/>
        <v>3.3199647720344156</v>
      </c>
      <c r="O743" s="7" t="s">
        <v>3</v>
      </c>
      <c r="P743" s="10">
        <f t="shared" si="571"/>
        <v>-7.0442987429035284</v>
      </c>
      <c r="Q743" s="10">
        <f t="shared" si="572"/>
        <v>-2.1990680546605166</v>
      </c>
      <c r="R743" s="11">
        <f t="shared" si="573"/>
        <v>-4.8452306882430118</v>
      </c>
      <c r="S743" s="7" t="s">
        <v>5</v>
      </c>
      <c r="T743" s="7"/>
      <c r="U743" s="7">
        <v>10315.200000000001</v>
      </c>
      <c r="V743" s="7">
        <v>2869.8</v>
      </c>
      <c r="W743" s="7">
        <v>33.799999999999997</v>
      </c>
      <c r="X743" s="7"/>
      <c r="Y743" s="10">
        <f t="shared" si="574"/>
        <v>3.2655921513665101E-2</v>
      </c>
      <c r="Z743" s="10">
        <f t="shared" si="575"/>
        <v>1.0492957746478937E-2</v>
      </c>
      <c r="AA743" s="10">
        <f t="shared" si="576"/>
        <v>5.4602184087363496E-2</v>
      </c>
      <c r="AB743" s="5"/>
      <c r="AC743" s="10">
        <f t="shared" si="614"/>
        <v>3.6193812025686637E-3</v>
      </c>
      <c r="AD743" s="10">
        <f t="shared" si="615"/>
        <v>2.4690696802528018E-2</v>
      </c>
      <c r="AE743" s="10">
        <f t="shared" si="616"/>
        <v>0.14576271186440667</v>
      </c>
      <c r="AF743" s="10"/>
      <c r="AG743" s="10">
        <f t="shared" si="617"/>
        <v>0.14214333066183801</v>
      </c>
      <c r="AH743" s="10">
        <f t="shared" si="618"/>
        <v>0.12107201506187866</v>
      </c>
      <c r="AI743" s="10">
        <f t="shared" si="577"/>
        <v>2.1071315599959353E-2</v>
      </c>
      <c r="AJ743" s="7"/>
      <c r="AK743" s="7"/>
      <c r="AL743" s="7">
        <v>828.5</v>
      </c>
      <c r="AM743" s="7">
        <v>19.55</v>
      </c>
      <c r="AN743" s="7">
        <v>753.65</v>
      </c>
      <c r="AO743" s="4"/>
      <c r="AP743" s="10">
        <f t="shared" si="578"/>
        <v>-7.784431137724551E-3</v>
      </c>
      <c r="AQ743" s="10">
        <f t="shared" si="579"/>
        <v>4.5454545454545532E-2</v>
      </c>
      <c r="AR743" s="10">
        <f t="shared" si="580"/>
        <v>5.9241040056219225E-2</v>
      </c>
      <c r="AS743" s="4"/>
      <c r="AT743" s="10">
        <f>(AL743-$AL$740)/$AL$740</f>
        <v>3.9197240514267796E-2</v>
      </c>
      <c r="AU743" s="10">
        <f>(AM743-$AM$740)/$AM$740</f>
        <v>5.3908355795148244E-2</v>
      </c>
      <c r="AV743" s="10">
        <f>(AN743-$AN$740)/$AN$740</f>
        <v>0.20864405420575741</v>
      </c>
      <c r="AW743" s="7" t="s">
        <v>0</v>
      </c>
      <c r="AX743" s="9">
        <f>AV743-AT743</f>
        <v>0.16944681369148962</v>
      </c>
      <c r="AY743" s="9">
        <f>AV743-AU743</f>
        <v>0.15473569841060916</v>
      </c>
      <c r="AZ743" s="8">
        <f t="shared" si="581"/>
        <v>1.4711115280880455E-2</v>
      </c>
      <c r="BA743" s="4" t="s">
        <v>5</v>
      </c>
      <c r="BC743" s="4"/>
      <c r="BD743" s="4"/>
      <c r="BE743" s="4"/>
      <c r="BF743" s="4"/>
      <c r="BG743" s="4"/>
      <c r="BH743" s="4"/>
      <c r="BI743" s="4"/>
      <c r="BJ743" s="4">
        <v>106</v>
      </c>
      <c r="BK743" s="4"/>
      <c r="BN743" s="4"/>
    </row>
    <row r="744" spans="1:66" s="1" customFormat="1">
      <c r="A744" s="12">
        <v>42432</v>
      </c>
      <c r="B744" s="7">
        <v>24606.99</v>
      </c>
      <c r="C744" s="7">
        <v>134.9</v>
      </c>
      <c r="D744" s="7">
        <v>1840.1</v>
      </c>
      <c r="E744" s="7">
        <v>6203.35</v>
      </c>
      <c r="F744" s="7"/>
      <c r="G744" s="7"/>
      <c r="H744" s="10">
        <f t="shared" si="565"/>
        <v>1.849754624386574E-2</v>
      </c>
      <c r="I744" s="10">
        <f t="shared" si="566"/>
        <v>1.271326362135383E-2</v>
      </c>
      <c r="J744" s="10">
        <f t="shared" si="567"/>
        <v>-2.7184907554063928E-2</v>
      </c>
      <c r="K744" s="7"/>
      <c r="L744" s="10">
        <f t="shared" si="568"/>
        <v>1.1601281024819856</v>
      </c>
      <c r="M744" s="10">
        <f t="shared" si="569"/>
        <v>8.2817150063051699</v>
      </c>
      <c r="N744" s="10">
        <f t="shared" si="570"/>
        <v>3.2025269290698466</v>
      </c>
      <c r="O744" s="7" t="s">
        <v>2</v>
      </c>
      <c r="P744" s="10">
        <f t="shared" si="571"/>
        <v>-7.121586903823184</v>
      </c>
      <c r="Q744" s="10">
        <f t="shared" si="572"/>
        <v>-2.0423988265878608</v>
      </c>
      <c r="R744" s="11">
        <f t="shared" si="573"/>
        <v>-5.0791880772353233</v>
      </c>
      <c r="S744" s="7" t="s">
        <v>2</v>
      </c>
      <c r="T744" s="7"/>
      <c r="U744" s="7">
        <v>10331.950000000001</v>
      </c>
      <c r="V744" s="7">
        <v>2839.9</v>
      </c>
      <c r="W744" s="7">
        <v>35.049999999999997</v>
      </c>
      <c r="X744" s="7">
        <v>31</v>
      </c>
      <c r="Y744" s="10">
        <f t="shared" si="574"/>
        <v>1.6238172793547386E-3</v>
      </c>
      <c r="Z744" s="10">
        <f t="shared" si="575"/>
        <v>-1.0418844518781828E-2</v>
      </c>
      <c r="AA744" s="10">
        <f t="shared" si="576"/>
        <v>3.6982248520710061E-2</v>
      </c>
      <c r="AB744" s="5"/>
      <c r="AC744" s="10">
        <f t="shared" si="614"/>
        <v>5.249075695660705E-3</v>
      </c>
      <c r="AD744" s="10">
        <f t="shared" si="615"/>
        <v>1.4014603752700265E-2</v>
      </c>
      <c r="AE744" s="10">
        <f t="shared" si="616"/>
        <v>0.18813559322033888</v>
      </c>
      <c r="AF744" s="10" t="s">
        <v>1</v>
      </c>
      <c r="AG744" s="10">
        <f t="shared" si="617"/>
        <v>0.18288651752467816</v>
      </c>
      <c r="AH744" s="10">
        <f t="shared" si="618"/>
        <v>0.1741209894676386</v>
      </c>
      <c r="AI744" s="10">
        <f t="shared" si="577"/>
        <v>8.7655280570395622E-3</v>
      </c>
      <c r="AJ744" s="7" t="s">
        <v>5</v>
      </c>
      <c r="AK744" s="7"/>
      <c r="AL744" s="7">
        <v>843.25</v>
      </c>
      <c r="AM744" s="7">
        <v>19.899999999999999</v>
      </c>
      <c r="AN744" s="7">
        <v>740.55</v>
      </c>
      <c r="AO744" s="4"/>
      <c r="AP744" s="10">
        <f t="shared" si="578"/>
        <v>1.7803258901629451E-2</v>
      </c>
      <c r="AQ744" s="10">
        <f t="shared" si="579"/>
        <v>1.7902813299232628E-2</v>
      </c>
      <c r="AR744" s="10">
        <f t="shared" si="580"/>
        <v>-1.7382073906986033E-2</v>
      </c>
      <c r="AS744" s="4"/>
      <c r="AT744" s="10">
        <f>(AL744-$AL$743)/$AL$743</f>
        <v>1.7803258901629451E-2</v>
      </c>
      <c r="AU744" s="10">
        <f>(AM744-$AM$743)/$AM$743</f>
        <v>1.7902813299232628E-2</v>
      </c>
      <c r="AV744" s="10">
        <f>(AN744-$AN$743)/$AN$743</f>
        <v>-1.7382073906986033E-2</v>
      </c>
      <c r="AW744" s="4"/>
      <c r="AX744" s="14">
        <f>AT744-AU744</f>
        <v>-9.9554397603177774E-5</v>
      </c>
      <c r="AY744" s="9">
        <f>AT744-AV744</f>
        <v>3.518533280861548E-2</v>
      </c>
      <c r="AZ744" s="8">
        <f t="shared" si="581"/>
        <v>-3.5284887206218654E-2</v>
      </c>
      <c r="BA744" s="4" t="s">
        <v>2</v>
      </c>
      <c r="BC744" s="4"/>
      <c r="BD744" s="4"/>
      <c r="BE744" s="4"/>
      <c r="BF744" s="4"/>
      <c r="BG744" s="4"/>
      <c r="BH744" s="4"/>
      <c r="BI744" s="4"/>
      <c r="BJ744" s="4"/>
      <c r="BK744" s="4"/>
      <c r="BN744" s="4"/>
    </row>
    <row r="745" spans="1:66" s="1" customFormat="1">
      <c r="A745" s="12">
        <v>42433</v>
      </c>
      <c r="B745" s="7">
        <v>24646.48</v>
      </c>
      <c r="C745" s="7">
        <v>138.05000000000001</v>
      </c>
      <c r="D745" s="7">
        <v>1873.85</v>
      </c>
      <c r="E745" s="7">
        <v>6320.5</v>
      </c>
      <c r="F745" s="7"/>
      <c r="G745" s="7"/>
      <c r="H745" s="10">
        <f t="shared" si="565"/>
        <v>2.335063009636772E-2</v>
      </c>
      <c r="I745" s="10">
        <f t="shared" si="566"/>
        <v>1.8341394489429924E-2</v>
      </c>
      <c r="J745" s="10">
        <f t="shared" si="567"/>
        <v>1.8884957321447224E-2</v>
      </c>
      <c r="K745" s="7"/>
      <c r="L745" s="10">
        <f t="shared" si="568"/>
        <v>1.2105684547638111</v>
      </c>
      <c r="M745" s="10">
        <f t="shared" si="569"/>
        <v>8.4519546027742738</v>
      </c>
      <c r="N745" s="10">
        <f t="shared" si="570"/>
        <v>3.281891470767563</v>
      </c>
      <c r="O745" s="7"/>
      <c r="P745" s="10">
        <f t="shared" si="571"/>
        <v>-7.2413861480104629</v>
      </c>
      <c r="Q745" s="10">
        <f t="shared" si="572"/>
        <v>-2.0713230160037517</v>
      </c>
      <c r="R745" s="11">
        <f t="shared" si="573"/>
        <v>-5.1700631320067112</v>
      </c>
      <c r="S745" s="7"/>
      <c r="T745" s="7"/>
      <c r="U745" s="7">
        <v>10402.950000000001</v>
      </c>
      <c r="V745" s="7">
        <v>2853.25</v>
      </c>
      <c r="W745" s="7">
        <v>33.200000000000003</v>
      </c>
      <c r="X745" s="7">
        <f>X738+X738*0.188</f>
        <v>2.5499043932202019</v>
      </c>
      <c r="Y745" s="10">
        <f t="shared" si="574"/>
        <v>6.8718876881905151E-3</v>
      </c>
      <c r="Z745" s="10">
        <f t="shared" si="575"/>
        <v>4.7008697489347891E-3</v>
      </c>
      <c r="AA745" s="10">
        <f t="shared" si="576"/>
        <v>-5.2781740370898556E-2</v>
      </c>
      <c r="AB745" s="5"/>
      <c r="AC745" s="10">
        <f>(U745-$U$744)/$U$744</f>
        <v>6.8718876881905151E-3</v>
      </c>
      <c r="AD745" s="10">
        <f>(V745-$V$744)/$V$744</f>
        <v>4.7008697489347891E-3</v>
      </c>
      <c r="AE745" s="10">
        <f>(W745-$W$744)/$W$744</f>
        <v>-5.2781740370898556E-2</v>
      </c>
      <c r="AF745" s="7" t="s">
        <v>62</v>
      </c>
      <c r="AG745" s="10">
        <f>AC745-AD745</f>
        <v>2.1710179392557261E-3</v>
      </c>
      <c r="AH745" s="10">
        <f>AC745-AE745</f>
        <v>5.9653628059089067E-2</v>
      </c>
      <c r="AI745" s="10">
        <f t="shared" si="577"/>
        <v>-5.7482610119833341E-2</v>
      </c>
      <c r="AK745" s="7"/>
      <c r="AL745" s="7">
        <v>994.75</v>
      </c>
      <c r="AM745" s="7">
        <v>19.850000000000001</v>
      </c>
      <c r="AN745" s="7">
        <v>729.1</v>
      </c>
      <c r="AO745" s="4"/>
      <c r="AP745" s="10">
        <f t="shared" si="578"/>
        <v>0.17966202193892677</v>
      </c>
      <c r="AQ745" s="10">
        <f t="shared" si="579"/>
        <v>-2.5125628140702091E-3</v>
      </c>
      <c r="AR745" s="10">
        <f t="shared" si="580"/>
        <v>-1.5461481331442756E-2</v>
      </c>
      <c r="AS745" s="4"/>
      <c r="AT745" s="10">
        <f>(AL745-$AL$743)/$AL$743</f>
        <v>0.20066385033192516</v>
      </c>
      <c r="AU745" s="10">
        <f>(AM745-$AM$743)/$AM$743</f>
        <v>1.5345268542199524E-2</v>
      </c>
      <c r="AV745" s="10">
        <f>(AN745-$AN$743)/$AN$743</f>
        <v>-3.2574802627214162E-2</v>
      </c>
      <c r="AW745" s="10" t="s">
        <v>1</v>
      </c>
      <c r="AX745" s="9">
        <f>AT745-AU745</f>
        <v>0.18531858178972563</v>
      </c>
      <c r="AY745" s="9">
        <f>AT745-AV745</f>
        <v>0.23323865295913931</v>
      </c>
      <c r="AZ745" s="8">
        <f t="shared" si="581"/>
        <v>-4.7920071169413686E-2</v>
      </c>
      <c r="BA745" s="4" t="s">
        <v>18</v>
      </c>
      <c r="BC745" s="4"/>
      <c r="BD745" s="4"/>
      <c r="BE745" s="4"/>
      <c r="BF745" s="4"/>
      <c r="BG745" s="4"/>
      <c r="BH745" s="4"/>
      <c r="BI745" s="4"/>
      <c r="BJ745" s="4">
        <v>107</v>
      </c>
      <c r="BK745" s="4"/>
      <c r="BN745" s="4"/>
    </row>
    <row r="746" spans="1:66" s="1" customFormat="1">
      <c r="A746" s="12">
        <v>42437</v>
      </c>
      <c r="B746" s="7">
        <v>24659.23</v>
      </c>
      <c r="C746" s="7">
        <v>136.69999999999999</v>
      </c>
      <c r="D746" s="7">
        <v>1876</v>
      </c>
      <c r="E746" s="7">
        <v>6274.5</v>
      </c>
      <c r="F746" s="7"/>
      <c r="G746" s="7"/>
      <c r="H746" s="10">
        <f t="shared" si="565"/>
        <v>-9.7790655559581493E-3</v>
      </c>
      <c r="I746" s="10">
        <f t="shared" si="566"/>
        <v>1.1473703871708466E-3</v>
      </c>
      <c r="J746" s="10">
        <f t="shared" si="567"/>
        <v>-7.2779052290166913E-3</v>
      </c>
      <c r="K746" s="7"/>
      <c r="L746" s="10">
        <f t="shared" si="568"/>
        <v>1.1889511609287426</v>
      </c>
      <c r="M746" s="10">
        <f t="shared" si="569"/>
        <v>8.4627994955863812</v>
      </c>
      <c r="N746" s="10">
        <f t="shared" si="570"/>
        <v>3.2507282704423819</v>
      </c>
      <c r="O746" s="7"/>
      <c r="P746" s="10">
        <f t="shared" si="571"/>
        <v>-7.2738483346576386</v>
      </c>
      <c r="Q746" s="10">
        <f t="shared" si="572"/>
        <v>-2.0617771095136392</v>
      </c>
      <c r="R746" s="11">
        <f t="shared" si="573"/>
        <v>-5.2120712251439993</v>
      </c>
      <c r="S746" s="7"/>
      <c r="T746" s="7"/>
      <c r="U746" s="7">
        <v>10646.95</v>
      </c>
      <c r="V746" s="7">
        <v>2820.15</v>
      </c>
      <c r="W746" s="7">
        <v>31.55</v>
      </c>
      <c r="X746" s="7"/>
      <c r="Y746" s="10">
        <f t="shared" si="574"/>
        <v>2.3454885393085614E-2</v>
      </c>
      <c r="Z746" s="10">
        <f t="shared" si="575"/>
        <v>-1.1600806098308915E-2</v>
      </c>
      <c r="AA746" s="10">
        <f t="shared" si="576"/>
        <v>-4.9698795180722954E-2</v>
      </c>
      <c r="AB746" s="5"/>
      <c r="AC746" s="10">
        <f>(U746-$U$744)/$U$744</f>
        <v>3.0487952419436793E-2</v>
      </c>
      <c r="AD746" s="10">
        <f>(V746-$V$744)/$V$744</f>
        <v>-6.9544702278249229E-3</v>
      </c>
      <c r="AE746" s="10">
        <f>(W746-$W$744)/$W$744</f>
        <v>-9.9857346647646131E-2</v>
      </c>
      <c r="AF746" s="10"/>
      <c r="AG746" s="10">
        <f>AC746-AD746</f>
        <v>3.7442422647261719E-2</v>
      </c>
      <c r="AH746" s="10">
        <f>AC746-AE746</f>
        <v>0.13034529906708292</v>
      </c>
      <c r="AI746" s="10">
        <f t="shared" si="577"/>
        <v>-9.2902876419821201E-2</v>
      </c>
      <c r="AJ746" s="7"/>
      <c r="AK746" s="7"/>
      <c r="AL746" s="7">
        <v>948.5</v>
      </c>
      <c r="AM746" s="7">
        <v>19.8</v>
      </c>
      <c r="AN746" s="7">
        <v>713.5</v>
      </c>
      <c r="AO746" s="4"/>
      <c r="AP746" s="10">
        <f t="shared" si="578"/>
        <v>-4.6494093993465692E-2</v>
      </c>
      <c r="AQ746" s="10">
        <f t="shared" si="579"/>
        <v>-2.5188916876574662E-3</v>
      </c>
      <c r="AR746" s="10">
        <f t="shared" si="580"/>
        <v>-2.1396241942120454E-2</v>
      </c>
      <c r="AS746" s="4"/>
      <c r="AT746" s="10">
        <f>(AL746-$AL$745)/$AL$745</f>
        <v>-4.6494093993465692E-2</v>
      </c>
      <c r="AU746" s="10">
        <f>(AM746-$AM$745)/$AM$745</f>
        <v>-2.5188916876574662E-3</v>
      </c>
      <c r="AV746" s="10">
        <f>(AN746-$AN$745)/$AN$745</f>
        <v>-2.1396241942120454E-2</v>
      </c>
      <c r="AW746" s="4" t="s">
        <v>0</v>
      </c>
      <c r="AX746" s="9">
        <f>AU746-AT746</f>
        <v>4.3975202305808224E-2</v>
      </c>
      <c r="AY746" s="9">
        <f>AU746-AV746</f>
        <v>1.8877350254462986E-2</v>
      </c>
      <c r="AZ746" s="8">
        <f t="shared" si="581"/>
        <v>2.5097852051345237E-2</v>
      </c>
      <c r="BA746" s="4"/>
      <c r="BC746" s="4"/>
      <c r="BD746" s="4"/>
      <c r="BE746" s="4"/>
      <c r="BF746" s="4"/>
      <c r="BG746" s="4"/>
      <c r="BH746" s="4"/>
      <c r="BI746" s="4"/>
      <c r="BJ746" s="4"/>
      <c r="BK746" s="4"/>
      <c r="BN746" s="4"/>
    </row>
    <row r="747" spans="1:66" s="1" customFormat="1">
      <c r="A747" s="12">
        <v>42438</v>
      </c>
      <c r="B747" s="7">
        <v>24793.96</v>
      </c>
      <c r="C747" s="7">
        <v>137.65</v>
      </c>
      <c r="D747" s="7">
        <v>1961.55</v>
      </c>
      <c r="E747" s="7">
        <v>6418.5</v>
      </c>
      <c r="F747" s="7"/>
      <c r="G747" s="7"/>
      <c r="H747" s="10">
        <f t="shared" si="565"/>
        <v>6.9495245062181207E-3</v>
      </c>
      <c r="I747" s="10">
        <f t="shared" si="566"/>
        <v>4.5602345415778227E-2</v>
      </c>
      <c r="J747" s="10">
        <f t="shared" si="567"/>
        <v>2.295003585943103E-2</v>
      </c>
      <c r="K747" s="7"/>
      <c r="L747" s="10">
        <f t="shared" si="568"/>
        <v>1.2041633306645316</v>
      </c>
      <c r="M747" s="10">
        <f t="shared" si="569"/>
        <v>8.8943253467843633</v>
      </c>
      <c r="N747" s="10">
        <f t="shared" si="570"/>
        <v>3.3482826366777316</v>
      </c>
      <c r="O747" s="7"/>
      <c r="P747" s="10">
        <f t="shared" si="571"/>
        <v>-7.6901620161198316</v>
      </c>
      <c r="Q747" s="10">
        <f t="shared" si="572"/>
        <v>-2.1441193060132</v>
      </c>
      <c r="R747" s="11">
        <f t="shared" si="573"/>
        <v>-5.5460427101066312</v>
      </c>
      <c r="S747" s="7"/>
      <c r="T747" s="7"/>
      <c r="U747" s="7">
        <v>11141.4</v>
      </c>
      <c r="V747" s="7">
        <v>2835.45</v>
      </c>
      <c r="W747" s="7">
        <v>29.9</v>
      </c>
      <c r="X747" s="7"/>
      <c r="Y747" s="10">
        <f t="shared" si="574"/>
        <v>4.6440529917018386E-2</v>
      </c>
      <c r="Z747" s="10">
        <f t="shared" si="575"/>
        <v>5.4252433381202156E-3</v>
      </c>
      <c r="AA747" s="10">
        <f t="shared" si="576"/>
        <v>-5.229793977813002E-2</v>
      </c>
      <c r="AB747" s="5"/>
      <c r="AC747" s="10">
        <f>(U747-$U$744)/$U$744</f>
        <v>7.834435900289867E-2</v>
      </c>
      <c r="AD747" s="10">
        <f>(V747-$V$744)/$V$744</f>
        <v>-1.56695658297837E-3</v>
      </c>
      <c r="AE747" s="10">
        <f>(W747-$W$744)/$W$744</f>
        <v>-0.14693295292439371</v>
      </c>
      <c r="AF747" s="10"/>
      <c r="AG747" s="10">
        <f>AC747-AD747</f>
        <v>7.9911315585877038E-2</v>
      </c>
      <c r="AH747" s="10">
        <f>AC747-AE747</f>
        <v>0.22527731192729239</v>
      </c>
      <c r="AI747" s="10">
        <f t="shared" si="577"/>
        <v>-0.14536599634141534</v>
      </c>
      <c r="AJ747" s="7"/>
      <c r="AK747" s="7"/>
      <c r="AL747" s="7">
        <v>937.75</v>
      </c>
      <c r="AM747" s="7">
        <v>19.3</v>
      </c>
      <c r="AN747" s="7">
        <v>729.6</v>
      </c>
      <c r="AO747" s="4"/>
      <c r="AP747" s="10">
        <f t="shared" si="578"/>
        <v>-1.1333684765419082E-2</v>
      </c>
      <c r="AQ747" s="10">
        <f t="shared" si="579"/>
        <v>-2.5252525252525252E-2</v>
      </c>
      <c r="AR747" s="10">
        <f t="shared" si="580"/>
        <v>2.2564821303433808E-2</v>
      </c>
      <c r="AS747" s="4"/>
      <c r="AT747" s="10">
        <f>(AL747-$AL$745)/$AL$745</f>
        <v>-5.7300829354109073E-2</v>
      </c>
      <c r="AU747" s="10">
        <f>(AM747-$AM$745)/$AM$745</f>
        <v>-2.7707808564231773E-2</v>
      </c>
      <c r="AV747" s="10">
        <f>(AN747-$AN$745)/$AN$745</f>
        <v>6.8577698532437247E-4</v>
      </c>
      <c r="AW747" s="4"/>
      <c r="AX747" s="9">
        <f>AU747-AT747</f>
        <v>2.95930207898773E-2</v>
      </c>
      <c r="AY747" s="9">
        <f>AU747-AV747</f>
        <v>-2.8393585549556146E-2</v>
      </c>
      <c r="AZ747" s="8">
        <f t="shared" si="581"/>
        <v>5.798660633943345E-2</v>
      </c>
      <c r="BA747" s="4"/>
      <c r="BC747" s="4"/>
      <c r="BD747" s="4"/>
      <c r="BE747" s="4"/>
      <c r="BF747" s="4"/>
      <c r="BG747" s="4"/>
      <c r="BH747" s="4"/>
      <c r="BI747" s="4"/>
      <c r="BJ747" s="4"/>
      <c r="BK747" s="4"/>
      <c r="BN747" s="4"/>
    </row>
    <row r="748" spans="1:66" s="1" customFormat="1">
      <c r="A748" s="12">
        <v>42439</v>
      </c>
      <c r="B748" s="7">
        <v>24623.34</v>
      </c>
      <c r="C748" s="7">
        <v>135.1</v>
      </c>
      <c r="D748" s="7">
        <v>1963.55</v>
      </c>
      <c r="E748" s="7">
        <v>6406.55</v>
      </c>
      <c r="F748" s="7"/>
      <c r="G748" s="7"/>
      <c r="H748" s="10">
        <f t="shared" si="565"/>
        <v>-1.8525245187068735E-2</v>
      </c>
      <c r="I748" s="10">
        <f t="shared" si="566"/>
        <v>1.0196018454793404E-3</v>
      </c>
      <c r="J748" s="10">
        <f t="shared" si="567"/>
        <v>-1.8618057178468206E-3</v>
      </c>
      <c r="K748" s="7"/>
      <c r="L748" s="10">
        <f t="shared" si="568"/>
        <v>1.163330664531625</v>
      </c>
      <c r="M748" s="10">
        <f t="shared" si="569"/>
        <v>8.9044136191677179</v>
      </c>
      <c r="N748" s="10">
        <f t="shared" si="570"/>
        <v>3.3401869792019516</v>
      </c>
      <c r="O748" s="7"/>
      <c r="P748" s="10">
        <f t="shared" si="571"/>
        <v>-7.7410829546360933</v>
      </c>
      <c r="Q748" s="10">
        <f t="shared" si="572"/>
        <v>-2.1768563146703266</v>
      </c>
      <c r="R748" s="11">
        <f t="shared" si="573"/>
        <v>-5.5642266399657672</v>
      </c>
      <c r="S748" s="7"/>
      <c r="T748" s="7"/>
      <c r="U748" s="7">
        <v>11372.25</v>
      </c>
      <c r="V748" s="7">
        <v>2828.9</v>
      </c>
      <c r="W748" s="7">
        <v>29.8</v>
      </c>
      <c r="X748" s="7">
        <v>1</v>
      </c>
      <c r="Y748" s="10">
        <f t="shared" si="574"/>
        <v>2.0720017233022813E-2</v>
      </c>
      <c r="Z748" s="10">
        <f t="shared" si="575"/>
        <v>-2.3100389708863595E-3</v>
      </c>
      <c r="AA748" s="10">
        <f t="shared" si="576"/>
        <v>-3.3444816053510994E-3</v>
      </c>
      <c r="AB748" s="5"/>
      <c r="AC748" s="10">
        <f>(U748-$U$744)/$U$744</f>
        <v>0.10068767270457166</v>
      </c>
      <c r="AD748" s="10">
        <f>(V748-$V$744)/$V$744</f>
        <v>-3.8733758230923621E-3</v>
      </c>
      <c r="AE748" s="10">
        <f>(W748-$W$744)/$W$744</f>
        <v>-0.14978601997146923</v>
      </c>
      <c r="AF748" s="10" t="s">
        <v>1</v>
      </c>
      <c r="AG748" s="10">
        <f>AC748-AD748</f>
        <v>0.10456104852766401</v>
      </c>
      <c r="AH748" s="10">
        <f>AC748-AE748</f>
        <v>0.25047369267604092</v>
      </c>
      <c r="AI748" s="10">
        <f t="shared" si="577"/>
        <v>-0.1459126441483769</v>
      </c>
      <c r="AJ748" s="7"/>
      <c r="AK748" s="7"/>
      <c r="AL748" s="7">
        <v>911.5</v>
      </c>
      <c r="AM748" s="7">
        <v>18.100000000000001</v>
      </c>
      <c r="AN748" s="7">
        <v>738.15</v>
      </c>
      <c r="AO748" s="4"/>
      <c r="AP748" s="10">
        <f t="shared" si="578"/>
        <v>-2.7992535323913624E-2</v>
      </c>
      <c r="AQ748" s="10">
        <f t="shared" si="579"/>
        <v>-6.2176165803108772E-2</v>
      </c>
      <c r="AR748" s="10">
        <f t="shared" si="580"/>
        <v>1.1718749999999938E-2</v>
      </c>
      <c r="AS748" s="4"/>
      <c r="AT748" s="10">
        <f>(AL748-$AL$745)/$AL$745</f>
        <v>-8.3689369188238244E-2</v>
      </c>
      <c r="AU748" s="10">
        <f>(AM748-$AM$745)/$AM$745</f>
        <v>-8.8161209068010074E-2</v>
      </c>
      <c r="AV748" s="10">
        <f>(AN748-$AN$745)/$AN$745</f>
        <v>1.241256343437108E-2</v>
      </c>
      <c r="AW748" s="10" t="s">
        <v>1</v>
      </c>
      <c r="AX748" s="9">
        <f>AU748-AT748</f>
        <v>-4.4718398797718301E-3</v>
      </c>
      <c r="AY748" s="9">
        <f>AU748-AV748</f>
        <v>-0.10057377250238116</v>
      </c>
      <c r="AZ748" s="8">
        <f t="shared" si="581"/>
        <v>9.6101932622609326E-2</v>
      </c>
      <c r="BA748" s="4"/>
      <c r="BC748" s="4"/>
      <c r="BD748" s="4"/>
      <c r="BE748" s="4"/>
      <c r="BF748" s="4"/>
      <c r="BG748" s="4"/>
      <c r="BH748" s="4"/>
      <c r="BI748" s="4"/>
      <c r="BJ748" s="4">
        <v>108</v>
      </c>
      <c r="BK748" s="4"/>
      <c r="BN748" s="4"/>
    </row>
    <row r="749" spans="1:66" s="1" customFormat="1">
      <c r="A749" s="12">
        <v>42440</v>
      </c>
      <c r="B749" s="7">
        <v>24717.99</v>
      </c>
      <c r="C749" s="7">
        <v>131.69999999999999</v>
      </c>
      <c r="D749" s="7">
        <v>1952</v>
      </c>
      <c r="E749" s="7">
        <v>6390.15</v>
      </c>
      <c r="F749" s="7"/>
      <c r="G749" s="7"/>
      <c r="H749" s="10">
        <f t="shared" si="565"/>
        <v>-2.5166543301258372E-2</v>
      </c>
      <c r="I749" s="10">
        <f t="shared" si="566"/>
        <v>-5.8822031524534413E-3</v>
      </c>
      <c r="J749" s="10">
        <f t="shared" si="567"/>
        <v>-2.5598801226870225E-3</v>
      </c>
      <c r="K749" s="7"/>
      <c r="L749" s="10">
        <f t="shared" si="568"/>
        <v>1.10888710968775</v>
      </c>
      <c r="M749" s="10">
        <f t="shared" si="569"/>
        <v>8.8461538461538467</v>
      </c>
      <c r="N749" s="10">
        <f t="shared" si="570"/>
        <v>3.329076620825147</v>
      </c>
      <c r="O749" s="7"/>
      <c r="P749" s="10">
        <f t="shared" si="571"/>
        <v>-7.737266736466097</v>
      </c>
      <c r="Q749" s="10">
        <f t="shared" si="572"/>
        <v>-2.2201895111373968</v>
      </c>
      <c r="R749" s="11">
        <f t="shared" si="573"/>
        <v>-5.5170772253287002</v>
      </c>
      <c r="S749" s="7"/>
      <c r="T749" s="7"/>
      <c r="U749" s="7">
        <v>11372.15</v>
      </c>
      <c r="V749" s="7">
        <v>2815.65</v>
      </c>
      <c r="W749" s="7">
        <v>29.5</v>
      </c>
      <c r="X749" s="7">
        <f>X748+X748*0.101</f>
        <v>1.101</v>
      </c>
      <c r="Y749" s="10">
        <f t="shared" si="574"/>
        <v>-8.7933346523655219E-6</v>
      </c>
      <c r="Z749" s="10">
        <f t="shared" si="575"/>
        <v>-4.6837993566403897E-3</v>
      </c>
      <c r="AA749" s="10">
        <f t="shared" si="576"/>
        <v>-1.0067114093959755E-2</v>
      </c>
      <c r="AB749" s="5"/>
      <c r="AC749" s="10">
        <f t="shared" ref="AC749:AC760" si="619">(U749-$U$748)/$U$748</f>
        <v>-8.7933346523655219E-6</v>
      </c>
      <c r="AD749" s="10">
        <f t="shared" ref="AD749:AD760" si="620">(V749-$V$748)/$V$748</f>
        <v>-4.6837993566403897E-3</v>
      </c>
      <c r="AE749" s="10">
        <f t="shared" ref="AE749:AE760" si="621">(W749-$W$748)/$W$748</f>
        <v>-1.0067114093959755E-2</v>
      </c>
      <c r="AF749" s="7" t="s">
        <v>45</v>
      </c>
      <c r="AG749" s="10">
        <f t="shared" ref="AG749:AG760" si="622">AE749-AC749</f>
        <v>-1.005832075930739E-2</v>
      </c>
      <c r="AH749" s="10">
        <f t="shared" ref="AH749:AH760" si="623">AE749-AD749</f>
        <v>-5.3833147373193654E-3</v>
      </c>
      <c r="AI749" s="10">
        <f t="shared" si="577"/>
        <v>-4.6750060219880249E-3</v>
      </c>
      <c r="AJ749" s="7"/>
      <c r="AK749" s="7"/>
      <c r="AL749" s="7">
        <v>915</v>
      </c>
      <c r="AM749" s="7">
        <v>18.2</v>
      </c>
      <c r="AN749" s="7">
        <v>717.2</v>
      </c>
      <c r="AO749" s="4"/>
      <c r="AP749" s="10">
        <f t="shared" si="578"/>
        <v>3.8398244651673065E-3</v>
      </c>
      <c r="AQ749" s="10">
        <f t="shared" si="579"/>
        <v>5.5248618784529205E-3</v>
      </c>
      <c r="AR749" s="10">
        <f t="shared" si="580"/>
        <v>-2.8381765223870394E-2</v>
      </c>
      <c r="AS749" s="4"/>
      <c r="AT749" s="10">
        <f t="shared" ref="AT749:AT754" si="624">(AL749-$AL$748)/$AL$748</f>
        <v>3.8398244651673065E-3</v>
      </c>
      <c r="AU749" s="10">
        <f t="shared" ref="AU749:AU754" si="625">(AM749-$AM$748)/$AM$748</f>
        <v>5.5248618784529205E-3</v>
      </c>
      <c r="AV749" s="10">
        <f t="shared" ref="AV749:AV754" si="626">(AN749-$AN$748)/$AN$748</f>
        <v>-2.8381765223870394E-2</v>
      </c>
      <c r="AW749" s="7" t="s">
        <v>0</v>
      </c>
      <c r="AX749" s="9">
        <f t="shared" ref="AX749:AX756" si="627">AT749-AU749</f>
        <v>-1.685037413285614E-3</v>
      </c>
      <c r="AY749" s="9">
        <f t="shared" ref="AY749:AY756" si="628">AT749-AV749</f>
        <v>3.2221589689037704E-2</v>
      </c>
      <c r="AZ749" s="8">
        <f t="shared" si="581"/>
        <v>-3.3906627102323318E-2</v>
      </c>
      <c r="BA749" s="4"/>
      <c r="BC749" s="4"/>
      <c r="BD749" s="4"/>
      <c r="BE749" s="4"/>
      <c r="BF749" s="4"/>
      <c r="BG749" s="4"/>
      <c r="BH749" s="4"/>
      <c r="BI749" s="4"/>
      <c r="BJ749" s="4"/>
      <c r="BK749" s="4"/>
      <c r="BN749" s="4"/>
    </row>
    <row r="750" spans="1:66" s="1" customFormat="1">
      <c r="A750" s="12">
        <v>42443</v>
      </c>
      <c r="B750" s="7">
        <v>24804.28</v>
      </c>
      <c r="C750" s="7">
        <v>131.55000000000001</v>
      </c>
      <c r="D750" s="7">
        <v>1954.25</v>
      </c>
      <c r="E750" s="7">
        <v>6520.9</v>
      </c>
      <c r="F750" s="7"/>
      <c r="G750" s="7"/>
      <c r="H750" s="10">
        <f t="shared" si="565"/>
        <v>-1.1389521640089392E-3</v>
      </c>
      <c r="I750" s="10">
        <f t="shared" si="566"/>
        <v>1.1526639344262295E-3</v>
      </c>
      <c r="J750" s="10">
        <f t="shared" si="567"/>
        <v>2.0461178532585309E-2</v>
      </c>
      <c r="K750" s="7"/>
      <c r="L750" s="10">
        <f t="shared" si="568"/>
        <v>1.1064851881505204</v>
      </c>
      <c r="M750" s="10">
        <f t="shared" si="569"/>
        <v>8.8575031525851191</v>
      </c>
      <c r="N750" s="10">
        <f t="shared" si="570"/>
        <v>3.4176546304450914</v>
      </c>
      <c r="O750" s="7"/>
      <c r="P750" s="10">
        <f t="shared" si="571"/>
        <v>-7.7510179644345989</v>
      </c>
      <c r="Q750" s="10">
        <f t="shared" si="572"/>
        <v>-2.3111694422945712</v>
      </c>
      <c r="R750" s="11">
        <f t="shared" si="573"/>
        <v>-5.4398485221400277</v>
      </c>
      <c r="S750" s="7"/>
      <c r="T750" s="7"/>
      <c r="U750" s="7">
        <v>11531.6</v>
      </c>
      <c r="V750" s="7">
        <v>2822.3</v>
      </c>
      <c r="W750" s="7">
        <v>28.9</v>
      </c>
      <c r="X750" s="7"/>
      <c r="Y750" s="10">
        <f t="shared" si="574"/>
        <v>1.4021095395329884E-2</v>
      </c>
      <c r="Z750" s="10">
        <f t="shared" si="575"/>
        <v>2.3617992293076522E-3</v>
      </c>
      <c r="AA750" s="10">
        <f t="shared" si="576"/>
        <v>-2.0338983050847505E-2</v>
      </c>
      <c r="AB750" s="5"/>
      <c r="AC750" s="10">
        <f t="shared" si="619"/>
        <v>1.4012178768493514E-2</v>
      </c>
      <c r="AD750" s="10">
        <f t="shared" si="620"/>
        <v>-2.3330623210434829E-3</v>
      </c>
      <c r="AE750" s="10">
        <f t="shared" si="621"/>
        <v>-3.0201342281879266E-2</v>
      </c>
      <c r="AF750" s="10"/>
      <c r="AG750" s="10">
        <f t="shared" si="622"/>
        <v>-4.4213521050372781E-2</v>
      </c>
      <c r="AH750" s="10">
        <f t="shared" si="623"/>
        <v>-2.7868279960835782E-2</v>
      </c>
      <c r="AI750" s="10">
        <f t="shared" si="577"/>
        <v>-1.6345241089536999E-2</v>
      </c>
      <c r="AJ750" s="7"/>
      <c r="AK750" s="7"/>
      <c r="AL750" s="7">
        <v>927</v>
      </c>
      <c r="AM750" s="7">
        <v>18.399999999999999</v>
      </c>
      <c r="AN750" s="7">
        <v>718</v>
      </c>
      <c r="AO750" s="4"/>
      <c r="AP750" s="10">
        <f t="shared" si="578"/>
        <v>1.3114754098360656E-2</v>
      </c>
      <c r="AQ750" s="10">
        <f t="shared" si="579"/>
        <v>1.098901098901095E-2</v>
      </c>
      <c r="AR750" s="10">
        <f t="shared" si="580"/>
        <v>1.1154489682096409E-3</v>
      </c>
      <c r="AS750" s="4"/>
      <c r="AT750" s="10">
        <f t="shared" si="624"/>
        <v>1.7004936917169502E-2</v>
      </c>
      <c r="AU750" s="10">
        <f t="shared" si="625"/>
        <v>1.6574585635358959E-2</v>
      </c>
      <c r="AV750" s="10">
        <f t="shared" si="626"/>
        <v>-2.7297974666395688E-2</v>
      </c>
      <c r="AW750" s="4"/>
      <c r="AX750" s="9">
        <f t="shared" si="627"/>
        <v>4.3035128181054261E-4</v>
      </c>
      <c r="AY750" s="9">
        <f t="shared" si="628"/>
        <v>4.430291158356519E-2</v>
      </c>
      <c r="AZ750" s="8">
        <f t="shared" si="581"/>
        <v>-4.3872560301754647E-2</v>
      </c>
      <c r="BA750" s="4"/>
      <c r="BC750" s="4"/>
      <c r="BD750" s="4"/>
      <c r="BE750" s="4"/>
      <c r="BF750" s="4"/>
      <c r="BG750" s="4"/>
      <c r="BH750" s="4"/>
      <c r="BI750" s="4"/>
      <c r="BJ750" s="4"/>
      <c r="BK750" s="4"/>
      <c r="BN750" s="4"/>
    </row>
    <row r="751" spans="1:66" s="1" customFormat="1">
      <c r="A751" s="12">
        <v>42444</v>
      </c>
      <c r="B751" s="7">
        <v>24551.17</v>
      </c>
      <c r="C751" s="7">
        <v>129.30000000000001</v>
      </c>
      <c r="D751" s="7">
        <v>1937.45</v>
      </c>
      <c r="E751" s="7">
        <v>6467.45</v>
      </c>
      <c r="F751" s="7"/>
      <c r="G751" s="7"/>
      <c r="H751" s="10">
        <f t="shared" si="565"/>
        <v>-1.7103762827822118E-2</v>
      </c>
      <c r="I751" s="10">
        <f t="shared" si="566"/>
        <v>-8.596648330561573E-3</v>
      </c>
      <c r="J751" s="10">
        <f t="shared" si="567"/>
        <v>-8.1967213114753825E-3</v>
      </c>
      <c r="K751" s="7"/>
      <c r="L751" s="10">
        <f t="shared" si="568"/>
        <v>1.0704563650920738</v>
      </c>
      <c r="M751" s="10">
        <f t="shared" si="569"/>
        <v>8.7727616645649427</v>
      </c>
      <c r="N751" s="10">
        <f t="shared" si="570"/>
        <v>3.3814443465889847</v>
      </c>
      <c r="O751" s="7"/>
      <c r="P751" s="10">
        <f t="shared" si="571"/>
        <v>-7.7023052994728687</v>
      </c>
      <c r="Q751" s="10">
        <f t="shared" si="572"/>
        <v>-2.3109879814969112</v>
      </c>
      <c r="R751" s="11">
        <f t="shared" si="573"/>
        <v>-5.3913173179759575</v>
      </c>
      <c r="S751" s="7"/>
      <c r="T751" s="7"/>
      <c r="U751" s="7">
        <v>11307.35</v>
      </c>
      <c r="V751" s="7">
        <v>2761.35</v>
      </c>
      <c r="W751" s="7">
        <v>28.45</v>
      </c>
      <c r="X751" s="7"/>
      <c r="Y751" s="10">
        <f t="shared" si="574"/>
        <v>-1.9446564223524924E-2</v>
      </c>
      <c r="Z751" s="10">
        <f t="shared" si="575"/>
        <v>-2.1595861531375216E-2</v>
      </c>
      <c r="AA751" s="10">
        <f t="shared" si="576"/>
        <v>-1.557093425605534E-2</v>
      </c>
      <c r="AB751" s="5"/>
      <c r="AC751" s="10">
        <f t="shared" si="619"/>
        <v>-5.7068741893644293E-3</v>
      </c>
      <c r="AD751" s="10">
        <f t="shared" si="620"/>
        <v>-2.3878539361589374E-2</v>
      </c>
      <c r="AE751" s="10">
        <f t="shared" si="621"/>
        <v>-4.5302013422818838E-2</v>
      </c>
      <c r="AF751" s="10"/>
      <c r="AG751" s="10">
        <f t="shared" si="622"/>
        <v>-3.959513923345441E-2</v>
      </c>
      <c r="AH751" s="10">
        <f t="shared" si="623"/>
        <v>-2.1423474061229464E-2</v>
      </c>
      <c r="AI751" s="10">
        <f t="shared" si="577"/>
        <v>-1.8171665172224946E-2</v>
      </c>
      <c r="AJ751" s="7"/>
      <c r="AK751" s="7"/>
      <c r="AL751" s="7">
        <v>908.25</v>
      </c>
      <c r="AM751" s="7">
        <v>18.05</v>
      </c>
      <c r="AN751" s="7">
        <v>698.95</v>
      </c>
      <c r="AO751" s="4"/>
      <c r="AP751" s="10">
        <f t="shared" si="578"/>
        <v>-2.0226537216828478E-2</v>
      </c>
      <c r="AQ751" s="10">
        <f t="shared" si="579"/>
        <v>-1.9021739130434669E-2</v>
      </c>
      <c r="AR751" s="10">
        <f t="shared" si="580"/>
        <v>-2.6532033426183779E-2</v>
      </c>
      <c r="AS751" s="4"/>
      <c r="AT751" s="10">
        <f t="shared" si="624"/>
        <v>-3.5655512890839275E-3</v>
      </c>
      <c r="AU751" s="10">
        <f t="shared" si="625"/>
        <v>-2.7624309392265583E-3</v>
      </c>
      <c r="AV751" s="10">
        <f t="shared" si="626"/>
        <v>-5.3105737316263543E-2</v>
      </c>
      <c r="AW751" s="4"/>
      <c r="AX751" s="9">
        <f t="shared" si="627"/>
        <v>-8.0312034985736925E-4</v>
      </c>
      <c r="AY751" s="9">
        <f t="shared" si="628"/>
        <v>4.9540186027179613E-2</v>
      </c>
      <c r="AZ751" s="8">
        <f t="shared" si="581"/>
        <v>-5.0343306377036982E-2</v>
      </c>
      <c r="BA751" s="4"/>
      <c r="BC751" s="4"/>
      <c r="BD751" s="4"/>
      <c r="BE751" s="4"/>
      <c r="BF751" s="4"/>
      <c r="BG751" s="4"/>
      <c r="BH751" s="4"/>
      <c r="BI751" s="4"/>
      <c r="BJ751" s="4"/>
      <c r="BK751" s="4"/>
      <c r="BN751" s="4"/>
    </row>
    <row r="752" spans="1:66" s="1" customFormat="1">
      <c r="A752" s="12">
        <v>42445</v>
      </c>
      <c r="B752" s="7">
        <v>24682.48</v>
      </c>
      <c r="C752" s="7">
        <v>129.05000000000001</v>
      </c>
      <c r="D752" s="7">
        <v>1918.55</v>
      </c>
      <c r="E752" s="7">
        <v>6482.8</v>
      </c>
      <c r="F752" s="7"/>
      <c r="G752" s="7"/>
      <c r="H752" s="10">
        <f t="shared" si="565"/>
        <v>-1.9334880123743231E-3</v>
      </c>
      <c r="I752" s="10">
        <f t="shared" si="566"/>
        <v>-9.7550904539472454E-3</v>
      </c>
      <c r="J752" s="10">
        <f t="shared" si="567"/>
        <v>2.3734238378341332E-3</v>
      </c>
      <c r="K752" s="7"/>
      <c r="L752" s="10">
        <f t="shared" si="568"/>
        <v>1.0664531625300242</v>
      </c>
      <c r="M752" s="10">
        <f t="shared" si="569"/>
        <v>8.6774274905422448</v>
      </c>
      <c r="N752" s="10">
        <f t="shared" si="570"/>
        <v>3.3918433710453226</v>
      </c>
      <c r="O752" s="7"/>
      <c r="P752" s="10">
        <f t="shared" si="571"/>
        <v>-7.6109743280122206</v>
      </c>
      <c r="Q752" s="10">
        <f t="shared" si="572"/>
        <v>-2.3253902085152984</v>
      </c>
      <c r="R752" s="11">
        <f t="shared" si="573"/>
        <v>-5.2855841194969226</v>
      </c>
      <c r="S752" s="7"/>
      <c r="T752" s="7"/>
      <c r="U752" s="7">
        <v>11145.85</v>
      </c>
      <c r="V752" s="7">
        <v>2719</v>
      </c>
      <c r="W752" s="7">
        <v>28.15</v>
      </c>
      <c r="X752" s="7"/>
      <c r="Y752" s="10">
        <f t="shared" si="574"/>
        <v>-1.4282745293990191E-2</v>
      </c>
      <c r="Z752" s="10">
        <f t="shared" si="575"/>
        <v>-1.5336701251199562E-2</v>
      </c>
      <c r="AA752" s="10">
        <f t="shared" si="576"/>
        <v>-1.0544815465729374E-2</v>
      </c>
      <c r="AB752" s="5"/>
      <c r="AC752" s="10">
        <f t="shared" si="619"/>
        <v>-1.9908109652883081E-2</v>
      </c>
      <c r="AD752" s="10">
        <f t="shared" si="620"/>
        <v>-3.884902258828523E-2</v>
      </c>
      <c r="AE752" s="10">
        <f t="shared" si="621"/>
        <v>-5.5369127516778596E-2</v>
      </c>
      <c r="AF752" s="10"/>
      <c r="AG752" s="10">
        <f t="shared" si="622"/>
        <v>-3.5461017863895515E-2</v>
      </c>
      <c r="AH752" s="10">
        <f t="shared" si="623"/>
        <v>-1.6520104928493366E-2</v>
      </c>
      <c r="AI752" s="10">
        <f t="shared" si="577"/>
        <v>-1.8940912935402149E-2</v>
      </c>
      <c r="AJ752" s="7"/>
      <c r="AK752" s="7"/>
      <c r="AL752" s="7">
        <v>941.75</v>
      </c>
      <c r="AM752" s="7">
        <v>17.95</v>
      </c>
      <c r="AN752" s="7">
        <v>695.9</v>
      </c>
      <c r="AO752" s="4"/>
      <c r="AP752" s="10">
        <f t="shared" si="578"/>
        <v>3.6884117808973299E-2</v>
      </c>
      <c r="AQ752" s="10">
        <f t="shared" si="579"/>
        <v>-5.5401662049862285E-3</v>
      </c>
      <c r="AR752" s="10">
        <f t="shared" si="580"/>
        <v>-4.3636883897275455E-3</v>
      </c>
      <c r="AS752" s="4"/>
      <c r="AT752" s="10">
        <f t="shared" si="624"/>
        <v>3.3187054306088863E-2</v>
      </c>
      <c r="AU752" s="10">
        <f t="shared" si="625"/>
        <v>-8.2872928176796756E-3</v>
      </c>
      <c r="AV752" s="10">
        <f t="shared" si="626"/>
        <v>-5.7237688816636184E-2</v>
      </c>
      <c r="AW752" s="4"/>
      <c r="AX752" s="9">
        <f t="shared" si="627"/>
        <v>4.1474347123768539E-2</v>
      </c>
      <c r="AY752" s="9">
        <f t="shared" si="628"/>
        <v>9.0424743122725054E-2</v>
      </c>
      <c r="AZ752" s="8">
        <f t="shared" si="581"/>
        <v>-4.8950395998956515E-2</v>
      </c>
      <c r="BA752" s="4"/>
      <c r="BC752" s="4"/>
      <c r="BD752" s="4"/>
      <c r="BE752" s="4"/>
      <c r="BF752" s="4"/>
      <c r="BG752" s="4"/>
      <c r="BH752" s="4"/>
      <c r="BI752" s="4"/>
      <c r="BJ752" s="4"/>
      <c r="BK752" s="4"/>
      <c r="BN752" s="4"/>
    </row>
    <row r="753" spans="1:66" s="1" customFormat="1">
      <c r="A753" s="12">
        <v>42446</v>
      </c>
      <c r="B753" s="7">
        <v>24677.37</v>
      </c>
      <c r="C753" s="7">
        <v>131.94999999999999</v>
      </c>
      <c r="D753" s="7">
        <v>1912.75</v>
      </c>
      <c r="E753" s="7">
        <v>6583.9</v>
      </c>
      <c r="F753" s="7"/>
      <c r="G753" s="7"/>
      <c r="H753" s="10">
        <f t="shared" si="565"/>
        <v>2.2471910112359373E-2</v>
      </c>
      <c r="I753" s="10">
        <f t="shared" si="566"/>
        <v>-3.0231164160433423E-3</v>
      </c>
      <c r="J753" s="10">
        <f t="shared" si="567"/>
        <v>1.5595113222681473E-2</v>
      </c>
      <c r="K753" s="7"/>
      <c r="L753" s="10">
        <f t="shared" si="568"/>
        <v>1.1128903122497995</v>
      </c>
      <c r="M753" s="10">
        <f t="shared" si="569"/>
        <v>8.6481715006305162</v>
      </c>
      <c r="N753" s="10">
        <f t="shared" si="570"/>
        <v>3.4603346656730571</v>
      </c>
      <c r="O753" s="7"/>
      <c r="P753" s="10">
        <f t="shared" si="571"/>
        <v>-7.5352811883807167</v>
      </c>
      <c r="Q753" s="10">
        <f t="shared" si="572"/>
        <v>-2.3474443534232576</v>
      </c>
      <c r="R753" s="11">
        <f t="shared" si="573"/>
        <v>-5.1878368349574586</v>
      </c>
      <c r="S753" s="7"/>
      <c r="T753" s="7"/>
      <c r="U753" s="7">
        <v>11405.45</v>
      </c>
      <c r="V753" s="7">
        <v>2692.65</v>
      </c>
      <c r="W753" s="7">
        <v>28.6</v>
      </c>
      <c r="X753" s="7"/>
      <c r="Y753" s="10">
        <f t="shared" si="574"/>
        <v>2.3291180125338162E-2</v>
      </c>
      <c r="Z753" s="10">
        <f t="shared" si="575"/>
        <v>-9.691062890768631E-3</v>
      </c>
      <c r="AA753" s="10">
        <f t="shared" si="576"/>
        <v>1.5985790408525855E-2</v>
      </c>
      <c r="AB753" s="5"/>
      <c r="AC753" s="10">
        <f t="shared" si="619"/>
        <v>2.9193871045747962E-3</v>
      </c>
      <c r="AD753" s="10">
        <f t="shared" si="620"/>
        <v>-4.8163597157905899E-2</v>
      </c>
      <c r="AE753" s="10">
        <f t="shared" si="621"/>
        <v>-4.0268456375838903E-2</v>
      </c>
      <c r="AF753" s="10"/>
      <c r="AG753" s="10">
        <f t="shared" si="622"/>
        <v>-4.3187843480413698E-2</v>
      </c>
      <c r="AH753" s="10">
        <f t="shared" si="623"/>
        <v>7.8951407820669964E-3</v>
      </c>
      <c r="AI753" s="10">
        <f t="shared" si="577"/>
        <v>-5.1082984262480695E-2</v>
      </c>
      <c r="AJ753" s="7"/>
      <c r="AK753" s="7"/>
      <c r="AL753" s="7">
        <v>932</v>
      </c>
      <c r="AM753" s="7">
        <v>17.25</v>
      </c>
      <c r="AN753" s="7">
        <v>716.95</v>
      </c>
      <c r="AO753" s="4"/>
      <c r="AP753" s="10">
        <f t="shared" si="578"/>
        <v>-1.0353066100345103E-2</v>
      </c>
      <c r="AQ753" s="10">
        <f t="shared" si="579"/>
        <v>-3.8997214484679625E-2</v>
      </c>
      <c r="AR753" s="10">
        <f t="shared" si="580"/>
        <v>3.0248598936628925E-2</v>
      </c>
      <c r="AS753" s="4"/>
      <c r="AT753" s="10">
        <f t="shared" si="624"/>
        <v>2.2490400438837082E-2</v>
      </c>
      <c r="AU753" s="10">
        <f t="shared" si="625"/>
        <v>-4.6961325966850903E-2</v>
      </c>
      <c r="AV753" s="10">
        <f t="shared" si="626"/>
        <v>-2.8720449773081261E-2</v>
      </c>
      <c r="AW753" s="4"/>
      <c r="AX753" s="9">
        <f t="shared" si="627"/>
        <v>6.9451726405687988E-2</v>
      </c>
      <c r="AY753" s="9">
        <f t="shared" si="628"/>
        <v>5.1210850211918346E-2</v>
      </c>
      <c r="AZ753" s="8">
        <f t="shared" si="581"/>
        <v>1.8240876193769642E-2</v>
      </c>
      <c r="BA753" s="4"/>
      <c r="BC753" s="4"/>
      <c r="BD753" s="4"/>
      <c r="BE753" s="4"/>
      <c r="BF753" s="4"/>
      <c r="BG753" s="4"/>
      <c r="BH753" s="4"/>
      <c r="BI753" s="4"/>
      <c r="BJ753" s="4"/>
      <c r="BK753" s="4"/>
      <c r="BN753" s="4"/>
    </row>
    <row r="754" spans="1:66" s="1" customFormat="1">
      <c r="A754" s="12">
        <v>42447</v>
      </c>
      <c r="B754" s="7">
        <v>24952.74</v>
      </c>
      <c r="C754" s="7">
        <v>131.30000000000001</v>
      </c>
      <c r="D754" s="7">
        <v>1916.75</v>
      </c>
      <c r="E754" s="7">
        <v>6633.9</v>
      </c>
      <c r="F754" s="7"/>
      <c r="G754" s="7"/>
      <c r="H754" s="10">
        <f t="shared" si="565"/>
        <v>-4.9261083743840648E-3</v>
      </c>
      <c r="I754" s="10">
        <f t="shared" si="566"/>
        <v>2.0912299045876357E-3</v>
      </c>
      <c r="J754" s="10">
        <f t="shared" si="567"/>
        <v>7.5942830237397292E-3</v>
      </c>
      <c r="K754" s="7"/>
      <c r="L754" s="10">
        <f t="shared" si="568"/>
        <v>1.1024819855884709</v>
      </c>
      <c r="M754" s="10">
        <f t="shared" si="569"/>
        <v>8.6683480453972255</v>
      </c>
      <c r="N754" s="10">
        <f t="shared" si="570"/>
        <v>3.4942077095047757</v>
      </c>
      <c r="O754" s="7"/>
      <c r="P754" s="10">
        <f t="shared" si="571"/>
        <v>-7.565866059808755</v>
      </c>
      <c r="Q754" s="10">
        <f t="shared" si="572"/>
        <v>-2.3917257239163048</v>
      </c>
      <c r="R754" s="11">
        <f t="shared" si="573"/>
        <v>-5.1741403358924503</v>
      </c>
      <c r="S754" s="7"/>
      <c r="T754" s="7"/>
      <c r="U754" s="7">
        <v>11665.35</v>
      </c>
      <c r="V754" s="7">
        <v>2687.4</v>
      </c>
      <c r="W754" s="7">
        <v>28.8</v>
      </c>
      <c r="X754" s="7"/>
      <c r="Y754" s="10">
        <f t="shared" si="574"/>
        <v>2.2787351660828781E-2</v>
      </c>
      <c r="Z754" s="10">
        <f t="shared" si="575"/>
        <v>-1.9497521029469109E-3</v>
      </c>
      <c r="AA754" s="10">
        <f t="shared" si="576"/>
        <v>6.9930069930069678E-3</v>
      </c>
      <c r="AB754" s="5"/>
      <c r="AC754" s="10">
        <f t="shared" si="619"/>
        <v>2.5773263865989611E-2</v>
      </c>
      <c r="AD754" s="10">
        <f t="shared" si="620"/>
        <v>-5.0019442186008692E-2</v>
      </c>
      <c r="AE754" s="10">
        <f t="shared" si="621"/>
        <v>-3.3557046979865772E-2</v>
      </c>
      <c r="AF754" s="10"/>
      <c r="AG754" s="10">
        <f t="shared" si="622"/>
        <v>-5.9330310845855383E-2</v>
      </c>
      <c r="AH754" s="10">
        <f t="shared" si="623"/>
        <v>1.646239520614292E-2</v>
      </c>
      <c r="AI754" s="10">
        <f t="shared" si="577"/>
        <v>-7.579270605199831E-2</v>
      </c>
      <c r="AJ754" s="7"/>
      <c r="AK754" s="7"/>
      <c r="AL754" s="7">
        <v>927.75</v>
      </c>
      <c r="AM754" s="7">
        <v>16.100000000000001</v>
      </c>
      <c r="AN754" s="7">
        <v>729.9</v>
      </c>
      <c r="AO754" s="4"/>
      <c r="AP754" s="10">
        <f t="shared" si="578"/>
        <v>-4.5600858369098714E-3</v>
      </c>
      <c r="AQ754" s="10">
        <f t="shared" si="579"/>
        <v>-6.6666666666666582E-2</v>
      </c>
      <c r="AR754" s="10">
        <f t="shared" si="580"/>
        <v>1.8062626403514793E-2</v>
      </c>
      <c r="AS754" s="4"/>
      <c r="AT754" s="10">
        <f t="shared" si="624"/>
        <v>1.7827756445419639E-2</v>
      </c>
      <c r="AU754" s="10">
        <f t="shared" si="625"/>
        <v>-0.11049723756906077</v>
      </c>
      <c r="AV754" s="10">
        <f t="shared" si="626"/>
        <v>-1.1176590123958545E-2</v>
      </c>
      <c r="AW754" s="10" t="s">
        <v>1</v>
      </c>
      <c r="AX754" s="9">
        <f t="shared" si="627"/>
        <v>0.12832499401448041</v>
      </c>
      <c r="AY754" s="9">
        <f t="shared" si="628"/>
        <v>2.9004346569378184E-2</v>
      </c>
      <c r="AZ754" s="8">
        <f t="shared" si="581"/>
        <v>9.9320647445102231E-2</v>
      </c>
      <c r="BA754" s="4" t="s">
        <v>10</v>
      </c>
      <c r="BC754" s="4"/>
      <c r="BD754" s="4"/>
      <c r="BE754" s="4"/>
      <c r="BF754" s="4"/>
      <c r="BG754" s="4"/>
      <c r="BH754" s="4"/>
      <c r="BI754" s="4"/>
      <c r="BJ754" s="4">
        <v>109</v>
      </c>
      <c r="BK754" s="4"/>
      <c r="BN754" s="4"/>
    </row>
    <row r="755" spans="1:66" s="1" customFormat="1">
      <c r="A755" s="12">
        <v>42450</v>
      </c>
      <c r="B755" s="7">
        <v>25285.37</v>
      </c>
      <c r="C755" s="7">
        <v>135</v>
      </c>
      <c r="D755" s="7">
        <v>1950.5</v>
      </c>
      <c r="E755" s="7">
        <v>6658.7</v>
      </c>
      <c r="F755" s="7"/>
      <c r="G755" s="7"/>
      <c r="H755" s="10">
        <f t="shared" si="565"/>
        <v>2.8179741051028089E-2</v>
      </c>
      <c r="I755" s="10">
        <f t="shared" si="566"/>
        <v>1.7607930089996088E-2</v>
      </c>
      <c r="J755" s="10">
        <f t="shared" si="567"/>
        <v>3.7383741087445069E-3</v>
      </c>
      <c r="K755" s="7"/>
      <c r="L755" s="10">
        <f t="shared" si="568"/>
        <v>1.1617293835068054</v>
      </c>
      <c r="M755" s="10">
        <f t="shared" si="569"/>
        <v>8.8385876418663312</v>
      </c>
      <c r="N755" s="10">
        <f t="shared" si="570"/>
        <v>3.5110087392453089</v>
      </c>
      <c r="O755" s="7"/>
      <c r="P755" s="10">
        <f t="shared" si="571"/>
        <v>-7.676858258359526</v>
      </c>
      <c r="Q755" s="10">
        <f t="shared" si="572"/>
        <v>-2.3492793557385037</v>
      </c>
      <c r="R755" s="11">
        <f t="shared" si="573"/>
        <v>-5.3275789026210223</v>
      </c>
      <c r="S755" s="7"/>
      <c r="T755" s="7"/>
      <c r="U755" s="7">
        <v>11668</v>
      </c>
      <c r="V755" s="7">
        <v>2731.2</v>
      </c>
      <c r="W755" s="7">
        <v>29.4</v>
      </c>
      <c r="X755" s="7"/>
      <c r="Y755" s="10">
        <f t="shared" si="574"/>
        <v>2.2716849473008836E-4</v>
      </c>
      <c r="Z755" s="10">
        <f t="shared" si="575"/>
        <v>1.629828086626469E-2</v>
      </c>
      <c r="AA755" s="10">
        <f t="shared" si="576"/>
        <v>2.0833333333333259E-2</v>
      </c>
      <c r="AB755" s="5"/>
      <c r="AC755" s="10">
        <f t="shared" si="619"/>
        <v>2.6006287234276417E-2</v>
      </c>
      <c r="AD755" s="10">
        <f t="shared" si="620"/>
        <v>-3.4536392237265463E-2</v>
      </c>
      <c r="AE755" s="10">
        <f t="shared" si="621"/>
        <v>-1.342281879194638E-2</v>
      </c>
      <c r="AF755" s="10"/>
      <c r="AG755" s="10">
        <f t="shared" si="622"/>
        <v>-3.9429106026222793E-2</v>
      </c>
      <c r="AH755" s="10">
        <f t="shared" si="623"/>
        <v>2.1113573445319084E-2</v>
      </c>
      <c r="AI755" s="10">
        <f t="shared" si="577"/>
        <v>-6.0542679471541877E-2</v>
      </c>
      <c r="AJ755" s="7"/>
      <c r="AK755" s="7"/>
      <c r="AL755" s="7">
        <v>925.5</v>
      </c>
      <c r="AM755" s="7">
        <v>16.55</v>
      </c>
      <c r="AN755" s="7">
        <v>792.75</v>
      </c>
      <c r="AO755" s="4"/>
      <c r="AP755" s="10">
        <f t="shared" si="578"/>
        <v>-2.425222312045271E-3</v>
      </c>
      <c r="AQ755" s="10">
        <f t="shared" si="579"/>
        <v>2.7950310559006163E-2</v>
      </c>
      <c r="AR755" s="10">
        <f t="shared" si="580"/>
        <v>8.6107685984381455E-2</v>
      </c>
      <c r="AS755" s="4"/>
      <c r="AT755" s="10">
        <f>(AL755-$AL$754)/$AL$754</f>
        <v>-2.425222312045271E-3</v>
      </c>
      <c r="AU755" s="10">
        <f>(AM755-$AM$754)/$AM$754</f>
        <v>2.7950310559006163E-2</v>
      </c>
      <c r="AV755" s="10">
        <f>(AN755-$AN$754)/$AN$754</f>
        <v>8.6107685984381455E-2</v>
      </c>
      <c r="AW755" s="7" t="s">
        <v>7</v>
      </c>
      <c r="AX755" s="9">
        <f t="shared" si="627"/>
        <v>-3.0375532871051436E-2</v>
      </c>
      <c r="AY755" s="9">
        <f t="shared" si="628"/>
        <v>-8.8532908296426724E-2</v>
      </c>
      <c r="AZ755" s="8">
        <f t="shared" si="581"/>
        <v>5.8157375425375288E-2</v>
      </c>
      <c r="BA755" s="4" t="s">
        <v>37</v>
      </c>
      <c r="BC755" s="4"/>
      <c r="BD755" s="4"/>
      <c r="BE755" s="4"/>
      <c r="BF755" s="4"/>
      <c r="BG755" s="4"/>
      <c r="BH755" s="4"/>
      <c r="BI755" s="4"/>
      <c r="BJ755" s="4"/>
      <c r="BK755" s="4"/>
      <c r="BN755" s="4"/>
    </row>
    <row r="756" spans="1:66" s="1" customFormat="1">
      <c r="A756" s="12">
        <v>42451</v>
      </c>
      <c r="B756" s="7">
        <v>25330.49</v>
      </c>
      <c r="C756" s="7">
        <v>135.94999999999999</v>
      </c>
      <c r="D756" s="7">
        <v>1944.05</v>
      </c>
      <c r="E756" s="7">
        <v>6626.5</v>
      </c>
      <c r="F756" s="7"/>
      <c r="G756" s="7"/>
      <c r="H756" s="10">
        <f t="shared" si="565"/>
        <v>7.0370370370369528E-3</v>
      </c>
      <c r="I756" s="10">
        <f t="shared" si="566"/>
        <v>-3.3068443988721074E-3</v>
      </c>
      <c r="J756" s="10">
        <f t="shared" si="567"/>
        <v>-4.8357787556129305E-3</v>
      </c>
      <c r="K756" s="7"/>
      <c r="L756" s="10">
        <f t="shared" si="568"/>
        <v>1.1769415532425938</v>
      </c>
      <c r="M756" s="10">
        <f t="shared" si="569"/>
        <v>8.8060529634300124</v>
      </c>
      <c r="N756" s="10">
        <f t="shared" si="570"/>
        <v>3.4891944990176817</v>
      </c>
      <c r="O756" s="7"/>
      <c r="P756" s="10">
        <f t="shared" si="571"/>
        <v>-7.6291114101874182</v>
      </c>
      <c r="Q756" s="10">
        <f t="shared" si="572"/>
        <v>-2.312252945775088</v>
      </c>
      <c r="R756" s="11">
        <f t="shared" si="573"/>
        <v>-5.3168584644123307</v>
      </c>
      <c r="S756" s="7"/>
      <c r="T756" s="7"/>
      <c r="U756" s="7">
        <v>11555.2</v>
      </c>
      <c r="V756" s="7">
        <v>2744.35</v>
      </c>
      <c r="W756" s="7">
        <v>29.1</v>
      </c>
      <c r="X756" s="7"/>
      <c r="Y756" s="10">
        <f t="shared" si="574"/>
        <v>-9.6674665752484804E-3</v>
      </c>
      <c r="Z756" s="10">
        <f t="shared" si="575"/>
        <v>4.8147334504979834E-3</v>
      </c>
      <c r="AA756" s="10">
        <f t="shared" si="576"/>
        <v>-1.0204081632652965E-2</v>
      </c>
      <c r="AB756" s="5"/>
      <c r="AC756" s="10">
        <f t="shared" si="619"/>
        <v>1.608740574644426E-2</v>
      </c>
      <c r="AD756" s="10">
        <f t="shared" si="620"/>
        <v>-2.9887942309731762E-2</v>
      </c>
      <c r="AE756" s="10">
        <f t="shared" si="621"/>
        <v>-2.3489932885906017E-2</v>
      </c>
      <c r="AF756" s="10"/>
      <c r="AG756" s="10">
        <f t="shared" si="622"/>
        <v>-3.9577338632350273E-2</v>
      </c>
      <c r="AH756" s="10">
        <f t="shared" si="623"/>
        <v>6.398009423825745E-3</v>
      </c>
      <c r="AI756" s="10">
        <f t="shared" si="577"/>
        <v>-4.5975348056176021E-2</v>
      </c>
      <c r="AJ756" s="7"/>
      <c r="AK756" s="7"/>
      <c r="AL756" s="7">
        <v>1020.75</v>
      </c>
      <c r="AM756" s="7">
        <v>16.149999999999999</v>
      </c>
      <c r="AN756" s="7">
        <v>799.5</v>
      </c>
      <c r="AO756" s="4"/>
      <c r="AP756" s="10">
        <f t="shared" si="578"/>
        <v>0.10291734197730956</v>
      </c>
      <c r="AQ756" s="10">
        <f t="shared" si="579"/>
        <v>-2.416918429003034E-2</v>
      </c>
      <c r="AR756" s="10">
        <f t="shared" si="580"/>
        <v>8.5146641438032175E-3</v>
      </c>
      <c r="AS756" s="4" t="s">
        <v>6</v>
      </c>
      <c r="AT756" s="10">
        <f>(AL756-$AL$754)/$AL$754</f>
        <v>0.10024252223120453</v>
      </c>
      <c r="AU756" s="10">
        <f>(AM756-$AM$754)/$AM$754</f>
        <v>3.1055900621116245E-3</v>
      </c>
      <c r="AV756" s="10">
        <f>(AN756-$AN$754)/$AN$754</f>
        <v>9.5355528154541749E-2</v>
      </c>
      <c r="AW756" s="10" t="s">
        <v>1</v>
      </c>
      <c r="AX756" s="9">
        <f t="shared" si="627"/>
        <v>9.7136932169092902E-2</v>
      </c>
      <c r="AY756" s="9">
        <f t="shared" si="628"/>
        <v>4.886994076662779E-3</v>
      </c>
      <c r="AZ756" s="8">
        <f t="shared" si="581"/>
        <v>9.2249938092430123E-2</v>
      </c>
      <c r="BA756" s="4" t="s">
        <v>5</v>
      </c>
      <c r="BC756" s="4"/>
      <c r="BD756" s="4"/>
      <c r="BE756" s="4"/>
      <c r="BF756" s="4"/>
      <c r="BG756" s="4"/>
      <c r="BH756" s="4"/>
      <c r="BI756" s="4"/>
      <c r="BJ756" s="4">
        <v>110</v>
      </c>
      <c r="BK756" s="4"/>
      <c r="BN756" s="4"/>
    </row>
    <row r="757" spans="1:66" s="1" customFormat="1">
      <c r="A757" s="12">
        <v>42452</v>
      </c>
      <c r="B757" s="7">
        <v>25337.56</v>
      </c>
      <c r="C757" s="7">
        <v>139.75</v>
      </c>
      <c r="D757" s="7">
        <v>1933.1</v>
      </c>
      <c r="E757" s="7">
        <v>6877.05</v>
      </c>
      <c r="F757" s="7"/>
      <c r="G757" s="7"/>
      <c r="H757" s="10">
        <f t="shared" ref="H757:H820" si="629">(C757-C756)/C756</f>
        <v>2.7951452739978018E-2</v>
      </c>
      <c r="I757" s="10">
        <f t="shared" ref="I757:I820" si="630">(D757-D756)/D756</f>
        <v>-5.6325711787248503E-3</v>
      </c>
      <c r="J757" s="10">
        <f t="shared" ref="J757:J820" si="631">(E757-E756)/E756</f>
        <v>3.781030710027921E-2</v>
      </c>
      <c r="K757" s="7"/>
      <c r="L757" s="10">
        <f t="shared" ref="L757:L820" si="632">(C757-$C$52)/$C$52</f>
        <v>1.2377902321857486</v>
      </c>
      <c r="M757" s="10">
        <f t="shared" ref="M757:M820" si="633">(D757-$D$52)/$D$52</f>
        <v>8.7508196721311471</v>
      </c>
      <c r="N757" s="10">
        <f t="shared" ref="N757:N820" si="634">(E757-$E$52)/$E$52</f>
        <v>3.6589323216584249</v>
      </c>
      <c r="O757" s="7"/>
      <c r="P757" s="10">
        <f t="shared" ref="P757:P820" si="635">L757-M757</f>
        <v>-7.5130294399453987</v>
      </c>
      <c r="Q757" s="10">
        <f t="shared" ref="Q757:Q820" si="636">L757-N757</f>
        <v>-2.4211420894726761</v>
      </c>
      <c r="R757" s="11">
        <f t="shared" ref="R757:R820" si="637">P757-Q757</f>
        <v>-5.0918873504727227</v>
      </c>
      <c r="S757" s="7"/>
      <c r="T757" s="7"/>
      <c r="U757" s="7">
        <v>11379.8</v>
      </c>
      <c r="V757" s="7">
        <v>2720.65</v>
      </c>
      <c r="W757" s="7">
        <v>29.15</v>
      </c>
      <c r="X757" s="7"/>
      <c r="Y757" s="10">
        <f t="shared" ref="Y757:Y820" si="638">(U757-U756)/U756</f>
        <v>-1.5179313209637344E-2</v>
      </c>
      <c r="Z757" s="10">
        <f t="shared" ref="Z757:Z820" si="639">(V757-V756)/V756</f>
        <v>-8.6359247180570337E-3</v>
      </c>
      <c r="AA757" s="10">
        <f t="shared" ref="AA757:AA820" si="640">(W757-W756)/W756</f>
        <v>1.7182130584191462E-3</v>
      </c>
      <c r="AB757" s="5"/>
      <c r="AC757" s="10">
        <f t="shared" si="619"/>
        <v>6.6389676625111765E-4</v>
      </c>
      <c r="AD757" s="10">
        <f t="shared" si="620"/>
        <v>-3.8265757008024322E-2</v>
      </c>
      <c r="AE757" s="10">
        <f t="shared" si="621"/>
        <v>-2.1812080536912824E-2</v>
      </c>
      <c r="AF757" s="10"/>
      <c r="AG757" s="10">
        <f t="shared" si="622"/>
        <v>-2.2475977303163943E-2</v>
      </c>
      <c r="AH757" s="10">
        <f t="shared" si="623"/>
        <v>1.6453676471111497E-2</v>
      </c>
      <c r="AI757" s="10">
        <f t="shared" ref="AI757:AI820" si="641">AG757-AH757</f>
        <v>-3.8929653774275444E-2</v>
      </c>
      <c r="AJ757" s="7"/>
      <c r="AK757" s="7"/>
      <c r="AL757" s="7">
        <v>951.75</v>
      </c>
      <c r="AM757" s="7">
        <v>15.7</v>
      </c>
      <c r="AN757" s="7">
        <v>797.6</v>
      </c>
      <c r="AO757" s="4"/>
      <c r="AP757" s="10">
        <f t="shared" ref="AP757:AP820" si="642">(AL757-AL756)/AL756</f>
        <v>-6.7597354886113153E-2</v>
      </c>
      <c r="AQ757" s="10">
        <f t="shared" ref="AQ757:AQ820" si="643">(AM757-AM756)/AM756</f>
        <v>-2.7863777089783239E-2</v>
      </c>
      <c r="AR757" s="10">
        <f t="shared" ref="AR757:AR820" si="644">(AN757-AN756)/AN756</f>
        <v>-2.376485303314543E-3</v>
      </c>
      <c r="AS757" s="4"/>
      <c r="AT757" s="10">
        <f>(AL757-$AL$756)/$AL$756</f>
        <v>-6.7597354886113153E-2</v>
      </c>
      <c r="AU757" s="10">
        <f>(AM757-$AM$756)/$AM$756</f>
        <v>-2.7863777089783239E-2</v>
      </c>
      <c r="AV757" s="10">
        <f>(AN757-$AN$756)/$AN$756</f>
        <v>-2.376485303314543E-3</v>
      </c>
      <c r="AW757" s="7" t="s">
        <v>0</v>
      </c>
      <c r="AX757" s="9">
        <f>AV757-AT757</f>
        <v>6.5220869582798616E-2</v>
      </c>
      <c r="AY757" s="9">
        <f>AV757-AU757</f>
        <v>2.5487291786468698E-2</v>
      </c>
      <c r="AZ757" s="8">
        <f t="shared" ref="AZ757:AZ820" si="645">AX757-AY757</f>
        <v>3.9733577796329918E-2</v>
      </c>
      <c r="BA757" s="4" t="s">
        <v>17</v>
      </c>
      <c r="BC757" s="4"/>
      <c r="BD757" s="4"/>
      <c r="BE757" s="4"/>
      <c r="BF757" s="4"/>
      <c r="BG757" s="4"/>
      <c r="BH757" s="4"/>
      <c r="BI757" s="4"/>
      <c r="BJ757" s="4"/>
      <c r="BK757" s="4"/>
      <c r="BN757" s="4"/>
    </row>
    <row r="758" spans="1:66" s="1" customFormat="1">
      <c r="A758" s="12">
        <v>42457</v>
      </c>
      <c r="B758" s="7">
        <v>24966.400000000001</v>
      </c>
      <c r="C758" s="7">
        <v>136.19999999999999</v>
      </c>
      <c r="D758" s="7">
        <v>1891.5</v>
      </c>
      <c r="E758" s="7">
        <v>6699.1</v>
      </c>
      <c r="F758" s="7"/>
      <c r="G758" s="7"/>
      <c r="H758" s="10">
        <f t="shared" si="629"/>
        <v>-2.5402504472271995E-2</v>
      </c>
      <c r="I758" s="10">
        <f t="shared" si="630"/>
        <v>-2.1519838601210445E-2</v>
      </c>
      <c r="J758" s="10">
        <f t="shared" si="631"/>
        <v>-2.587592063457439E-2</v>
      </c>
      <c r="K758" s="7"/>
      <c r="L758" s="10">
        <f t="shared" si="632"/>
        <v>1.1809447558046435</v>
      </c>
      <c r="M758" s="10">
        <f t="shared" si="633"/>
        <v>8.5409836065573774</v>
      </c>
      <c r="N758" s="10">
        <f t="shared" si="634"/>
        <v>3.5383781586613376</v>
      </c>
      <c r="O758" s="7"/>
      <c r="P758" s="10">
        <f t="shared" si="635"/>
        <v>-7.3600388507527335</v>
      </c>
      <c r="Q758" s="10">
        <f t="shared" si="636"/>
        <v>-2.3574334028566941</v>
      </c>
      <c r="R758" s="11">
        <f t="shared" si="637"/>
        <v>-5.0026054478960393</v>
      </c>
      <c r="S758" s="7"/>
      <c r="T758" s="7"/>
      <c r="U758" s="7">
        <v>11047.2</v>
      </c>
      <c r="V758" s="7">
        <v>2627.9</v>
      </c>
      <c r="W758" s="7">
        <v>29.05</v>
      </c>
      <c r="X758" s="7"/>
      <c r="Y758" s="10">
        <f t="shared" si="638"/>
        <v>-2.9227227192041915E-2</v>
      </c>
      <c r="Z758" s="10">
        <f t="shared" si="639"/>
        <v>-3.4091117931376695E-2</v>
      </c>
      <c r="AA758" s="10">
        <f t="shared" si="640"/>
        <v>-3.430531732418452E-3</v>
      </c>
      <c r="AB758" s="5"/>
      <c r="AC758" s="10">
        <f t="shared" si="619"/>
        <v>-2.858273428741008E-2</v>
      </c>
      <c r="AD758" s="10">
        <f t="shared" si="620"/>
        <v>-7.1052352504507046E-2</v>
      </c>
      <c r="AE758" s="10">
        <f t="shared" si="621"/>
        <v>-2.5167785234899327E-2</v>
      </c>
      <c r="AF758" s="10"/>
      <c r="AG758" s="10">
        <f t="shared" si="622"/>
        <v>3.4149490525107531E-3</v>
      </c>
      <c r="AH758" s="10">
        <f t="shared" si="623"/>
        <v>4.5884567269607719E-2</v>
      </c>
      <c r="AI758" s="10">
        <f t="shared" si="641"/>
        <v>-4.2469618217096966E-2</v>
      </c>
      <c r="AJ758" s="7"/>
      <c r="AK758" s="7"/>
      <c r="AL758" s="7">
        <v>934.5</v>
      </c>
      <c r="AM758" s="7">
        <v>15.05</v>
      </c>
      <c r="AN758" s="7">
        <v>795.9</v>
      </c>
      <c r="AO758" s="4"/>
      <c r="AP758" s="10">
        <f t="shared" si="642"/>
        <v>-1.8124507486209612E-2</v>
      </c>
      <c r="AQ758" s="10">
        <f t="shared" si="643"/>
        <v>-4.1401273885350233E-2</v>
      </c>
      <c r="AR758" s="10">
        <f t="shared" si="644"/>
        <v>-2.1313941825477E-3</v>
      </c>
      <c r="AS758" s="4"/>
      <c r="AT758" s="10">
        <f>(AL758-$AL$756)/$AL$756</f>
        <v>-8.4496693607641435E-2</v>
      </c>
      <c r="AU758" s="10">
        <f>(AM758-$AM$756)/$AM$756</f>
        <v>-6.8111455108359004E-2</v>
      </c>
      <c r="AV758" s="13">
        <f>(AN758-$AN$756)/$AN$756</f>
        <v>-4.5028142589118485E-3</v>
      </c>
      <c r="AW758" s="4"/>
      <c r="AX758" s="9">
        <f>AV758-AT758</f>
        <v>7.9993879348729591E-2</v>
      </c>
      <c r="AY758" s="9">
        <f>AV758-AU758</f>
        <v>6.3608640849447159E-2</v>
      </c>
      <c r="AZ758" s="8">
        <f t="shared" si="645"/>
        <v>1.6385238499282431E-2</v>
      </c>
      <c r="BA758" s="4"/>
      <c r="BC758" s="4"/>
      <c r="BD758" s="4"/>
      <c r="BE758" s="4"/>
      <c r="BF758" s="4"/>
      <c r="BG758" s="4"/>
      <c r="BH758" s="4"/>
      <c r="BI758" s="4"/>
      <c r="BJ758" s="4"/>
      <c r="BK758" s="4"/>
      <c r="BN758" s="4"/>
    </row>
    <row r="759" spans="1:66" s="1" customFormat="1">
      <c r="A759" s="12">
        <v>42458</v>
      </c>
      <c r="B759" s="7">
        <v>24900.46</v>
      </c>
      <c r="C759" s="7">
        <v>137.55000000000001</v>
      </c>
      <c r="D759" s="7">
        <v>1836.15</v>
      </c>
      <c r="E759" s="7">
        <v>6655.65</v>
      </c>
      <c r="F759" s="7"/>
      <c r="G759" s="7"/>
      <c r="H759" s="10">
        <f t="shared" si="629"/>
        <v>9.9118942731279205E-3</v>
      </c>
      <c r="I759" s="10">
        <f t="shared" si="630"/>
        <v>-2.9262490087232307E-2</v>
      </c>
      <c r="J759" s="10">
        <f t="shared" si="631"/>
        <v>-6.4859458733263764E-3</v>
      </c>
      <c r="K759" s="7"/>
      <c r="L759" s="10">
        <f t="shared" si="632"/>
        <v>1.2025620496397118</v>
      </c>
      <c r="M759" s="10">
        <f t="shared" si="633"/>
        <v>8.2617906683480467</v>
      </c>
      <c r="N759" s="10">
        <f t="shared" si="634"/>
        <v>3.5089424835715737</v>
      </c>
      <c r="O759" s="10" t="s">
        <v>1</v>
      </c>
      <c r="P759" s="10">
        <f t="shared" si="635"/>
        <v>-7.0592286187083353</v>
      </c>
      <c r="Q759" s="10">
        <f t="shared" si="636"/>
        <v>-2.3063804339318619</v>
      </c>
      <c r="R759" s="11">
        <f t="shared" si="637"/>
        <v>-4.7528481847764734</v>
      </c>
      <c r="S759" s="7"/>
      <c r="T759" s="7"/>
      <c r="U759" s="7">
        <v>11007.65</v>
      </c>
      <c r="V759" s="7">
        <v>2582.6</v>
      </c>
      <c r="W759" s="7">
        <v>29.2</v>
      </c>
      <c r="X759" s="7"/>
      <c r="Y759" s="10">
        <f t="shared" si="638"/>
        <v>-3.5800926931712188E-3</v>
      </c>
      <c r="Z759" s="10">
        <f t="shared" si="639"/>
        <v>-1.7238098862209436E-2</v>
      </c>
      <c r="AA759" s="10">
        <f t="shared" si="640"/>
        <v>5.1635111876075241E-3</v>
      </c>
      <c r="AB759" s="5"/>
      <c r="AC759" s="10">
        <f t="shared" si="619"/>
        <v>-3.2060498142408085E-2</v>
      </c>
      <c r="AD759" s="10">
        <f t="shared" si="620"/>
        <v>-8.7065643889851246E-2</v>
      </c>
      <c r="AE759" s="10">
        <f t="shared" si="621"/>
        <v>-2.013422818791951E-2</v>
      </c>
      <c r="AF759" s="10"/>
      <c r="AG759" s="10">
        <f t="shared" si="622"/>
        <v>1.1926269954488575E-2</v>
      </c>
      <c r="AH759" s="10">
        <f t="shared" si="623"/>
        <v>6.6931415701931729E-2</v>
      </c>
      <c r="AI759" s="10">
        <f t="shared" si="641"/>
        <v>-5.5005145747443154E-2</v>
      </c>
      <c r="AJ759" s="7"/>
      <c r="AK759" s="7"/>
      <c r="AL759" s="7">
        <v>930.25</v>
      </c>
      <c r="AM759" s="7">
        <v>14.05</v>
      </c>
      <c r="AN759" s="7">
        <v>806.45</v>
      </c>
      <c r="AO759" s="4"/>
      <c r="AP759" s="10">
        <f t="shared" si="642"/>
        <v>-4.5478865703584802E-3</v>
      </c>
      <c r="AQ759" s="10">
        <f t="shared" si="643"/>
        <v>-6.6445182724252483E-2</v>
      </c>
      <c r="AR759" s="10">
        <f t="shared" si="644"/>
        <v>1.3255434099761362E-2</v>
      </c>
      <c r="AS759" s="4"/>
      <c r="AT759" s="10">
        <f>(AL759-$AL$756)/$AL$756</f>
        <v>-8.8660298799902032E-2</v>
      </c>
      <c r="AU759" s="10">
        <f>(AM759-$AM$756)/$AM$756</f>
        <v>-0.13003095975232187</v>
      </c>
      <c r="AV759" s="13">
        <f>(AN759-$AN$756)/$AN$756</f>
        <v>8.6929330831770433E-3</v>
      </c>
      <c r="AW759" s="10" t="s">
        <v>1</v>
      </c>
      <c r="AX759" s="9">
        <f>AV759-AT759</f>
        <v>9.735323188307908E-2</v>
      </c>
      <c r="AY759" s="9">
        <f>AV759-AU759</f>
        <v>0.13872389283549891</v>
      </c>
      <c r="AZ759" s="8">
        <f t="shared" si="645"/>
        <v>-4.1370660952419827E-2</v>
      </c>
      <c r="BA759" s="4" t="s">
        <v>10</v>
      </c>
      <c r="BC759" s="4"/>
      <c r="BD759" s="4"/>
      <c r="BE759" s="4"/>
      <c r="BF759" s="4"/>
      <c r="BG759" s="4"/>
      <c r="BH759" s="4"/>
      <c r="BI759" s="4"/>
      <c r="BJ759" s="4">
        <v>111</v>
      </c>
      <c r="BK759" s="4"/>
      <c r="BN759" s="4"/>
    </row>
    <row r="760" spans="1:66" s="1" customFormat="1">
      <c r="A760" s="12">
        <v>42459</v>
      </c>
      <c r="B760" s="7">
        <v>25338.58</v>
      </c>
      <c r="C760" s="7">
        <v>139.6</v>
      </c>
      <c r="D760" s="7">
        <v>1884.6</v>
      </c>
      <c r="E760" s="7">
        <v>6789</v>
      </c>
      <c r="F760" s="7"/>
      <c r="G760" s="7"/>
      <c r="H760" s="10">
        <f t="shared" si="629"/>
        <v>1.4903671392220885E-2</v>
      </c>
      <c r="I760" s="10">
        <f t="shared" si="630"/>
        <v>2.6386733110039928E-2</v>
      </c>
      <c r="J760" s="10">
        <f t="shared" si="631"/>
        <v>2.0035608843614126E-2</v>
      </c>
      <c r="K760" s="7"/>
      <c r="L760" s="10">
        <f t="shared" si="632"/>
        <v>1.2353883106485186</v>
      </c>
      <c r="M760" s="10">
        <f t="shared" si="633"/>
        <v>8.5061790668348038</v>
      </c>
      <c r="N760" s="10">
        <f t="shared" si="634"/>
        <v>3.5992818914707674</v>
      </c>
      <c r="O760" s="7" t="s">
        <v>0</v>
      </c>
      <c r="P760" s="10">
        <f t="shared" si="635"/>
        <v>-7.270790756186285</v>
      </c>
      <c r="Q760" s="10">
        <f t="shared" si="636"/>
        <v>-2.363893580822249</v>
      </c>
      <c r="R760" s="11">
        <f t="shared" si="637"/>
        <v>-4.906897175364036</v>
      </c>
      <c r="S760" s="7"/>
      <c r="T760" s="7"/>
      <c r="U760" s="7">
        <v>11306.4</v>
      </c>
      <c r="V760" s="7">
        <v>2636.35</v>
      </c>
      <c r="W760" s="7">
        <v>30.25</v>
      </c>
      <c r="X760" s="7">
        <v>2</v>
      </c>
      <c r="Y760" s="10">
        <f t="shared" si="638"/>
        <v>2.7140216122423951E-2</v>
      </c>
      <c r="Z760" s="10">
        <f t="shared" si="639"/>
        <v>2.0812359637574537E-2</v>
      </c>
      <c r="AA760" s="10">
        <f t="shared" si="640"/>
        <v>3.5958904109589067E-2</v>
      </c>
      <c r="AB760" s="5"/>
      <c r="AC760" s="10">
        <f t="shared" si="619"/>
        <v>-5.790410868561662E-3</v>
      </c>
      <c r="AD760" s="10">
        <f t="shared" si="620"/>
        <v>-6.8065325744989275E-2</v>
      </c>
      <c r="AE760" s="10">
        <f t="shared" si="621"/>
        <v>1.5100671140939574E-2</v>
      </c>
      <c r="AF760" s="10" t="s">
        <v>1</v>
      </c>
      <c r="AG760" s="10">
        <f t="shared" si="622"/>
        <v>2.0891082009501235E-2</v>
      </c>
      <c r="AH760" s="10">
        <f t="shared" si="623"/>
        <v>8.316599688592885E-2</v>
      </c>
      <c r="AI760" s="10">
        <f t="shared" si="641"/>
        <v>-6.2274914876427612E-2</v>
      </c>
      <c r="AJ760" s="7" t="s">
        <v>14</v>
      </c>
      <c r="AK760" s="7"/>
      <c r="AL760" s="7">
        <v>952</v>
      </c>
      <c r="AM760" s="7">
        <v>14.25</v>
      </c>
      <c r="AN760" s="7">
        <v>804.55</v>
      </c>
      <c r="AO760" s="4"/>
      <c r="AP760" s="10">
        <f t="shared" si="642"/>
        <v>2.3380811609782316E-2</v>
      </c>
      <c r="AQ760" s="10">
        <f t="shared" si="643"/>
        <v>1.4234875444839807E-2</v>
      </c>
      <c r="AR760" s="10">
        <f t="shared" si="644"/>
        <v>-2.3560047120095365E-3</v>
      </c>
      <c r="AS760" s="4"/>
      <c r="AT760" s="10">
        <f>(AL760-$AL$759)/$AL$759</f>
        <v>2.3380811609782316E-2</v>
      </c>
      <c r="AU760" s="10">
        <f>(AM760-$AM$759)/$AM$759</f>
        <v>1.4234875444839807E-2</v>
      </c>
      <c r="AV760" s="10">
        <f>(AN760-$AN$759)/$AN$759</f>
        <v>-2.3560047120095365E-3</v>
      </c>
      <c r="AW760" s="4" t="s">
        <v>0</v>
      </c>
      <c r="AX760" s="9">
        <f>AT760-AU760</f>
        <v>9.1459361649425096E-3</v>
      </c>
      <c r="AY760" s="9">
        <f>AT760-AV760</f>
        <v>2.5736816321791853E-2</v>
      </c>
      <c r="AZ760" s="8">
        <f t="shared" si="645"/>
        <v>-1.6590880156849341E-2</v>
      </c>
      <c r="BA760" s="4" t="s">
        <v>11</v>
      </c>
      <c r="BC760" s="4"/>
      <c r="BD760" s="4"/>
      <c r="BE760" s="4"/>
      <c r="BF760" s="4"/>
      <c r="BG760" s="4"/>
      <c r="BH760" s="4"/>
      <c r="BI760" s="4"/>
      <c r="BJ760" s="4"/>
      <c r="BK760" s="4"/>
      <c r="BN760" s="4"/>
    </row>
    <row r="761" spans="1:66" s="1" customFormat="1">
      <c r="A761" s="12">
        <v>42460</v>
      </c>
      <c r="B761" s="7">
        <v>25341.86</v>
      </c>
      <c r="C761" s="7">
        <v>139.05000000000001</v>
      </c>
      <c r="D761" s="7">
        <v>1880.55</v>
      </c>
      <c r="E761" s="7">
        <v>6929.2</v>
      </c>
      <c r="F761" s="7"/>
      <c r="G761" s="7"/>
      <c r="H761" s="10">
        <f t="shared" si="629"/>
        <v>-3.939828080229104E-3</v>
      </c>
      <c r="I761" s="10">
        <f t="shared" si="630"/>
        <v>-2.1489971346704633E-3</v>
      </c>
      <c r="J761" s="10">
        <f t="shared" si="631"/>
        <v>2.0651053174252441E-2</v>
      </c>
      <c r="K761" s="7"/>
      <c r="L761" s="10">
        <f t="shared" si="632"/>
        <v>1.2265812650120096</v>
      </c>
      <c r="M761" s="10">
        <f t="shared" si="633"/>
        <v>8.4857503152585121</v>
      </c>
      <c r="N761" s="10">
        <f t="shared" si="634"/>
        <v>3.6942619063749071</v>
      </c>
      <c r="O761" s="7"/>
      <c r="P761" s="10">
        <f t="shared" si="635"/>
        <v>-7.2591690502465021</v>
      </c>
      <c r="Q761" s="10">
        <f t="shared" si="636"/>
        <v>-2.4676806413628976</v>
      </c>
      <c r="R761" s="11">
        <f t="shared" si="637"/>
        <v>-4.7914884088836045</v>
      </c>
      <c r="S761" s="7"/>
      <c r="T761" s="7"/>
      <c r="U761" s="7">
        <v>12160.75</v>
      </c>
      <c r="V761" s="7">
        <v>2675.55</v>
      </c>
      <c r="W761" s="7">
        <v>29.9</v>
      </c>
      <c r="X761" s="7">
        <f>X749+X749*0.015</f>
        <v>1.117515</v>
      </c>
      <c r="Y761" s="10">
        <f t="shared" si="638"/>
        <v>7.5563397721644415E-2</v>
      </c>
      <c r="Z761" s="10">
        <f t="shared" si="639"/>
        <v>1.4869042426081619E-2</v>
      </c>
      <c r="AA761" s="10">
        <f t="shared" si="640"/>
        <v>-1.1570247933884344E-2</v>
      </c>
      <c r="AB761" s="5"/>
      <c r="AC761" s="10">
        <f t="shared" ref="AC761:AC768" si="646">(U761-$U$760)/$U$760</f>
        <v>7.5563397721644415E-2</v>
      </c>
      <c r="AD761" s="10">
        <f t="shared" ref="AD761:AD768" si="647">(V761-$V$760)/$V$760</f>
        <v>1.4869042426081619E-2</v>
      </c>
      <c r="AE761" s="10">
        <f t="shared" ref="AE761:AE768" si="648">(W761-$W$760)/$W$760</f>
        <v>-1.1570247933884344E-2</v>
      </c>
      <c r="AF761" s="10" t="s">
        <v>2</v>
      </c>
      <c r="AG761" s="10">
        <f t="shared" ref="AG761:AG768" si="649">AC761-AD761</f>
        <v>6.0694355295562795E-2</v>
      </c>
      <c r="AH761" s="10">
        <f t="shared" ref="AH761:AH768" si="650">AC761-AE761</f>
        <v>8.7133645655528752E-2</v>
      </c>
      <c r="AI761" s="10">
        <f t="shared" si="641"/>
        <v>-2.6439290359965957E-2</v>
      </c>
      <c r="AJ761" s="10" t="s">
        <v>2</v>
      </c>
      <c r="AK761" s="7"/>
      <c r="AL761" s="7">
        <v>1000.5</v>
      </c>
      <c r="AM761" s="7">
        <v>14.45</v>
      </c>
      <c r="AN761" s="7">
        <v>796.4</v>
      </c>
      <c r="AO761" s="4"/>
      <c r="AP761" s="10">
        <f t="shared" si="642"/>
        <v>5.0945378151260504E-2</v>
      </c>
      <c r="AQ761" s="10">
        <f t="shared" si="643"/>
        <v>1.4035087719298196E-2</v>
      </c>
      <c r="AR761" s="10">
        <f t="shared" si="644"/>
        <v>-1.0129886271828944E-2</v>
      </c>
      <c r="AS761" s="4"/>
      <c r="AT761" s="10">
        <f>(AL761-$AL$759)/$AL$759</f>
        <v>7.5517334049986562E-2</v>
      </c>
      <c r="AU761" s="10">
        <f>(AM761-$AM$759)/$AM$759</f>
        <v>2.8469750889679613E-2</v>
      </c>
      <c r="AV761" s="10">
        <f>(AN761-$AN$759)/$AN$759</f>
        <v>-1.2462024924049932E-2</v>
      </c>
      <c r="AW761" s="4"/>
      <c r="AX761" s="9">
        <f>AT761-AU761</f>
        <v>4.7047583160306952E-2</v>
      </c>
      <c r="AY761" s="9">
        <f>AT761-AV761</f>
        <v>8.7979358974036498E-2</v>
      </c>
      <c r="AZ761" s="8">
        <f t="shared" si="645"/>
        <v>-4.0931775813729546E-2</v>
      </c>
      <c r="BA761" s="4"/>
      <c r="BC761" s="4"/>
      <c r="BD761" s="4"/>
      <c r="BE761" s="4"/>
      <c r="BF761" s="4"/>
      <c r="BG761" s="4"/>
      <c r="BH761" s="4"/>
      <c r="BI761" s="4"/>
      <c r="BJ761" s="4"/>
      <c r="BK761" s="4"/>
      <c r="BN761" s="4"/>
    </row>
    <row r="762" spans="1:66" s="1" customFormat="1">
      <c r="A762" s="12">
        <v>42461</v>
      </c>
      <c r="B762" s="7">
        <v>25269.64</v>
      </c>
      <c r="C762" s="7">
        <v>139.4</v>
      </c>
      <c r="D762" s="7">
        <v>1903.6</v>
      </c>
      <c r="E762" s="7">
        <v>6877.05</v>
      </c>
      <c r="F762" s="7"/>
      <c r="G762" s="7"/>
      <c r="H762" s="10">
        <f t="shared" si="629"/>
        <v>2.5170801869830585E-3</v>
      </c>
      <c r="I762" s="10">
        <f t="shared" si="630"/>
        <v>1.2257052458057459E-2</v>
      </c>
      <c r="J762" s="10">
        <f t="shared" si="631"/>
        <v>-7.5261213415689599E-3</v>
      </c>
      <c r="K762" s="7"/>
      <c r="L762" s="10">
        <f t="shared" si="632"/>
        <v>1.2321857485988792</v>
      </c>
      <c r="M762" s="10">
        <f t="shared" si="633"/>
        <v>8.6020176544766702</v>
      </c>
      <c r="N762" s="10">
        <f t="shared" si="634"/>
        <v>3.6589323216584249</v>
      </c>
      <c r="O762" s="7"/>
      <c r="P762" s="10">
        <f t="shared" si="635"/>
        <v>-7.369831905877791</v>
      </c>
      <c r="Q762" s="10">
        <f t="shared" si="636"/>
        <v>-2.4267465730595457</v>
      </c>
      <c r="R762" s="11">
        <f t="shared" si="637"/>
        <v>-4.9430853328182458</v>
      </c>
      <c r="S762" s="7"/>
      <c r="T762" s="7"/>
      <c r="U762" s="7">
        <v>12119.25</v>
      </c>
      <c r="V762" s="7">
        <v>2681.25</v>
      </c>
      <c r="W762" s="7">
        <v>31.1</v>
      </c>
      <c r="X762" s="7"/>
      <c r="Y762" s="10">
        <f t="shared" si="638"/>
        <v>-3.4126184651440085E-3</v>
      </c>
      <c r="Z762" s="10">
        <f t="shared" si="639"/>
        <v>2.130403094690743E-3</v>
      </c>
      <c r="AA762" s="10">
        <f t="shared" si="640"/>
        <v>4.0133779264214145E-2</v>
      </c>
      <c r="AB762" s="5"/>
      <c r="AC762" s="10">
        <f t="shared" si="646"/>
        <v>7.1892910210146502E-2</v>
      </c>
      <c r="AD762" s="10">
        <f t="shared" si="647"/>
        <v>1.7031122574771972E-2</v>
      </c>
      <c r="AE762" s="10">
        <f t="shared" si="648"/>
        <v>2.8099173553719055E-2</v>
      </c>
      <c r="AF762" s="10" t="s">
        <v>61</v>
      </c>
      <c r="AG762" s="10">
        <f t="shared" si="649"/>
        <v>5.4861787635374526E-2</v>
      </c>
      <c r="AH762" s="10">
        <f t="shared" si="650"/>
        <v>4.3793736656427447E-2</v>
      </c>
      <c r="AI762" s="10">
        <f t="shared" si="641"/>
        <v>1.1068050978947079E-2</v>
      </c>
      <c r="AJ762" s="7"/>
      <c r="AK762" s="7"/>
      <c r="AL762" s="7">
        <v>997.5</v>
      </c>
      <c r="AM762" s="7">
        <v>14.41</v>
      </c>
      <c r="AN762" s="7">
        <v>792</v>
      </c>
      <c r="AO762" s="4"/>
      <c r="AP762" s="10">
        <f t="shared" si="642"/>
        <v>-2.9985007496251873E-3</v>
      </c>
      <c r="AQ762" s="10">
        <f t="shared" si="643"/>
        <v>-2.7681660899653389E-3</v>
      </c>
      <c r="AR762" s="10">
        <f t="shared" si="644"/>
        <v>-5.5248618784530107E-3</v>
      </c>
      <c r="AS762" s="4"/>
      <c r="AT762" s="10">
        <f>(AL762-$AL$759)/$AL$759</f>
        <v>7.229239451760279E-2</v>
      </c>
      <c r="AU762" s="10">
        <f>(AM762-$AM$759)/$AM$759</f>
        <v>2.5622775800711702E-2</v>
      </c>
      <c r="AV762" s="10">
        <f>(AN762-$AN$759)/$AN$759</f>
        <v>-1.7918035836071728E-2</v>
      </c>
      <c r="AW762" s="4"/>
      <c r="AX762" s="9">
        <f>AT762-AU762</f>
        <v>4.6669618716891084E-2</v>
      </c>
      <c r="AY762" s="9">
        <f>AT762-AV762</f>
        <v>9.0210430353674514E-2</v>
      </c>
      <c r="AZ762" s="8">
        <f t="shared" si="645"/>
        <v>-4.354081163678343E-2</v>
      </c>
      <c r="BA762" s="4"/>
      <c r="BC762" s="4"/>
      <c r="BD762" s="4"/>
      <c r="BE762" s="4"/>
      <c r="BF762" s="4"/>
      <c r="BG762" s="4"/>
      <c r="BH762" s="4"/>
      <c r="BI762" s="4"/>
      <c r="BJ762" s="4"/>
      <c r="BK762" s="4"/>
      <c r="BN762" s="4"/>
    </row>
    <row r="763" spans="1:66" s="1" customFormat="1">
      <c r="A763" s="12">
        <v>42464</v>
      </c>
      <c r="B763" s="7">
        <v>25399.65</v>
      </c>
      <c r="C763" s="7">
        <v>145.5</v>
      </c>
      <c r="D763" s="7">
        <v>1911.35</v>
      </c>
      <c r="E763" s="7">
        <v>6864.9</v>
      </c>
      <c r="F763" s="7"/>
      <c r="G763" s="7"/>
      <c r="H763" s="10">
        <f t="shared" si="629"/>
        <v>4.3758967001434675E-2</v>
      </c>
      <c r="I763" s="10">
        <f t="shared" si="630"/>
        <v>4.0712334524059682E-3</v>
      </c>
      <c r="J763" s="10">
        <f t="shared" si="631"/>
        <v>-1.7667459157633789E-3</v>
      </c>
      <c r="K763" s="7"/>
      <c r="L763" s="10">
        <f t="shared" si="632"/>
        <v>1.3298638911128902</v>
      </c>
      <c r="M763" s="10">
        <f t="shared" si="633"/>
        <v>8.6411097099621692</v>
      </c>
      <c r="N763" s="10">
        <f t="shared" si="634"/>
        <v>3.6507011720073161</v>
      </c>
      <c r="O763" s="7"/>
      <c r="P763" s="10">
        <f t="shared" si="635"/>
        <v>-7.3112458188492795</v>
      </c>
      <c r="Q763" s="10">
        <f t="shared" si="636"/>
        <v>-2.320837280894426</v>
      </c>
      <c r="R763" s="11">
        <f t="shared" si="637"/>
        <v>-4.9904085379548535</v>
      </c>
      <c r="S763" s="7"/>
      <c r="T763" s="7"/>
      <c r="U763" s="7">
        <v>12053.4</v>
      </c>
      <c r="V763" s="7">
        <v>2658.9</v>
      </c>
      <c r="W763" s="7">
        <v>31.1</v>
      </c>
      <c r="X763" s="7"/>
      <c r="Y763" s="10">
        <f t="shared" si="638"/>
        <v>-5.4335045485488266E-3</v>
      </c>
      <c r="Z763" s="10">
        <f t="shared" si="639"/>
        <v>-8.3356643356643015E-3</v>
      </c>
      <c r="AA763" s="10">
        <f t="shared" si="640"/>
        <v>0</v>
      </c>
      <c r="AB763" s="5"/>
      <c r="AC763" s="10">
        <f t="shared" si="646"/>
        <v>6.606877520696243E-2</v>
      </c>
      <c r="AD763" s="10">
        <f t="shared" si="647"/>
        <v>8.5534925180648178E-3</v>
      </c>
      <c r="AE763" s="10">
        <f t="shared" si="648"/>
        <v>2.8099173553719055E-2</v>
      </c>
      <c r="AF763" s="10"/>
      <c r="AG763" s="10">
        <f t="shared" si="649"/>
        <v>5.7515282688897613E-2</v>
      </c>
      <c r="AH763" s="10">
        <f t="shared" si="650"/>
        <v>3.7969601653243375E-2</v>
      </c>
      <c r="AI763" s="10">
        <f t="shared" si="641"/>
        <v>1.9545681035654239E-2</v>
      </c>
      <c r="AJ763" s="7"/>
      <c r="AK763" s="7"/>
      <c r="AL763" s="7">
        <v>1005.25</v>
      </c>
      <c r="AM763" s="7">
        <v>13.88</v>
      </c>
      <c r="AN763" s="7">
        <v>799.15</v>
      </c>
      <c r="AO763" s="4"/>
      <c r="AP763" s="10">
        <f t="shared" si="642"/>
        <v>7.7694235588972428E-3</v>
      </c>
      <c r="AQ763" s="10">
        <f t="shared" si="643"/>
        <v>-3.6780013879250478E-2</v>
      </c>
      <c r="AR763" s="10">
        <f t="shared" si="644"/>
        <v>9.0277777777777492E-3</v>
      </c>
      <c r="AS763" s="4"/>
      <c r="AT763" s="10">
        <f>(AL763-$AL$759)/$AL$759</f>
        <v>8.0623488309594191E-2</v>
      </c>
      <c r="AU763" s="10">
        <f>(AM763-$AM$759)/$AM$759</f>
        <v>-1.2099644128113873E-2</v>
      </c>
      <c r="AV763" s="10">
        <f>(AN763-$AN$759)/$AN$759</f>
        <v>-9.052018104036292E-3</v>
      </c>
      <c r="AW763" s="4"/>
      <c r="AX763" s="9">
        <f>AT763-AU763</f>
        <v>9.2723132437708064E-2</v>
      </c>
      <c r="AY763" s="9">
        <f>AT763-AV763</f>
        <v>8.9675506413630479E-2</v>
      </c>
      <c r="AZ763" s="8">
        <f t="shared" si="645"/>
        <v>3.0476260240775849E-3</v>
      </c>
      <c r="BA763" s="4"/>
      <c r="BC763" s="4"/>
      <c r="BD763" s="4"/>
      <c r="BE763" s="4"/>
      <c r="BF763" s="4"/>
      <c r="BG763" s="4"/>
      <c r="BH763" s="4"/>
      <c r="BI763" s="4"/>
      <c r="BJ763" s="4"/>
      <c r="BK763" s="4"/>
      <c r="BN763" s="4"/>
    </row>
    <row r="764" spans="1:66" s="1" customFormat="1">
      <c r="A764" s="12">
        <v>42465</v>
      </c>
      <c r="B764" s="7">
        <v>24883.59</v>
      </c>
      <c r="C764" s="7">
        <v>142.35</v>
      </c>
      <c r="D764" s="7">
        <v>1889</v>
      </c>
      <c r="E764" s="7">
        <v>6833.3</v>
      </c>
      <c r="F764" s="7"/>
      <c r="G764" s="7"/>
      <c r="H764" s="10">
        <f t="shared" si="629"/>
        <v>-2.1649484536082512E-2</v>
      </c>
      <c r="I764" s="10">
        <f t="shared" si="630"/>
        <v>-1.1693305778638089E-2</v>
      </c>
      <c r="J764" s="10">
        <f t="shared" si="631"/>
        <v>-4.6031260469925938E-3</v>
      </c>
      <c r="K764" s="7"/>
      <c r="L764" s="10">
        <f t="shared" si="632"/>
        <v>1.2794235388310646</v>
      </c>
      <c r="M764" s="10">
        <f t="shared" si="633"/>
        <v>8.5283732660781837</v>
      </c>
      <c r="N764" s="10">
        <f t="shared" si="634"/>
        <v>3.6292934083056712</v>
      </c>
      <c r="O764" s="7"/>
      <c r="P764" s="10">
        <f t="shared" si="635"/>
        <v>-7.2489497272471191</v>
      </c>
      <c r="Q764" s="10">
        <f t="shared" si="636"/>
        <v>-2.3498698694746065</v>
      </c>
      <c r="R764" s="11">
        <f t="shared" si="637"/>
        <v>-4.899079857772513</v>
      </c>
      <c r="S764" s="7"/>
      <c r="T764" s="7"/>
      <c r="U764" s="7">
        <v>12095.8</v>
      </c>
      <c r="V764" s="7">
        <v>2636.3</v>
      </c>
      <c r="W764" s="7">
        <v>31.4</v>
      </c>
      <c r="X764" s="7"/>
      <c r="Y764" s="10">
        <f t="shared" si="638"/>
        <v>3.5176796588514145E-3</v>
      </c>
      <c r="Z764" s="10">
        <f t="shared" si="639"/>
        <v>-8.4997555380044026E-3</v>
      </c>
      <c r="AA764" s="10">
        <f t="shared" si="640"/>
        <v>9.6463022508037673E-3</v>
      </c>
      <c r="AB764" s="5"/>
      <c r="AC764" s="10">
        <f t="shared" si="646"/>
        <v>6.9818863652444607E-2</v>
      </c>
      <c r="AD764" s="10">
        <f t="shared" si="647"/>
        <v>-1.8965615339286194E-5</v>
      </c>
      <c r="AE764" s="10">
        <f t="shared" si="648"/>
        <v>3.801652892561979E-2</v>
      </c>
      <c r="AF764" s="10"/>
      <c r="AG764" s="10">
        <f t="shared" si="649"/>
        <v>6.9837829267783896E-2</v>
      </c>
      <c r="AH764" s="10">
        <f t="shared" si="650"/>
        <v>3.1802334726824817E-2</v>
      </c>
      <c r="AI764" s="10">
        <f t="shared" si="641"/>
        <v>3.8035494540959079E-2</v>
      </c>
      <c r="AJ764" s="7"/>
      <c r="AK764" s="7"/>
      <c r="AL764" s="7">
        <v>1006.25</v>
      </c>
      <c r="AM764" s="7">
        <v>13.45</v>
      </c>
      <c r="AN764" s="7">
        <v>799.2</v>
      </c>
      <c r="AO764" s="4"/>
      <c r="AP764" s="10">
        <f t="shared" si="642"/>
        <v>9.947774185525989E-4</v>
      </c>
      <c r="AQ764" s="10">
        <f t="shared" si="643"/>
        <v>-3.0979827089337282E-2</v>
      </c>
      <c r="AR764" s="10">
        <f t="shared" si="644"/>
        <v>6.2566476881772146E-5</v>
      </c>
      <c r="AS764" s="4"/>
      <c r="AT764" s="10">
        <f>(AL764-$AL$759)/$AL$759</f>
        <v>8.1698468153722115E-2</v>
      </c>
      <c r="AU764" s="10">
        <f>(AM764-$AM$759)/$AM$759</f>
        <v>-4.2704626334519671E-2</v>
      </c>
      <c r="AV764" s="13">
        <f>(AN764-$AN$759)/$AN$759</f>
        <v>-8.9900179800359598E-3</v>
      </c>
      <c r="AW764" s="10" t="s">
        <v>1</v>
      </c>
      <c r="AX764" s="9">
        <f>AT764-AU764</f>
        <v>0.12440309448824179</v>
      </c>
      <c r="AY764" s="9">
        <f>AT764-AV764</f>
        <v>9.0688486133758073E-2</v>
      </c>
      <c r="AZ764" s="8">
        <f t="shared" si="645"/>
        <v>3.3714608354483713E-2</v>
      </c>
      <c r="BA764" s="4" t="s">
        <v>46</v>
      </c>
      <c r="BC764" s="4"/>
      <c r="BD764" s="4"/>
      <c r="BE764" s="4"/>
      <c r="BF764" s="4"/>
      <c r="BG764" s="4"/>
      <c r="BH764" s="4"/>
      <c r="BI764" s="4"/>
      <c r="BJ764" s="4">
        <v>112</v>
      </c>
      <c r="BK764" s="4"/>
      <c r="BN764" s="4"/>
    </row>
    <row r="765" spans="1:66" s="1" customFormat="1">
      <c r="A765" s="12">
        <v>42466</v>
      </c>
      <c r="B765" s="7">
        <v>24900.63</v>
      </c>
      <c r="C765" s="7">
        <v>150.65</v>
      </c>
      <c r="D765" s="7">
        <v>1870.1</v>
      </c>
      <c r="E765" s="7">
        <v>6957.2</v>
      </c>
      <c r="F765" s="7"/>
      <c r="G765" s="7"/>
      <c r="H765" s="10">
        <f t="shared" si="629"/>
        <v>5.8306989813839208E-2</v>
      </c>
      <c r="I765" s="10">
        <f t="shared" si="630"/>
        <v>-1.000529380624674E-2</v>
      </c>
      <c r="J765" s="10">
        <f t="shared" si="631"/>
        <v>1.8131795764857336E-2</v>
      </c>
      <c r="K765" s="7"/>
      <c r="L765" s="10">
        <f t="shared" si="632"/>
        <v>1.4123298638911128</v>
      </c>
      <c r="M765" s="10">
        <f t="shared" si="633"/>
        <v>8.4330390920554859</v>
      </c>
      <c r="N765" s="10">
        <f t="shared" si="634"/>
        <v>3.71323081092067</v>
      </c>
      <c r="O765" s="7"/>
      <c r="P765" s="10">
        <f t="shared" si="635"/>
        <v>-7.0207092281643728</v>
      </c>
      <c r="Q765" s="10">
        <f t="shared" si="636"/>
        <v>-2.3009009470295574</v>
      </c>
      <c r="R765" s="11">
        <f t="shared" si="637"/>
        <v>-4.7198082811348154</v>
      </c>
      <c r="S765" s="7"/>
      <c r="T765" s="7"/>
      <c r="U765" s="7">
        <v>12260.95</v>
      </c>
      <c r="V765" s="7">
        <v>2709.15</v>
      </c>
      <c r="W765" s="7">
        <v>31.45</v>
      </c>
      <c r="X765" s="7"/>
      <c r="Y765" s="10">
        <f t="shared" si="638"/>
        <v>1.3653499561831501E-2</v>
      </c>
      <c r="Z765" s="10">
        <f t="shared" si="639"/>
        <v>2.7633425634411828E-2</v>
      </c>
      <c r="AA765" s="10">
        <f t="shared" si="640"/>
        <v>1.5923566878981118E-3</v>
      </c>
      <c r="AB765" s="5"/>
      <c r="AC765" s="10">
        <f t="shared" si="646"/>
        <v>8.4425635038562333E-2</v>
      </c>
      <c r="AD765" s="10">
        <f t="shared" si="647"/>
        <v>2.7613935934151453E-2</v>
      </c>
      <c r="AE765" s="10">
        <f t="shared" si="648"/>
        <v>3.9669421487603281E-2</v>
      </c>
      <c r="AF765" s="10"/>
      <c r="AG765" s="10">
        <f t="shared" si="649"/>
        <v>5.6811699104410876E-2</v>
      </c>
      <c r="AH765" s="10">
        <f t="shared" si="650"/>
        <v>4.4756213550959052E-2</v>
      </c>
      <c r="AI765" s="10">
        <f t="shared" si="641"/>
        <v>1.2055485553451824E-2</v>
      </c>
      <c r="AJ765" s="7"/>
      <c r="AK765" s="7"/>
      <c r="AL765" s="7">
        <v>1004.75</v>
      </c>
      <c r="AM765" s="7">
        <v>15.7</v>
      </c>
      <c r="AN765" s="7">
        <v>799.6</v>
      </c>
      <c r="AO765" s="4"/>
      <c r="AP765" s="10">
        <f t="shared" si="642"/>
        <v>-1.4906832298136647E-3</v>
      </c>
      <c r="AQ765" s="10">
        <f t="shared" si="643"/>
        <v>0.16728624535315986</v>
      </c>
      <c r="AR765" s="10">
        <f t="shared" si="644"/>
        <v>5.0050050050047198E-4</v>
      </c>
      <c r="AS765" s="4"/>
      <c r="AT765" s="10">
        <f>(AL765-$AL$764)/$AL$764</f>
        <v>-1.4906832298136647E-3</v>
      </c>
      <c r="AU765" s="10">
        <f>(AM765-$AM$764)/$AM$764</f>
        <v>0.16728624535315986</v>
      </c>
      <c r="AV765" s="10">
        <f>(AN765-$AN$764)/$AN$764</f>
        <v>5.0050050050047198E-4</v>
      </c>
      <c r="AW765" s="7" t="s">
        <v>7</v>
      </c>
      <c r="AX765" s="9">
        <f>AU765-AT765</f>
        <v>0.16877692858297352</v>
      </c>
      <c r="AY765" s="9">
        <f>AU765-AV765</f>
        <v>0.1667857448526594</v>
      </c>
      <c r="AZ765" s="8">
        <f t="shared" si="645"/>
        <v>1.9911837303141222E-3</v>
      </c>
      <c r="BA765" s="4"/>
      <c r="BC765" s="4"/>
      <c r="BD765" s="4"/>
      <c r="BE765" s="4"/>
      <c r="BF765" s="4"/>
      <c r="BG765" s="4"/>
      <c r="BH765" s="4"/>
      <c r="BI765" s="4"/>
      <c r="BJ765" s="4"/>
      <c r="BK765" s="4"/>
      <c r="BN765" s="4"/>
    </row>
    <row r="766" spans="1:66" s="1" customFormat="1">
      <c r="A766" s="12">
        <v>42467</v>
      </c>
      <c r="B766" s="7">
        <v>24685.42</v>
      </c>
      <c r="C766" s="7">
        <v>148.55000000000001</v>
      </c>
      <c r="D766" s="7">
        <v>1863</v>
      </c>
      <c r="E766" s="7">
        <v>6985.4</v>
      </c>
      <c r="F766" s="7"/>
      <c r="G766" s="7"/>
      <c r="H766" s="10">
        <f t="shared" si="629"/>
        <v>-1.3939595087952169E-2</v>
      </c>
      <c r="I766" s="10">
        <f t="shared" si="630"/>
        <v>-3.7965884177316236E-3</v>
      </c>
      <c r="J766" s="10">
        <f t="shared" si="631"/>
        <v>4.0533547979071782E-3</v>
      </c>
      <c r="K766" s="7"/>
      <c r="L766" s="10">
        <f t="shared" si="632"/>
        <v>1.3787029623698961</v>
      </c>
      <c r="M766" s="10">
        <f t="shared" si="633"/>
        <v>8.397225725094577</v>
      </c>
      <c r="N766" s="10">
        <f t="shared" si="634"/>
        <v>3.7323352076417584</v>
      </c>
      <c r="O766" s="7"/>
      <c r="P766" s="10">
        <f t="shared" si="635"/>
        <v>-7.0185227627246807</v>
      </c>
      <c r="Q766" s="10">
        <f t="shared" si="636"/>
        <v>-2.3536322452718625</v>
      </c>
      <c r="R766" s="11">
        <f t="shared" si="637"/>
        <v>-4.6648905174528181</v>
      </c>
      <c r="S766" s="7"/>
      <c r="T766" s="7"/>
      <c r="U766" s="7">
        <v>12208.6</v>
      </c>
      <c r="V766" s="7">
        <v>2700.9</v>
      </c>
      <c r="W766" s="7">
        <v>32.65</v>
      </c>
      <c r="X766" s="7"/>
      <c r="Y766" s="10">
        <f t="shared" si="638"/>
        <v>-4.2696528409299737E-3</v>
      </c>
      <c r="Z766" s="10">
        <f t="shared" si="639"/>
        <v>-3.045235590498865E-3</v>
      </c>
      <c r="AA766" s="10">
        <f t="shared" si="640"/>
        <v>3.8155802861685191E-2</v>
      </c>
      <c r="AB766" s="5"/>
      <c r="AC766" s="10">
        <f t="shared" si="646"/>
        <v>7.9795514045142638E-2</v>
      </c>
      <c r="AD766" s="10">
        <f t="shared" si="647"/>
        <v>2.4484609403152155E-2</v>
      </c>
      <c r="AE766" s="10">
        <f t="shared" si="648"/>
        <v>7.9338842975206561E-2</v>
      </c>
      <c r="AF766" s="10"/>
      <c r="AG766" s="10">
        <f t="shared" si="649"/>
        <v>5.5310904641990483E-2</v>
      </c>
      <c r="AH766" s="10">
        <f t="shared" si="650"/>
        <v>4.5667106993607653E-4</v>
      </c>
      <c r="AI766" s="10">
        <f t="shared" si="641"/>
        <v>5.4854233572054406E-2</v>
      </c>
      <c r="AJ766" s="7"/>
      <c r="AK766" s="7"/>
      <c r="AL766" s="7">
        <v>990.75</v>
      </c>
      <c r="AM766" s="7">
        <v>15.8</v>
      </c>
      <c r="AN766" s="7">
        <v>798.85</v>
      </c>
      <c r="AO766" s="4"/>
      <c r="AP766" s="10">
        <f t="shared" si="642"/>
        <v>-1.3933814381686987E-2</v>
      </c>
      <c r="AQ766" s="10">
        <f t="shared" si="643"/>
        <v>6.3694267515924472E-3</v>
      </c>
      <c r="AR766" s="10">
        <f t="shared" si="644"/>
        <v>-9.3796898449224615E-4</v>
      </c>
      <c r="AS766" s="4" t="s">
        <v>3</v>
      </c>
      <c r="AT766" s="10">
        <f>(AL766-$AL$764)/$AL$764</f>
        <v>-1.5403726708074534E-2</v>
      </c>
      <c r="AU766" s="10">
        <f>(AM766-$AM$764)/$AM$764</f>
        <v>0.17472118959107819</v>
      </c>
      <c r="AV766" s="10">
        <f>(AN766-$AN$764)/$AN$764</f>
        <v>-4.3793793793796634E-4</v>
      </c>
      <c r="AW766" s="10" t="s">
        <v>3</v>
      </c>
      <c r="AX766" s="9">
        <f>AU766-AT766</f>
        <v>0.19012491629915271</v>
      </c>
      <c r="AY766" s="9">
        <f>AU766-AV766</f>
        <v>0.17515912752901616</v>
      </c>
      <c r="AZ766" s="8">
        <f t="shared" si="645"/>
        <v>1.4965788770136546E-2</v>
      </c>
      <c r="BA766" s="4"/>
      <c r="BC766" s="4"/>
      <c r="BD766" s="4"/>
      <c r="BE766" s="4"/>
      <c r="BF766" s="4"/>
      <c r="BG766" s="4"/>
      <c r="BH766" s="4"/>
      <c r="BI766" s="4"/>
      <c r="BJ766" s="4">
        <v>113</v>
      </c>
      <c r="BK766" s="4"/>
      <c r="BN766" s="4"/>
    </row>
    <row r="767" spans="1:66" s="1" customFormat="1">
      <c r="A767" s="12">
        <v>42468</v>
      </c>
      <c r="B767" s="7">
        <v>24673.84</v>
      </c>
      <c r="C767" s="7">
        <v>153.25</v>
      </c>
      <c r="D767" s="7">
        <v>1864.35</v>
      </c>
      <c r="E767" s="7">
        <v>7115.75</v>
      </c>
      <c r="F767" s="7"/>
      <c r="G767" s="7"/>
      <c r="H767" s="10">
        <f t="shared" si="629"/>
        <v>3.1639178727701028E-2</v>
      </c>
      <c r="I767" s="10">
        <f t="shared" si="630"/>
        <v>7.2463768115937151E-4</v>
      </c>
      <c r="J767" s="10">
        <f t="shared" si="631"/>
        <v>1.866034872734566E-2</v>
      </c>
      <c r="K767" s="7"/>
      <c r="L767" s="10">
        <f t="shared" si="632"/>
        <v>1.4539631705364291</v>
      </c>
      <c r="M767" s="10">
        <f t="shared" si="633"/>
        <v>8.4040353089533415</v>
      </c>
      <c r="N767" s="10">
        <f t="shared" si="634"/>
        <v>3.8206422329110494</v>
      </c>
      <c r="O767" s="10" t="s">
        <v>1</v>
      </c>
      <c r="P767" s="10">
        <f t="shared" si="635"/>
        <v>-6.9500721384169122</v>
      </c>
      <c r="Q767" s="10">
        <f t="shared" si="636"/>
        <v>-2.3666790623746206</v>
      </c>
      <c r="R767" s="11">
        <f t="shared" si="637"/>
        <v>-4.5833930760422916</v>
      </c>
      <c r="S767" s="7" t="s">
        <v>5</v>
      </c>
      <c r="T767" s="7"/>
      <c r="U767" s="7">
        <v>12833.2</v>
      </c>
      <c r="V767" s="7">
        <v>2686</v>
      </c>
      <c r="W767" s="7">
        <v>33.9</v>
      </c>
      <c r="X767" s="7"/>
      <c r="Y767" s="10">
        <f t="shared" si="638"/>
        <v>5.1160657241616593E-2</v>
      </c>
      <c r="Z767" s="10">
        <f t="shared" si="639"/>
        <v>-5.5166796253101153E-3</v>
      </c>
      <c r="AA767" s="10">
        <f t="shared" si="640"/>
        <v>3.8284839203675348E-2</v>
      </c>
      <c r="AB767" s="5"/>
      <c r="AC767" s="10">
        <f t="shared" si="646"/>
        <v>0.13503856223024138</v>
      </c>
      <c r="AD767" s="10">
        <f t="shared" si="647"/>
        <v>1.8832856032013994E-2</v>
      </c>
      <c r="AE767" s="10">
        <f t="shared" si="648"/>
        <v>0.12066115702479334</v>
      </c>
      <c r="AF767" s="10"/>
      <c r="AG767" s="10">
        <f t="shared" si="649"/>
        <v>0.11620570619822738</v>
      </c>
      <c r="AH767" s="10">
        <f t="shared" si="650"/>
        <v>1.4377405205448043E-2</v>
      </c>
      <c r="AI767" s="10">
        <f t="shared" si="641"/>
        <v>0.10182830099277934</v>
      </c>
      <c r="AJ767" s="7"/>
      <c r="AK767" s="7"/>
      <c r="AL767" s="7">
        <v>1003.75</v>
      </c>
      <c r="AM767" s="7">
        <v>15.42</v>
      </c>
      <c r="AN767" s="7">
        <v>867.6</v>
      </c>
      <c r="AO767" s="4"/>
      <c r="AP767" s="10">
        <f t="shared" si="642"/>
        <v>1.3121372697451426E-2</v>
      </c>
      <c r="AQ767" s="10">
        <f t="shared" si="643"/>
        <v>-2.4050632911392453E-2</v>
      </c>
      <c r="AR767" s="10">
        <f t="shared" si="644"/>
        <v>8.6061212993678415E-2</v>
      </c>
      <c r="AS767" s="4"/>
      <c r="AT767" s="10">
        <f t="shared" ref="AT767:AT772" si="651">(AL767-$AL$766)/$AL$766</f>
        <v>1.3121372697451426E-2</v>
      </c>
      <c r="AU767" s="10">
        <f t="shared" ref="AU767:AU772" si="652">(AM767-$AM$766)/$AM$766</f>
        <v>-2.4050632911392453E-2</v>
      </c>
      <c r="AV767" s="10">
        <f t="shared" ref="AV767:AV772" si="653">(AN767-$AN$766)/$AN$766</f>
        <v>8.6061212993678415E-2</v>
      </c>
      <c r="AW767" s="7" t="s">
        <v>7</v>
      </c>
      <c r="AX767" s="9">
        <f t="shared" ref="AX767:AX772" si="654">AV767-AT767</f>
        <v>7.2939840296226993E-2</v>
      </c>
      <c r="AY767" s="9">
        <f t="shared" ref="AY767:AY772" si="655">AV767-AU767</f>
        <v>0.11011184590507087</v>
      </c>
      <c r="AZ767" s="8">
        <f t="shared" si="645"/>
        <v>-3.7172005608843872E-2</v>
      </c>
      <c r="BA767" s="4"/>
      <c r="BC767" s="4"/>
      <c r="BD767" s="4"/>
      <c r="BE767" s="4"/>
      <c r="BF767" s="4"/>
      <c r="BG767" s="4"/>
      <c r="BH767" s="4"/>
      <c r="BI767" s="4"/>
      <c r="BJ767" s="4"/>
      <c r="BK767" s="4"/>
      <c r="BN767" s="4"/>
    </row>
    <row r="768" spans="1:66" s="1" customFormat="1">
      <c r="A768" s="12">
        <v>42471</v>
      </c>
      <c r="B768" s="7">
        <v>25022.16</v>
      </c>
      <c r="C768" s="7">
        <v>153.30000000000001</v>
      </c>
      <c r="D768" s="7">
        <v>1926.4</v>
      </c>
      <c r="E768" s="7">
        <v>7205.8</v>
      </c>
      <c r="F768" s="7"/>
      <c r="G768" s="7"/>
      <c r="H768" s="10">
        <f t="shared" si="629"/>
        <v>3.2626427406206438E-4</v>
      </c>
      <c r="I768" s="10">
        <f t="shared" si="630"/>
        <v>3.3282377236034104E-2</v>
      </c>
      <c r="J768" s="10">
        <f t="shared" si="631"/>
        <v>1.2655025822998303E-2</v>
      </c>
      <c r="K768" s="7"/>
      <c r="L768" s="10">
        <f t="shared" si="632"/>
        <v>1.4547638110488392</v>
      </c>
      <c r="M768" s="10">
        <f t="shared" si="633"/>
        <v>8.7170239596469106</v>
      </c>
      <c r="N768" s="10">
        <f t="shared" si="634"/>
        <v>3.8816475848519754</v>
      </c>
      <c r="O768" s="7" t="s">
        <v>2</v>
      </c>
      <c r="P768" s="10">
        <f t="shared" si="635"/>
        <v>-7.2622601485980711</v>
      </c>
      <c r="Q768" s="10">
        <f t="shared" si="636"/>
        <v>-2.4268837738031364</v>
      </c>
      <c r="R768" s="11">
        <f t="shared" si="637"/>
        <v>-4.8353763747949348</v>
      </c>
      <c r="S768" s="7" t="s">
        <v>2</v>
      </c>
      <c r="T768" s="7"/>
      <c r="U768" s="7">
        <v>12957.45</v>
      </c>
      <c r="V768" s="7">
        <v>2656.35</v>
      </c>
      <c r="W768" s="7">
        <v>33.4</v>
      </c>
      <c r="X768" s="7">
        <v>3</v>
      </c>
      <c r="Y768" s="10">
        <f t="shared" si="638"/>
        <v>9.6819187731820577E-3</v>
      </c>
      <c r="Z768" s="10">
        <f t="shared" si="639"/>
        <v>-1.1038719285182462E-2</v>
      </c>
      <c r="AA768" s="10">
        <f t="shared" si="640"/>
        <v>-1.4749262536873156E-2</v>
      </c>
      <c r="AB768" s="5"/>
      <c r="AC768" s="10">
        <f t="shared" si="646"/>
        <v>0.14602791339418392</v>
      </c>
      <c r="AD768" s="10">
        <f t="shared" si="647"/>
        <v>7.5862461357558749E-3</v>
      </c>
      <c r="AE768" s="10">
        <f t="shared" si="648"/>
        <v>0.10413223140495863</v>
      </c>
      <c r="AF768" s="10" t="s">
        <v>1</v>
      </c>
      <c r="AG768" s="10">
        <f t="shared" si="649"/>
        <v>0.13844166725842805</v>
      </c>
      <c r="AH768" s="10">
        <f t="shared" si="650"/>
        <v>4.1895681989225289E-2</v>
      </c>
      <c r="AI768" s="10">
        <f t="shared" si="641"/>
        <v>9.6545985269202758E-2</v>
      </c>
      <c r="AJ768" s="7" t="s">
        <v>5</v>
      </c>
      <c r="AK768" s="7"/>
      <c r="AL768" s="7">
        <v>1015.5</v>
      </c>
      <c r="AM768" s="7">
        <v>15.12</v>
      </c>
      <c r="AN768" s="7">
        <v>869.85</v>
      </c>
      <c r="AO768" s="4"/>
      <c r="AP768" s="10">
        <f t="shared" si="642"/>
        <v>1.1706102117061022E-2</v>
      </c>
      <c r="AQ768" s="10">
        <f t="shared" si="643"/>
        <v>-1.9455252918287983E-2</v>
      </c>
      <c r="AR768" s="10">
        <f t="shared" si="644"/>
        <v>2.5933609958506223E-3</v>
      </c>
      <c r="AS768" s="4"/>
      <c r="AT768" s="10">
        <f t="shared" si="651"/>
        <v>2.4981074943224831E-2</v>
      </c>
      <c r="AU768" s="10">
        <f t="shared" si="652"/>
        <v>-4.3037974683544394E-2</v>
      </c>
      <c r="AV768" s="10">
        <f t="shared" si="653"/>
        <v>8.8877761782562431E-2</v>
      </c>
      <c r="AW768" s="4"/>
      <c r="AX768" s="9">
        <f t="shared" si="654"/>
        <v>6.3896686839337608E-2</v>
      </c>
      <c r="AY768" s="9">
        <f t="shared" si="655"/>
        <v>0.13191573646610683</v>
      </c>
      <c r="AZ768" s="8">
        <f t="shared" si="645"/>
        <v>-6.8019049626769218E-2</v>
      </c>
      <c r="BA768" s="4"/>
      <c r="BC768" s="4"/>
      <c r="BD768" s="4"/>
      <c r="BE768" s="4"/>
      <c r="BF768" s="4"/>
      <c r="BG768" s="4"/>
      <c r="BH768" s="4"/>
      <c r="BI768" s="4"/>
      <c r="BJ768" s="4"/>
      <c r="BK768" s="4"/>
      <c r="BN768" s="4"/>
    </row>
    <row r="769" spans="1:66" s="1" customFormat="1">
      <c r="A769" s="12">
        <v>42472</v>
      </c>
      <c r="B769" s="7">
        <v>25145.59</v>
      </c>
      <c r="C769" s="7">
        <v>169.45</v>
      </c>
      <c r="D769" s="7">
        <v>1945.15</v>
      </c>
      <c r="E769" s="7">
        <v>7309.4</v>
      </c>
      <c r="F769" s="7"/>
      <c r="G769" s="7"/>
      <c r="H769" s="10">
        <f t="shared" si="629"/>
        <v>0.10534898891063259</v>
      </c>
      <c r="I769" s="10">
        <f t="shared" si="630"/>
        <v>9.7331810631229223E-3</v>
      </c>
      <c r="J769" s="10">
        <f t="shared" si="631"/>
        <v>1.4377307169224715E-2</v>
      </c>
      <c r="K769" s="1" t="s">
        <v>15</v>
      </c>
      <c r="L769" s="10">
        <f t="shared" si="632"/>
        <v>1.7133706965572455</v>
      </c>
      <c r="M769" s="10">
        <f t="shared" si="633"/>
        <v>8.8116015132408574</v>
      </c>
      <c r="N769" s="10">
        <f t="shared" si="634"/>
        <v>3.9518325316712959</v>
      </c>
      <c r="O769" s="7" t="s">
        <v>3</v>
      </c>
      <c r="P769" s="10">
        <f t="shared" si="635"/>
        <v>-7.0982308166836123</v>
      </c>
      <c r="Q769" s="10">
        <f t="shared" si="636"/>
        <v>-2.2384618351140504</v>
      </c>
      <c r="R769" s="11">
        <f t="shared" si="637"/>
        <v>-4.8597689815695624</v>
      </c>
      <c r="S769" s="7" t="s">
        <v>35</v>
      </c>
      <c r="T769" s="7"/>
      <c r="U769" s="7">
        <v>12852.35</v>
      </c>
      <c r="V769" s="7">
        <v>2705.5</v>
      </c>
      <c r="W769" s="7">
        <v>33.450000000000003</v>
      </c>
      <c r="X769" s="7">
        <f>X761+X761*0.146</f>
        <v>1.28067219</v>
      </c>
      <c r="Y769" s="10">
        <f t="shared" si="638"/>
        <v>-8.1111638478250248E-3</v>
      </c>
      <c r="Z769" s="10">
        <f t="shared" si="639"/>
        <v>1.8502832834528617E-2</v>
      </c>
      <c r="AA769" s="10">
        <f t="shared" si="640"/>
        <v>1.4970059880240799E-3</v>
      </c>
      <c r="AB769" s="5"/>
      <c r="AC769" s="10">
        <f t="shared" ref="AC769:AC779" si="656">(U769-$U$768)/$U$768</f>
        <v>-8.1111638478250248E-3</v>
      </c>
      <c r="AD769" s="10">
        <f t="shared" ref="AD769:AD779" si="657">(V769-$V$768)/$V$768</f>
        <v>1.8502832834528617E-2</v>
      </c>
      <c r="AE769" s="10">
        <f t="shared" ref="AE769:AE779" si="658">(W769-$W$768)/$W$768</f>
        <v>1.4970059880240799E-3</v>
      </c>
      <c r="AF769" s="7" t="s">
        <v>0</v>
      </c>
      <c r="AG769" s="10">
        <f t="shared" ref="AG769:AG779" si="659">AE769-AC769</f>
        <v>9.6081698358491049E-3</v>
      </c>
      <c r="AH769" s="10">
        <f t="shared" ref="AH769:AH779" si="660">AE769-AD769</f>
        <v>-1.7005826846504538E-2</v>
      </c>
      <c r="AI769" s="10">
        <f t="shared" si="641"/>
        <v>2.6613996682353643E-2</v>
      </c>
      <c r="AK769" s="7"/>
      <c r="AL769" s="7">
        <v>1020</v>
      </c>
      <c r="AM769" s="7">
        <v>15.59</v>
      </c>
      <c r="AN769" s="7">
        <v>848.65</v>
      </c>
      <c r="AO769" s="4"/>
      <c r="AP769" s="10">
        <f t="shared" si="642"/>
        <v>4.4313146233382573E-3</v>
      </c>
      <c r="AQ769" s="10">
        <f t="shared" si="643"/>
        <v>3.1084656084656128E-2</v>
      </c>
      <c r="AR769" s="10">
        <f t="shared" si="644"/>
        <v>-2.4372018164051323E-2</v>
      </c>
      <c r="AS769" s="4"/>
      <c r="AT769" s="10">
        <f t="shared" si="651"/>
        <v>2.9523088569265707E-2</v>
      </c>
      <c r="AU769" s="10">
        <f t="shared" si="652"/>
        <v>-1.3291139240506383E-2</v>
      </c>
      <c r="AV769" s="10">
        <f t="shared" si="653"/>
        <v>6.2339613193966269E-2</v>
      </c>
      <c r="AW769" s="4"/>
      <c r="AX769" s="9">
        <f t="shared" si="654"/>
        <v>3.2816524624700562E-2</v>
      </c>
      <c r="AY769" s="9">
        <f t="shared" si="655"/>
        <v>7.5630752434472648E-2</v>
      </c>
      <c r="AZ769" s="8">
        <f t="shared" si="645"/>
        <v>-4.2814227809772086E-2</v>
      </c>
      <c r="BA769" s="4"/>
      <c r="BC769" s="4"/>
      <c r="BD769" s="4"/>
      <c r="BE769" s="4"/>
      <c r="BF769" s="4"/>
      <c r="BG769" s="4"/>
      <c r="BH769" s="4"/>
      <c r="BI769" s="4"/>
      <c r="BJ769" s="4"/>
      <c r="BK769" s="4"/>
      <c r="BN769" s="4"/>
    </row>
    <row r="770" spans="1:66" s="1" customFormat="1">
      <c r="A770" s="12">
        <v>42473</v>
      </c>
      <c r="B770" s="7">
        <v>25626.75</v>
      </c>
      <c r="C770" s="7">
        <v>168.35</v>
      </c>
      <c r="D770" s="7">
        <v>1942.15</v>
      </c>
      <c r="E770" s="7">
        <v>7418.9</v>
      </c>
      <c r="F770" s="7"/>
      <c r="G770" s="7"/>
      <c r="H770" s="10">
        <f t="shared" si="629"/>
        <v>-6.4915904396576829E-3</v>
      </c>
      <c r="I770" s="10">
        <f t="shared" si="630"/>
        <v>-1.5422975091895226E-3</v>
      </c>
      <c r="J770" s="10">
        <f t="shared" si="631"/>
        <v>1.4980709770979836E-2</v>
      </c>
      <c r="K770" s="7" t="s">
        <v>6</v>
      </c>
      <c r="L770" s="10">
        <f t="shared" si="632"/>
        <v>1.6957566052842272</v>
      </c>
      <c r="M770" s="10">
        <f t="shared" si="633"/>
        <v>8.7964691046658263</v>
      </c>
      <c r="N770" s="10">
        <f t="shared" si="634"/>
        <v>4.0260144976627599</v>
      </c>
      <c r="O770" s="7" t="s">
        <v>7</v>
      </c>
      <c r="P770" s="10">
        <f t="shared" si="635"/>
        <v>-7.1007124993815989</v>
      </c>
      <c r="Q770" s="10">
        <f t="shared" si="636"/>
        <v>-2.3302578923785324</v>
      </c>
      <c r="R770" s="11">
        <f t="shared" si="637"/>
        <v>-4.7704546070030664</v>
      </c>
      <c r="S770" s="7" t="s">
        <v>2</v>
      </c>
      <c r="T770" s="7"/>
      <c r="U770" s="7">
        <v>12870.65</v>
      </c>
      <c r="V770" s="7">
        <v>2755</v>
      </c>
      <c r="W770" s="7">
        <v>35.1</v>
      </c>
      <c r="X770" s="7"/>
      <c r="Y770" s="10">
        <f t="shared" si="638"/>
        <v>1.42386411823513E-3</v>
      </c>
      <c r="Z770" s="10">
        <f t="shared" si="639"/>
        <v>1.8296063574200702E-2</v>
      </c>
      <c r="AA770" s="10">
        <f t="shared" si="640"/>
        <v>4.9327354260089641E-2</v>
      </c>
      <c r="AB770" s="5"/>
      <c r="AC770" s="10">
        <f t="shared" si="656"/>
        <v>-6.6988489247499384E-3</v>
      </c>
      <c r="AD770" s="10">
        <f t="shared" si="657"/>
        <v>3.7137425414572663E-2</v>
      </c>
      <c r="AE770" s="10">
        <f t="shared" si="658"/>
        <v>5.089820359281446E-2</v>
      </c>
      <c r="AF770" s="10"/>
      <c r="AG770" s="10">
        <f t="shared" si="659"/>
        <v>5.7597052517564397E-2</v>
      </c>
      <c r="AH770" s="10">
        <f t="shared" si="660"/>
        <v>1.3760778178241798E-2</v>
      </c>
      <c r="AI770" s="10">
        <f t="shared" si="641"/>
        <v>4.3836274339322599E-2</v>
      </c>
      <c r="AJ770" s="7"/>
      <c r="AK770" s="7"/>
      <c r="AL770" s="7">
        <v>1009.75</v>
      </c>
      <c r="AM770" s="7">
        <v>16.14</v>
      </c>
      <c r="AN770" s="7">
        <v>867.65</v>
      </c>
      <c r="AO770" s="4"/>
      <c r="AP770" s="10">
        <f t="shared" si="642"/>
        <v>-1.0049019607843138E-2</v>
      </c>
      <c r="AQ770" s="10">
        <f t="shared" si="643"/>
        <v>3.527902501603597E-2</v>
      </c>
      <c r="AR770" s="10">
        <f t="shared" si="644"/>
        <v>2.2388499381370414E-2</v>
      </c>
      <c r="AS770" s="4"/>
      <c r="AT770" s="10">
        <f t="shared" si="651"/>
        <v>1.917739086550593E-2</v>
      </c>
      <c r="AU770" s="10">
        <f t="shared" si="652"/>
        <v>2.1518987341772142E-2</v>
      </c>
      <c r="AV770" s="10">
        <f t="shared" si="653"/>
        <v>8.6123802966764668E-2</v>
      </c>
      <c r="AW770" s="4"/>
      <c r="AX770" s="9">
        <f t="shared" si="654"/>
        <v>6.6946412101258734E-2</v>
      </c>
      <c r="AY770" s="9">
        <f t="shared" si="655"/>
        <v>6.4604815624992526E-2</v>
      </c>
      <c r="AZ770" s="8">
        <f t="shared" si="645"/>
        <v>2.3415964762662084E-3</v>
      </c>
      <c r="BA770" s="4"/>
      <c r="BC770" s="4"/>
      <c r="BD770" s="4"/>
      <c r="BE770" s="4"/>
      <c r="BF770" s="4"/>
      <c r="BG770" s="4"/>
      <c r="BH770" s="4"/>
      <c r="BI770" s="4"/>
      <c r="BJ770" s="4"/>
      <c r="BK770" s="4"/>
      <c r="BN770" s="4"/>
    </row>
    <row r="771" spans="1:66" s="1" customFormat="1">
      <c r="A771" s="12">
        <v>42478</v>
      </c>
      <c r="B771" s="7">
        <v>25816.36</v>
      </c>
      <c r="C771" s="7">
        <v>171.4</v>
      </c>
      <c r="D771" s="7">
        <v>1947.1</v>
      </c>
      <c r="E771" s="7">
        <v>7313</v>
      </c>
      <c r="F771" s="7"/>
      <c r="G771" s="7"/>
      <c r="H771" s="10">
        <f t="shared" si="629"/>
        <v>1.8117018117018185E-2</v>
      </c>
      <c r="I771" s="10">
        <f t="shared" si="630"/>
        <v>2.5487217774115378E-3</v>
      </c>
      <c r="J771" s="10">
        <f t="shared" si="631"/>
        <v>-1.4274353340791713E-2</v>
      </c>
      <c r="K771" s="7" t="s">
        <v>2</v>
      </c>
      <c r="L771" s="10">
        <f t="shared" si="632"/>
        <v>1.7445956765412329</v>
      </c>
      <c r="M771" s="10">
        <f t="shared" si="633"/>
        <v>8.8214375788146278</v>
      </c>
      <c r="N771" s="10">
        <f t="shared" si="634"/>
        <v>3.9542713908271798</v>
      </c>
      <c r="O771" s="7"/>
      <c r="P771" s="10">
        <f t="shared" si="635"/>
        <v>-7.0768419022733946</v>
      </c>
      <c r="Q771" s="10">
        <f t="shared" si="636"/>
        <v>-2.2096757142859467</v>
      </c>
      <c r="R771" s="11">
        <f t="shared" si="637"/>
        <v>-4.8671661879874479</v>
      </c>
      <c r="S771" s="4"/>
      <c r="T771" s="7"/>
      <c r="U771" s="7">
        <v>12824.95</v>
      </c>
      <c r="V771" s="7">
        <v>2843.4</v>
      </c>
      <c r="W771" s="7">
        <v>34.85</v>
      </c>
      <c r="X771" s="7"/>
      <c r="Y771" s="10">
        <f t="shared" si="638"/>
        <v>-3.5507142218923603E-3</v>
      </c>
      <c r="Z771" s="10">
        <f t="shared" si="639"/>
        <v>3.2087114337568091E-2</v>
      </c>
      <c r="AA771" s="10">
        <f t="shared" si="640"/>
        <v>-7.1225071225071226E-3</v>
      </c>
      <c r="AB771" s="5"/>
      <c r="AC771" s="10">
        <f t="shared" si="656"/>
        <v>-1.022577744849488E-2</v>
      </c>
      <c r="AD771" s="10">
        <f t="shared" si="657"/>
        <v>7.041617256762106E-2</v>
      </c>
      <c r="AE771" s="10">
        <f t="shared" si="658"/>
        <v>4.3413173652694696E-2</v>
      </c>
      <c r="AF771" s="10"/>
      <c r="AG771" s="10">
        <f t="shared" si="659"/>
        <v>5.3638951101189575E-2</v>
      </c>
      <c r="AH771" s="10">
        <f t="shared" si="660"/>
        <v>-2.7002998914926364E-2</v>
      </c>
      <c r="AI771" s="10">
        <f t="shared" si="641"/>
        <v>8.0641950016115932E-2</v>
      </c>
      <c r="AJ771" s="7"/>
      <c r="AK771" s="7"/>
      <c r="AL771" s="7">
        <v>1004.25</v>
      </c>
      <c r="AM771" s="7">
        <v>15.85</v>
      </c>
      <c r="AN771" s="7">
        <v>866.2</v>
      </c>
      <c r="AO771" s="4"/>
      <c r="AP771" s="10">
        <f t="shared" si="642"/>
        <v>-5.446892795246348E-3</v>
      </c>
      <c r="AQ771" s="10">
        <f t="shared" si="643"/>
        <v>-1.7967781908302411E-2</v>
      </c>
      <c r="AR771" s="10">
        <f t="shared" si="644"/>
        <v>-1.671180775658309E-3</v>
      </c>
      <c r="AS771" s="4"/>
      <c r="AT771" s="10">
        <f t="shared" si="651"/>
        <v>1.3626040878122634E-2</v>
      </c>
      <c r="AU771" s="10">
        <f t="shared" si="652"/>
        <v>3.1645569620252488E-3</v>
      </c>
      <c r="AV771" s="10">
        <f t="shared" si="653"/>
        <v>8.4308693747261715E-2</v>
      </c>
      <c r="AW771" s="4"/>
      <c r="AX771" s="9">
        <f t="shared" si="654"/>
        <v>7.0682652869139079E-2</v>
      </c>
      <c r="AY771" s="9">
        <f t="shared" si="655"/>
        <v>8.1144136785236465E-2</v>
      </c>
      <c r="AZ771" s="8">
        <f t="shared" si="645"/>
        <v>-1.0461483916097386E-2</v>
      </c>
      <c r="BA771" s="4"/>
      <c r="BC771" s="4"/>
      <c r="BD771" s="4"/>
      <c r="BE771" s="4"/>
      <c r="BF771" s="4"/>
      <c r="BG771" s="4"/>
      <c r="BH771" s="4"/>
      <c r="BI771" s="4"/>
      <c r="BJ771" s="4"/>
      <c r="BK771" s="4"/>
      <c r="BN771" s="4"/>
    </row>
    <row r="772" spans="1:66" s="1" customFormat="1">
      <c r="A772" s="12">
        <v>42480</v>
      </c>
      <c r="B772" s="7">
        <v>25844.18</v>
      </c>
      <c r="C772" s="7">
        <v>172.35</v>
      </c>
      <c r="D772" s="7">
        <v>1975.75</v>
      </c>
      <c r="E772" s="7">
        <v>7216.15</v>
      </c>
      <c r="F772" s="7"/>
      <c r="G772" s="7"/>
      <c r="H772" s="10">
        <f t="shared" si="629"/>
        <v>5.5425904317385564E-3</v>
      </c>
      <c r="I772" s="10">
        <f t="shared" si="630"/>
        <v>1.471419033434343E-2</v>
      </c>
      <c r="J772" s="10">
        <f t="shared" si="631"/>
        <v>-1.32435389033229E-2</v>
      </c>
      <c r="L772" s="10">
        <f t="shared" si="632"/>
        <v>1.7598078462770215</v>
      </c>
      <c r="M772" s="10">
        <f t="shared" si="633"/>
        <v>8.9659520807061792</v>
      </c>
      <c r="N772" s="10">
        <f t="shared" si="634"/>
        <v>3.8886593049251403</v>
      </c>
      <c r="O772" s="7"/>
      <c r="P772" s="10">
        <f t="shared" si="635"/>
        <v>-7.206144234429158</v>
      </c>
      <c r="Q772" s="10">
        <f t="shared" si="636"/>
        <v>-2.1288514586481186</v>
      </c>
      <c r="R772" s="11">
        <f t="shared" si="637"/>
        <v>-5.0772927757810393</v>
      </c>
      <c r="S772" s="7"/>
      <c r="T772" s="7"/>
      <c r="U772" s="7">
        <v>13535</v>
      </c>
      <c r="V772" s="7">
        <v>2844.4</v>
      </c>
      <c r="W772" s="7">
        <v>34.15</v>
      </c>
      <c r="X772" s="7"/>
      <c r="Y772" s="10">
        <f t="shared" si="638"/>
        <v>5.5364738264086742E-2</v>
      </c>
      <c r="Z772" s="10">
        <f t="shared" si="639"/>
        <v>3.5169163677287754E-4</v>
      </c>
      <c r="AA772" s="10">
        <f t="shared" si="640"/>
        <v>-2.0086083213773396E-2</v>
      </c>
      <c r="AB772" s="5"/>
      <c r="AC772" s="10">
        <f t="shared" si="656"/>
        <v>4.4572813323609142E-2</v>
      </c>
      <c r="AD772" s="10">
        <f t="shared" si="657"/>
        <v>7.0792628983379527E-2</v>
      </c>
      <c r="AE772" s="10">
        <f t="shared" si="658"/>
        <v>2.2455089820359281E-2</v>
      </c>
      <c r="AF772" s="10"/>
      <c r="AG772" s="10">
        <f t="shared" si="659"/>
        <v>-2.2117723503249861E-2</v>
      </c>
      <c r="AH772" s="10">
        <f t="shared" si="660"/>
        <v>-4.8337539163020249E-2</v>
      </c>
      <c r="AI772" s="10">
        <f t="shared" si="641"/>
        <v>2.6219815659770388E-2</v>
      </c>
      <c r="AJ772" s="7"/>
      <c r="AK772" s="7"/>
      <c r="AL772" s="7">
        <v>1003</v>
      </c>
      <c r="AM772" s="7">
        <v>16.64</v>
      </c>
      <c r="AN772" s="7">
        <v>858.3</v>
      </c>
      <c r="AO772" s="4"/>
      <c r="AP772" s="10">
        <f t="shared" si="642"/>
        <v>-1.2447099825740602E-3</v>
      </c>
      <c r="AQ772" s="10">
        <f t="shared" si="643"/>
        <v>4.9842271293375456E-2</v>
      </c>
      <c r="AR772" s="10">
        <f t="shared" si="644"/>
        <v>-9.1202955437544343E-3</v>
      </c>
      <c r="AS772" s="4"/>
      <c r="AT772" s="10">
        <f t="shared" si="651"/>
        <v>1.2364370426444614E-2</v>
      </c>
      <c r="AU772" s="10">
        <f t="shared" si="652"/>
        <v>5.3164556962025308E-2</v>
      </c>
      <c r="AV772" s="10">
        <f t="shared" si="653"/>
        <v>7.4419477999624367E-2</v>
      </c>
      <c r="AW772" s="10" t="s">
        <v>1</v>
      </c>
      <c r="AX772" s="9">
        <f t="shared" si="654"/>
        <v>6.2055107573179752E-2</v>
      </c>
      <c r="AY772" s="9">
        <f t="shared" si="655"/>
        <v>2.1254921037599059E-2</v>
      </c>
      <c r="AZ772" s="8">
        <f t="shared" si="645"/>
        <v>4.0800186535580693E-2</v>
      </c>
      <c r="BA772" s="4" t="s">
        <v>14</v>
      </c>
      <c r="BC772" s="4"/>
      <c r="BD772" s="4"/>
      <c r="BE772" s="4"/>
      <c r="BF772" s="4"/>
      <c r="BG772" s="4"/>
      <c r="BH772" s="4"/>
      <c r="BI772" s="4"/>
      <c r="BJ772" s="4">
        <v>114</v>
      </c>
      <c r="BK772" s="4"/>
      <c r="BN772" s="4"/>
    </row>
    <row r="773" spans="1:66" s="1" customFormat="1">
      <c r="A773" s="12">
        <v>42481</v>
      </c>
      <c r="B773" s="7">
        <v>25880.38</v>
      </c>
      <c r="C773" s="7">
        <v>168.75</v>
      </c>
      <c r="D773" s="7">
        <v>1946.85</v>
      </c>
      <c r="E773" s="7">
        <v>6984.2</v>
      </c>
      <c r="F773" s="7"/>
      <c r="G773" s="7"/>
      <c r="H773" s="10">
        <f t="shared" si="629"/>
        <v>-2.0887728459529995E-2</v>
      </c>
      <c r="I773" s="10">
        <f t="shared" si="630"/>
        <v>-1.4627356699987392E-2</v>
      </c>
      <c r="J773" s="10">
        <f t="shared" si="631"/>
        <v>-3.2143178841903208E-2</v>
      </c>
      <c r="K773" s="7"/>
      <c r="L773" s="10">
        <f t="shared" si="632"/>
        <v>1.7021617293835067</v>
      </c>
      <c r="M773" s="10">
        <f t="shared" si="633"/>
        <v>8.8201765447667082</v>
      </c>
      <c r="N773" s="10">
        <f t="shared" si="634"/>
        <v>3.7315222545897981</v>
      </c>
      <c r="O773" s="7"/>
      <c r="P773" s="10">
        <f t="shared" si="635"/>
        <v>-7.1180148153832015</v>
      </c>
      <c r="Q773" s="10">
        <f t="shared" si="636"/>
        <v>-2.0293605252062914</v>
      </c>
      <c r="R773" s="11">
        <f t="shared" si="637"/>
        <v>-5.0886542901769101</v>
      </c>
      <c r="S773" s="7"/>
      <c r="T773" s="7"/>
      <c r="U773" s="7">
        <v>12975.25</v>
      </c>
      <c r="V773" s="7">
        <v>2788.75</v>
      </c>
      <c r="W773" s="7">
        <v>33.15</v>
      </c>
      <c r="X773" s="7"/>
      <c r="Y773" s="10">
        <f t="shared" si="638"/>
        <v>-4.135574436645733E-2</v>
      </c>
      <c r="Z773" s="10">
        <f t="shared" si="639"/>
        <v>-1.9564758824356661E-2</v>
      </c>
      <c r="AA773" s="10">
        <f t="shared" si="640"/>
        <v>-2.9282576866764276E-2</v>
      </c>
      <c r="AB773" s="5"/>
      <c r="AC773" s="10">
        <f t="shared" si="656"/>
        <v>1.3737270836468034E-3</v>
      </c>
      <c r="AD773" s="10">
        <f t="shared" si="657"/>
        <v>4.9842829446420878E-2</v>
      </c>
      <c r="AE773" s="10">
        <f t="shared" si="658"/>
        <v>-7.4850299401197605E-3</v>
      </c>
      <c r="AF773" s="10"/>
      <c r="AG773" s="10">
        <f t="shared" si="659"/>
        <v>-8.8587570237665635E-3</v>
      </c>
      <c r="AH773" s="10">
        <f t="shared" si="660"/>
        <v>-5.7327859386540642E-2</v>
      </c>
      <c r="AI773" s="10">
        <f t="shared" si="641"/>
        <v>4.8469102362774075E-2</v>
      </c>
      <c r="AJ773" s="7"/>
      <c r="AK773" s="7"/>
      <c r="AL773" s="7">
        <v>1001.75</v>
      </c>
      <c r="AM773" s="7">
        <v>16.96</v>
      </c>
      <c r="AN773" s="7">
        <v>858.6</v>
      </c>
      <c r="AO773" s="4"/>
      <c r="AP773" s="10">
        <f t="shared" si="642"/>
        <v>-1.2462612163509472E-3</v>
      </c>
      <c r="AQ773" s="10">
        <f t="shared" si="643"/>
        <v>1.9230769230769246E-2</v>
      </c>
      <c r="AR773" s="10">
        <f t="shared" si="644"/>
        <v>3.4952813701510921E-4</v>
      </c>
      <c r="AS773" s="4"/>
      <c r="AT773" s="10">
        <f t="shared" ref="AT773:AT785" si="661">(AL773-$AL$772)/$AL$772</f>
        <v>-1.2462612163509472E-3</v>
      </c>
      <c r="AU773" s="10">
        <f t="shared" ref="AU773:AU785" si="662">(AM773-$AM$772)/$AM$772</f>
        <v>1.9230769230769246E-2</v>
      </c>
      <c r="AV773" s="10">
        <f t="shared" ref="AV773:AV785" si="663">(AN773-$AN$772)/$AN$772</f>
        <v>3.4952813701510921E-4</v>
      </c>
      <c r="AW773" s="4" t="s">
        <v>7</v>
      </c>
      <c r="AX773" s="9">
        <f t="shared" ref="AX773:AX785" si="664">AT773-AU773</f>
        <v>-2.0477030447120192E-2</v>
      </c>
      <c r="AY773" s="9">
        <f t="shared" ref="AY773:AY785" si="665">AT773-AV773</f>
        <v>-1.5957893533660563E-3</v>
      </c>
      <c r="AZ773" s="8">
        <f t="shared" si="645"/>
        <v>-1.8881241093754136E-2</v>
      </c>
      <c r="BA773" s="4" t="s">
        <v>20</v>
      </c>
      <c r="BC773" s="4"/>
      <c r="BD773" s="4"/>
      <c r="BE773" s="4"/>
      <c r="BF773" s="4"/>
      <c r="BG773" s="4"/>
      <c r="BH773" s="4"/>
      <c r="BI773" s="4"/>
      <c r="BJ773" s="4"/>
      <c r="BK773" s="4"/>
      <c r="BN773" s="4"/>
    </row>
    <row r="774" spans="1:66" s="1" customFormat="1">
      <c r="A774" s="12">
        <v>42482</v>
      </c>
      <c r="B774" s="7">
        <v>25838.14</v>
      </c>
      <c r="C774" s="7">
        <v>167.55</v>
      </c>
      <c r="D774" s="7">
        <v>1953.45</v>
      </c>
      <c r="E774" s="7">
        <v>6974.8</v>
      </c>
      <c r="F774" s="7"/>
      <c r="G774" s="7"/>
      <c r="H774" s="10">
        <f t="shared" si="629"/>
        <v>-7.1111111111110438E-3</v>
      </c>
      <c r="I774" s="10">
        <f t="shared" si="630"/>
        <v>3.3900916865706844E-3</v>
      </c>
      <c r="J774" s="10">
        <f t="shared" si="631"/>
        <v>-1.3458950201883733E-3</v>
      </c>
      <c r="K774" s="7"/>
      <c r="L774" s="10">
        <f t="shared" si="632"/>
        <v>1.6829463570856686</v>
      </c>
      <c r="M774" s="10">
        <f t="shared" si="633"/>
        <v>8.853467843631778</v>
      </c>
      <c r="N774" s="10">
        <f t="shared" si="634"/>
        <v>3.7251541223494349</v>
      </c>
      <c r="O774" s="7"/>
      <c r="P774" s="10">
        <f t="shared" si="635"/>
        <v>-7.1705214865461091</v>
      </c>
      <c r="Q774" s="10">
        <f t="shared" si="636"/>
        <v>-2.0422077652637665</v>
      </c>
      <c r="R774" s="11">
        <f t="shared" si="637"/>
        <v>-5.1283137212823426</v>
      </c>
      <c r="S774" s="7"/>
      <c r="T774" s="7"/>
      <c r="U774" s="7">
        <v>12855.4</v>
      </c>
      <c r="V774" s="7">
        <v>2822.1</v>
      </c>
      <c r="W774" s="7">
        <v>33.6</v>
      </c>
      <c r="X774" s="7"/>
      <c r="Y774" s="10">
        <f t="shared" si="638"/>
        <v>-9.2368162463151281E-3</v>
      </c>
      <c r="Z774" s="10">
        <f t="shared" si="639"/>
        <v>1.1958762886597906E-2</v>
      </c>
      <c r="AA774" s="10">
        <f t="shared" si="640"/>
        <v>1.357466063348425E-2</v>
      </c>
      <c r="AB774" s="5"/>
      <c r="AC774" s="10">
        <f t="shared" si="656"/>
        <v>-7.8757780273125567E-3</v>
      </c>
      <c r="AD774" s="10">
        <f t="shared" si="657"/>
        <v>6.2397650911965669E-2</v>
      </c>
      <c r="AE774" s="10">
        <f t="shared" si="658"/>
        <v>5.9880239520958937E-3</v>
      </c>
      <c r="AF774" s="10"/>
      <c r="AG774" s="10">
        <f t="shared" si="659"/>
        <v>1.386380197940845E-2</v>
      </c>
      <c r="AH774" s="10">
        <f t="shared" si="660"/>
        <v>-5.6409626959869771E-2</v>
      </c>
      <c r="AI774" s="10">
        <f t="shared" si="641"/>
        <v>7.0273428939278224E-2</v>
      </c>
      <c r="AJ774" s="7"/>
      <c r="AK774" s="7"/>
      <c r="AL774" s="7">
        <v>1000</v>
      </c>
      <c r="AM774" s="7">
        <v>16.86</v>
      </c>
      <c r="AN774" s="7">
        <v>847.35</v>
      </c>
      <c r="AO774" s="4"/>
      <c r="AP774" s="10">
        <f t="shared" si="642"/>
        <v>-1.7469428500124782E-3</v>
      </c>
      <c r="AQ774" s="10">
        <f t="shared" si="643"/>
        <v>-5.8962264150944233E-3</v>
      </c>
      <c r="AR774" s="10">
        <f t="shared" si="644"/>
        <v>-1.310272536687631E-2</v>
      </c>
      <c r="AS774" s="4"/>
      <c r="AT774" s="10">
        <f t="shared" si="661"/>
        <v>-2.9910269192422734E-3</v>
      </c>
      <c r="AU774" s="10">
        <f t="shared" si="662"/>
        <v>1.3221153846153777E-2</v>
      </c>
      <c r="AV774" s="10">
        <f t="shared" si="663"/>
        <v>-1.2757777001048506E-2</v>
      </c>
      <c r="AW774" s="4"/>
      <c r="AX774" s="9">
        <f t="shared" si="664"/>
        <v>-1.6212180765396052E-2</v>
      </c>
      <c r="AY774" s="9">
        <f t="shared" si="665"/>
        <v>9.7667500818062331E-3</v>
      </c>
      <c r="AZ774" s="8">
        <f t="shared" si="645"/>
        <v>-2.5978930847202285E-2</v>
      </c>
      <c r="BA774" s="4"/>
      <c r="BC774" s="4"/>
      <c r="BD774" s="4"/>
      <c r="BE774" s="4"/>
      <c r="BF774" s="4"/>
      <c r="BG774" s="4"/>
      <c r="BH774" s="4"/>
      <c r="BI774" s="4"/>
      <c r="BJ774" s="4"/>
      <c r="BK774" s="4"/>
      <c r="BN774" s="4"/>
    </row>
    <row r="775" spans="1:66" s="1" customFormat="1">
      <c r="A775" s="12">
        <v>42485</v>
      </c>
      <c r="B775" s="7">
        <v>25678.93</v>
      </c>
      <c r="C775" s="7">
        <v>166.3</v>
      </c>
      <c r="D775" s="7">
        <v>1941.55</v>
      </c>
      <c r="E775" s="7">
        <v>6850.25</v>
      </c>
      <c r="F775" s="7"/>
      <c r="G775" s="7"/>
      <c r="H775" s="10">
        <f t="shared" si="629"/>
        <v>-7.460459564309161E-3</v>
      </c>
      <c r="I775" s="10">
        <f t="shared" si="630"/>
        <v>-6.091786326755274E-3</v>
      </c>
      <c r="J775" s="10">
        <f t="shared" si="631"/>
        <v>-1.7857142857142884E-2</v>
      </c>
      <c r="K775" s="7"/>
      <c r="L775" s="10">
        <f t="shared" si="632"/>
        <v>1.6629303442754204</v>
      </c>
      <c r="M775" s="10">
        <f t="shared" si="633"/>
        <v>8.7934426229508187</v>
      </c>
      <c r="N775" s="10">
        <f t="shared" si="634"/>
        <v>3.6407763701646232</v>
      </c>
      <c r="O775" s="7"/>
      <c r="P775" s="10">
        <f t="shared" si="635"/>
        <v>-7.1305122786753987</v>
      </c>
      <c r="Q775" s="10">
        <f t="shared" si="636"/>
        <v>-1.9778460258892028</v>
      </c>
      <c r="R775" s="11">
        <f t="shared" si="637"/>
        <v>-5.1526662527861955</v>
      </c>
      <c r="S775" s="7"/>
      <c r="T775" s="7"/>
      <c r="U775" s="7">
        <v>12755</v>
      </c>
      <c r="V775" s="7">
        <v>2815.9</v>
      </c>
      <c r="W775" s="7">
        <v>33.65</v>
      </c>
      <c r="X775" s="7"/>
      <c r="Y775" s="10">
        <f t="shared" si="638"/>
        <v>-7.8099475706706629E-3</v>
      </c>
      <c r="Z775" s="10">
        <f t="shared" si="639"/>
        <v>-2.1969455370113812E-3</v>
      </c>
      <c r="AA775" s="10">
        <f t="shared" si="640"/>
        <v>1.4880952380951534E-3</v>
      </c>
      <c r="AB775" s="5"/>
      <c r="AC775" s="10">
        <f t="shared" si="656"/>
        <v>-1.5624216184511668E-2</v>
      </c>
      <c r="AD775" s="10">
        <f t="shared" si="657"/>
        <v>6.0063621134263251E-2</v>
      </c>
      <c r="AE775" s="10">
        <f t="shared" si="658"/>
        <v>7.4850299401197605E-3</v>
      </c>
      <c r="AF775" s="10"/>
      <c r="AG775" s="10">
        <f t="shared" si="659"/>
        <v>2.310924612463143E-2</v>
      </c>
      <c r="AH775" s="10">
        <f t="shared" si="660"/>
        <v>-5.2578591194143487E-2</v>
      </c>
      <c r="AI775" s="10">
        <f t="shared" si="641"/>
        <v>7.5687837318774917E-2</v>
      </c>
      <c r="AJ775" s="7"/>
      <c r="AK775" s="7"/>
      <c r="AL775" s="7">
        <v>1001.5</v>
      </c>
      <c r="AM775" s="7">
        <v>16.420000000000002</v>
      </c>
      <c r="AN775" s="7">
        <v>869.3</v>
      </c>
      <c r="AO775" s="4"/>
      <c r="AP775" s="10">
        <f t="shared" si="642"/>
        <v>1.5E-3</v>
      </c>
      <c r="AQ775" s="10">
        <f t="shared" si="643"/>
        <v>-2.609727164887294E-2</v>
      </c>
      <c r="AR775" s="10">
        <f t="shared" si="644"/>
        <v>2.5904289844810208E-2</v>
      </c>
      <c r="AS775" s="4"/>
      <c r="AT775" s="10">
        <f t="shared" si="661"/>
        <v>-1.4955134596211367E-3</v>
      </c>
      <c r="AU775" s="10">
        <f t="shared" si="662"/>
        <v>-1.3221153846153777E-2</v>
      </c>
      <c r="AV775" s="10">
        <f t="shared" si="663"/>
        <v>1.2816031690551091E-2</v>
      </c>
      <c r="AW775" s="4"/>
      <c r="AX775" s="9">
        <f t="shared" si="664"/>
        <v>1.172564038653264E-2</v>
      </c>
      <c r="AY775" s="9">
        <f t="shared" si="665"/>
        <v>-1.4311545150172227E-2</v>
      </c>
      <c r="AZ775" s="8">
        <f t="shared" si="645"/>
        <v>2.6037185536704865E-2</v>
      </c>
      <c r="BA775" s="4"/>
      <c r="BC775" s="4"/>
      <c r="BD775" s="4"/>
      <c r="BE775" s="4"/>
      <c r="BF775" s="4"/>
      <c r="BG775" s="4"/>
      <c r="BH775" s="4"/>
      <c r="BI775" s="4"/>
      <c r="BJ775" s="4"/>
      <c r="BK775" s="4"/>
      <c r="BN775" s="4"/>
    </row>
    <row r="776" spans="1:66" s="1" customFormat="1">
      <c r="A776" s="12">
        <v>42486</v>
      </c>
      <c r="B776" s="7">
        <v>26007.3</v>
      </c>
      <c r="C776" s="7">
        <v>167.65</v>
      </c>
      <c r="D776" s="7">
        <v>2000.4</v>
      </c>
      <c r="E776" s="7">
        <v>6997.5</v>
      </c>
      <c r="F776" s="7"/>
      <c r="G776" s="7"/>
      <c r="H776" s="10">
        <f t="shared" si="629"/>
        <v>8.1178592904389314E-3</v>
      </c>
      <c r="I776" s="10">
        <f t="shared" si="630"/>
        <v>3.0310834127372531E-2</v>
      </c>
      <c r="J776" s="10">
        <f t="shared" si="631"/>
        <v>2.1495565855260756E-2</v>
      </c>
      <c r="K776" s="7"/>
      <c r="L776" s="10">
        <f t="shared" si="632"/>
        <v>1.6845476381104885</v>
      </c>
      <c r="M776" s="10">
        <f t="shared" si="633"/>
        <v>9.0902900378310214</v>
      </c>
      <c r="N776" s="10">
        <f t="shared" si="634"/>
        <v>3.7405324842490346</v>
      </c>
      <c r="O776" s="7"/>
      <c r="P776" s="10">
        <f t="shared" si="635"/>
        <v>-7.4057423997205332</v>
      </c>
      <c r="Q776" s="10">
        <f t="shared" si="636"/>
        <v>-2.0559848461385464</v>
      </c>
      <c r="R776" s="11">
        <f t="shared" si="637"/>
        <v>-5.3497575535819868</v>
      </c>
      <c r="S776" s="7"/>
      <c r="T776" s="7"/>
      <c r="U776" s="7">
        <v>12857.1</v>
      </c>
      <c r="V776" s="7">
        <v>2836.3</v>
      </c>
      <c r="W776" s="7">
        <v>34.299999999999997</v>
      </c>
      <c r="X776" s="7"/>
      <c r="Y776" s="10">
        <f t="shared" si="638"/>
        <v>8.0047040376323292E-3</v>
      </c>
      <c r="Z776" s="10">
        <f t="shared" si="639"/>
        <v>7.2445754465712883E-3</v>
      </c>
      <c r="AA776" s="10">
        <f t="shared" si="640"/>
        <v>1.9316493313521504E-2</v>
      </c>
      <c r="AB776" s="5"/>
      <c r="AC776" s="10">
        <f t="shared" si="656"/>
        <v>-7.7445793732563396E-3</v>
      </c>
      <c r="AD776" s="10">
        <f t="shared" si="657"/>
        <v>6.7743332015735985E-2</v>
      </c>
      <c r="AE776" s="10">
        <f t="shared" si="658"/>
        <v>2.6946107784431097E-2</v>
      </c>
      <c r="AF776" s="10"/>
      <c r="AG776" s="10">
        <f t="shared" si="659"/>
        <v>3.4690687157687437E-2</v>
      </c>
      <c r="AH776" s="10">
        <f t="shared" si="660"/>
        <v>-4.0797224231304885E-2</v>
      </c>
      <c r="AI776" s="10">
        <f t="shared" si="641"/>
        <v>7.5487911388992329E-2</v>
      </c>
      <c r="AJ776" s="7"/>
      <c r="AK776" s="7"/>
      <c r="AL776" s="7">
        <v>1000.75</v>
      </c>
      <c r="AM776" s="7">
        <v>16.63</v>
      </c>
      <c r="AN776" s="7">
        <v>863.75</v>
      </c>
      <c r="AO776" s="4"/>
      <c r="AP776" s="10">
        <f t="shared" si="642"/>
        <v>-7.4887668497254113E-4</v>
      </c>
      <c r="AQ776" s="10">
        <f t="shared" si="643"/>
        <v>1.2789281364189846E-2</v>
      </c>
      <c r="AR776" s="10">
        <f t="shared" si="644"/>
        <v>-6.3844472564131543E-3</v>
      </c>
      <c r="AS776" s="4"/>
      <c r="AT776" s="10">
        <f t="shared" si="661"/>
        <v>-2.243270189431705E-3</v>
      </c>
      <c r="AU776" s="10">
        <f t="shared" si="662"/>
        <v>-6.0096153846163239E-4</v>
      </c>
      <c r="AV776" s="10">
        <f t="shared" si="663"/>
        <v>6.349761155773093E-3</v>
      </c>
      <c r="AW776" s="4"/>
      <c r="AX776" s="9">
        <f t="shared" si="664"/>
        <v>-1.6423086509700726E-3</v>
      </c>
      <c r="AY776" s="9">
        <f t="shared" si="665"/>
        <v>-8.593031345204798E-3</v>
      </c>
      <c r="AZ776" s="8">
        <f t="shared" si="645"/>
        <v>6.9507226942347256E-3</v>
      </c>
      <c r="BA776" s="4"/>
      <c r="BC776" s="4"/>
      <c r="BD776" s="4"/>
      <c r="BE776" s="4"/>
      <c r="BF776" s="4"/>
      <c r="BG776" s="4"/>
      <c r="BH776" s="4"/>
      <c r="BI776" s="4"/>
      <c r="BJ776" s="4"/>
      <c r="BK776" s="4"/>
      <c r="BN776" s="4"/>
    </row>
    <row r="777" spans="1:66" s="1" customFormat="1">
      <c r="A777" s="12">
        <v>42487</v>
      </c>
      <c r="B777" s="7">
        <v>26064.12</v>
      </c>
      <c r="C777" s="7">
        <v>172.25</v>
      </c>
      <c r="D777" s="7">
        <v>2038.15</v>
      </c>
      <c r="E777" s="7">
        <v>6944.25</v>
      </c>
      <c r="F777" s="7"/>
      <c r="G777" s="7"/>
      <c r="H777" s="10">
        <f t="shared" si="629"/>
        <v>2.743811512078732E-2</v>
      </c>
      <c r="I777" s="10">
        <f t="shared" si="630"/>
        <v>1.8871225754849029E-2</v>
      </c>
      <c r="J777" s="10">
        <f t="shared" si="631"/>
        <v>-7.6098606645230438E-3</v>
      </c>
      <c r="K777" s="7"/>
      <c r="L777" s="10">
        <f t="shared" si="632"/>
        <v>1.7582065652522016</v>
      </c>
      <c r="M777" s="10">
        <f t="shared" si="633"/>
        <v>9.2807061790668346</v>
      </c>
      <c r="N777" s="10">
        <f t="shared" si="634"/>
        <v>3.704457692568254</v>
      </c>
      <c r="O777" s="10" t="s">
        <v>1</v>
      </c>
      <c r="P777" s="10">
        <f t="shared" si="635"/>
        <v>-7.5224996138146327</v>
      </c>
      <c r="Q777" s="10">
        <f t="shared" si="636"/>
        <v>-1.9462511273160523</v>
      </c>
      <c r="R777" s="11">
        <f t="shared" si="637"/>
        <v>-5.5762484864985806</v>
      </c>
      <c r="S777" s="4" t="s">
        <v>14</v>
      </c>
      <c r="T777" s="7"/>
      <c r="U777" s="7">
        <v>12948.1</v>
      </c>
      <c r="V777" s="7">
        <v>2858.8</v>
      </c>
      <c r="W777" s="7">
        <v>34.85</v>
      </c>
      <c r="X777" s="7"/>
      <c r="Y777" s="10">
        <f t="shared" si="638"/>
        <v>7.0778013704490125E-3</v>
      </c>
      <c r="Z777" s="10">
        <f t="shared" si="639"/>
        <v>7.9328702887564786E-3</v>
      </c>
      <c r="AA777" s="10">
        <f t="shared" si="640"/>
        <v>1.603498542274065E-2</v>
      </c>
      <c r="AB777" s="5"/>
      <c r="AC777" s="10">
        <f t="shared" si="656"/>
        <v>-7.2159259730891214E-4</v>
      </c>
      <c r="AD777" s="10">
        <f t="shared" si="657"/>
        <v>7.6213601370301462E-2</v>
      </c>
      <c r="AE777" s="10">
        <f t="shared" si="658"/>
        <v>4.3413173652694696E-2</v>
      </c>
      <c r="AF777" s="10"/>
      <c r="AG777" s="10">
        <f t="shared" si="659"/>
        <v>4.4134766250003607E-2</v>
      </c>
      <c r="AH777" s="10">
        <f t="shared" si="660"/>
        <v>-3.2800427717606766E-2</v>
      </c>
      <c r="AI777" s="10">
        <f t="shared" si="641"/>
        <v>7.6935193967610366E-2</v>
      </c>
      <c r="AJ777" s="7"/>
      <c r="AK777" s="7"/>
      <c r="AL777" s="7">
        <v>1004.5</v>
      </c>
      <c r="AM777" s="7">
        <v>16.55</v>
      </c>
      <c r="AN777" s="7">
        <v>868.85</v>
      </c>
      <c r="AO777" s="4"/>
      <c r="AP777" s="10">
        <f t="shared" si="642"/>
        <v>3.7471896077941546E-3</v>
      </c>
      <c r="AQ777" s="10">
        <f t="shared" si="643"/>
        <v>-4.8105832832229887E-3</v>
      </c>
      <c r="AR777" s="10">
        <f t="shared" si="644"/>
        <v>5.9044862518089986E-3</v>
      </c>
      <c r="AS777" s="4"/>
      <c r="AT777" s="10">
        <f t="shared" si="661"/>
        <v>1.4955134596211367E-3</v>
      </c>
      <c r="AU777" s="10">
        <f t="shared" si="662"/>
        <v>-5.4086538461538373E-3</v>
      </c>
      <c r="AV777" s="10">
        <f t="shared" si="663"/>
        <v>1.2291739485028624E-2</v>
      </c>
      <c r="AW777" s="4"/>
      <c r="AX777" s="9">
        <f t="shared" si="664"/>
        <v>6.904167305774974E-3</v>
      </c>
      <c r="AY777" s="9">
        <f t="shared" si="665"/>
        <v>-1.0796226025407488E-2</v>
      </c>
      <c r="AZ777" s="8">
        <f t="shared" si="645"/>
        <v>1.7700393331182462E-2</v>
      </c>
      <c r="BA777" s="4"/>
      <c r="BC777" s="4"/>
      <c r="BD777" s="4"/>
      <c r="BE777" s="4"/>
      <c r="BF777" s="4"/>
      <c r="BG777" s="4"/>
      <c r="BH777" s="4"/>
      <c r="BI777" s="4"/>
      <c r="BJ777" s="4"/>
      <c r="BK777" s="4"/>
      <c r="BN777" s="4"/>
    </row>
    <row r="778" spans="1:66" s="1" customFormat="1">
      <c r="A778" s="12">
        <v>42488</v>
      </c>
      <c r="B778" s="7">
        <v>25603.1</v>
      </c>
      <c r="C778" s="7">
        <v>170</v>
      </c>
      <c r="D778" s="7">
        <v>1913.05</v>
      </c>
      <c r="E778" s="7">
        <v>6964.25</v>
      </c>
      <c r="F778" s="7"/>
      <c r="G778" s="7"/>
      <c r="H778" s="10">
        <f t="shared" si="629"/>
        <v>-1.3062409288824383E-2</v>
      </c>
      <c r="I778" s="10">
        <f t="shared" si="630"/>
        <v>-6.1379191914236013E-2</v>
      </c>
      <c r="J778" s="10">
        <f t="shared" si="631"/>
        <v>2.880080642257983E-3</v>
      </c>
      <c r="K778" s="7"/>
      <c r="L778" s="10">
        <f t="shared" si="632"/>
        <v>1.722177742193755</v>
      </c>
      <c r="M778" s="10">
        <f t="shared" si="633"/>
        <v>8.64968474148802</v>
      </c>
      <c r="N778" s="10">
        <f t="shared" si="634"/>
        <v>3.7180069101009416</v>
      </c>
      <c r="O778" s="7" t="s">
        <v>0</v>
      </c>
      <c r="P778" s="10">
        <f t="shared" si="635"/>
        <v>-6.9275069992942653</v>
      </c>
      <c r="Q778" s="10">
        <f t="shared" si="636"/>
        <v>-1.9958291679071867</v>
      </c>
      <c r="R778" s="11">
        <f t="shared" si="637"/>
        <v>-4.9316778313870788</v>
      </c>
      <c r="S778" s="7" t="s">
        <v>25</v>
      </c>
      <c r="T778" s="7"/>
      <c r="U778" s="7">
        <v>12952.1</v>
      </c>
      <c r="V778" s="7">
        <v>2823</v>
      </c>
      <c r="W778" s="7">
        <v>36.299999999999997</v>
      </c>
      <c r="X778" s="7"/>
      <c r="Y778" s="10">
        <f t="shared" si="638"/>
        <v>3.0892563387678498E-4</v>
      </c>
      <c r="Z778" s="10">
        <f t="shared" si="639"/>
        <v>-1.2522736812648727E-2</v>
      </c>
      <c r="AA778" s="10">
        <f t="shared" si="640"/>
        <v>4.1606886657101744E-2</v>
      </c>
      <c r="AB778" s="5"/>
      <c r="AC778" s="10">
        <f t="shared" si="656"/>
        <v>-4.1288988188265154E-4</v>
      </c>
      <c r="AD778" s="10">
        <f t="shared" si="657"/>
        <v>6.2736461686148326E-2</v>
      </c>
      <c r="AE778" s="10">
        <f t="shared" si="658"/>
        <v>8.6826347305389184E-2</v>
      </c>
      <c r="AF778" s="10"/>
      <c r="AG778" s="10">
        <f t="shared" si="659"/>
        <v>8.7239237187271834E-2</v>
      </c>
      <c r="AH778" s="10">
        <f t="shared" si="660"/>
        <v>2.4089885619240858E-2</v>
      </c>
      <c r="AI778" s="10">
        <f t="shared" si="641"/>
        <v>6.3149351568030976E-2</v>
      </c>
      <c r="AJ778" s="7"/>
      <c r="AK778" s="7"/>
      <c r="AL778" s="7">
        <v>995.75</v>
      </c>
      <c r="AM778" s="7">
        <v>17.239999999999998</v>
      </c>
      <c r="AN778" s="7">
        <v>860</v>
      </c>
      <c r="AO778" s="4"/>
      <c r="AP778" s="10">
        <f t="shared" si="642"/>
        <v>-8.7108013937282226E-3</v>
      </c>
      <c r="AQ778" s="10">
        <f t="shared" si="643"/>
        <v>4.1691842900301979E-2</v>
      </c>
      <c r="AR778" s="10">
        <f t="shared" si="644"/>
        <v>-1.0185877884560077E-2</v>
      </c>
      <c r="AS778" s="4"/>
      <c r="AT778" s="10">
        <f t="shared" si="661"/>
        <v>-7.2283150548354937E-3</v>
      </c>
      <c r="AU778" s="10">
        <f t="shared" si="662"/>
        <v>3.605769230769218E-2</v>
      </c>
      <c r="AV778" s="10">
        <f t="shared" si="663"/>
        <v>1.9806594430852214E-3</v>
      </c>
      <c r="AW778" s="4"/>
      <c r="AX778" s="9">
        <f t="shared" si="664"/>
        <v>-4.3286007362527676E-2</v>
      </c>
      <c r="AY778" s="9">
        <f t="shared" si="665"/>
        <v>-9.2089744979207151E-3</v>
      </c>
      <c r="AZ778" s="8">
        <f t="shared" si="645"/>
        <v>-3.4077032864606963E-2</v>
      </c>
      <c r="BA778" s="4"/>
      <c r="BC778" s="4"/>
      <c r="BD778" s="4"/>
      <c r="BE778" s="4"/>
      <c r="BF778" s="4"/>
      <c r="BG778" s="4"/>
      <c r="BH778" s="4"/>
      <c r="BI778" s="4"/>
      <c r="BJ778" s="4"/>
      <c r="BK778" s="4"/>
      <c r="BN778" s="4"/>
    </row>
    <row r="779" spans="1:66" s="1" customFormat="1">
      <c r="A779" s="12">
        <v>42489</v>
      </c>
      <c r="B779" s="7">
        <v>25606.62</v>
      </c>
      <c r="C779" s="7">
        <v>169</v>
      </c>
      <c r="D779" s="7">
        <v>1910.35</v>
      </c>
      <c r="E779" s="7">
        <v>6832.2</v>
      </c>
      <c r="F779" s="7"/>
      <c r="G779" s="7"/>
      <c r="H779" s="10">
        <f t="shared" si="629"/>
        <v>-5.8823529411764705E-3</v>
      </c>
      <c r="I779" s="10">
        <f t="shared" si="630"/>
        <v>-1.4113588249131206E-3</v>
      </c>
      <c r="J779" s="10">
        <f t="shared" si="631"/>
        <v>-1.8961122877553246E-2</v>
      </c>
      <c r="K779" s="7"/>
      <c r="L779" s="10">
        <f t="shared" si="632"/>
        <v>1.7061649319455563</v>
      </c>
      <c r="M779" s="10">
        <f t="shared" si="633"/>
        <v>8.636065573770491</v>
      </c>
      <c r="N779" s="10">
        <f t="shared" si="634"/>
        <v>3.6285482013413728</v>
      </c>
      <c r="O779" s="7"/>
      <c r="P779" s="10">
        <f t="shared" si="635"/>
        <v>-6.9299006418249345</v>
      </c>
      <c r="Q779" s="10">
        <f t="shared" si="636"/>
        <v>-1.9223832693958165</v>
      </c>
      <c r="R779" s="11">
        <f t="shared" si="637"/>
        <v>-5.0075173724291178</v>
      </c>
      <c r="S779" s="4"/>
      <c r="T779" s="7"/>
      <c r="U779" s="7">
        <v>12545.4</v>
      </c>
      <c r="V779" s="7">
        <v>2857.2</v>
      </c>
      <c r="W779" s="7">
        <v>37.299999999999997</v>
      </c>
      <c r="X779" s="7">
        <v>4</v>
      </c>
      <c r="Y779" s="10">
        <f t="shared" si="638"/>
        <v>-3.1400313462681781E-2</v>
      </c>
      <c r="Z779" s="10">
        <f t="shared" si="639"/>
        <v>1.2114771519659872E-2</v>
      </c>
      <c r="AA779" s="10">
        <f t="shared" si="640"/>
        <v>2.7548209366391185E-2</v>
      </c>
      <c r="AB779" s="5"/>
      <c r="AC779" s="10">
        <f t="shared" si="656"/>
        <v>-3.1800238472847749E-2</v>
      </c>
      <c r="AD779" s="10">
        <f t="shared" si="657"/>
        <v>7.5611271105087779E-2</v>
      </c>
      <c r="AE779" s="10">
        <f t="shared" si="658"/>
        <v>0.11676646706586823</v>
      </c>
      <c r="AF779" s="10" t="s">
        <v>1</v>
      </c>
      <c r="AG779" s="10">
        <f t="shared" si="659"/>
        <v>0.14856670553871598</v>
      </c>
      <c r="AH779" s="10">
        <f t="shared" si="660"/>
        <v>4.1155195960780447E-2</v>
      </c>
      <c r="AI779" s="10">
        <f t="shared" si="641"/>
        <v>0.10741150957793553</v>
      </c>
      <c r="AJ779" s="7"/>
      <c r="AK779" s="7"/>
      <c r="AL779" s="7">
        <v>997.25</v>
      </c>
      <c r="AM779" s="7">
        <v>17.100000000000001</v>
      </c>
      <c r="AN779" s="7">
        <v>847.4</v>
      </c>
      <c r="AO779" s="4"/>
      <c r="AP779" s="10">
        <f t="shared" si="642"/>
        <v>1.5064022093899071E-3</v>
      </c>
      <c r="AQ779" s="10">
        <f t="shared" si="643"/>
        <v>-8.1206496519719857E-3</v>
      </c>
      <c r="AR779" s="10">
        <f t="shared" si="644"/>
        <v>-1.4651162790697701E-2</v>
      </c>
      <c r="AS779" s="4"/>
      <c r="AT779" s="10">
        <f t="shared" si="661"/>
        <v>-5.732801595214357E-3</v>
      </c>
      <c r="AU779" s="10">
        <f t="shared" si="662"/>
        <v>2.764423076923082E-2</v>
      </c>
      <c r="AV779" s="10">
        <f t="shared" si="663"/>
        <v>-1.2699522311546054E-2</v>
      </c>
      <c r="AW779" s="4"/>
      <c r="AX779" s="9">
        <f t="shared" si="664"/>
        <v>-3.3377032364445176E-2</v>
      </c>
      <c r="AY779" s="9">
        <f t="shared" si="665"/>
        <v>6.9667207163316971E-3</v>
      </c>
      <c r="AZ779" s="8">
        <f t="shared" si="645"/>
        <v>-4.0343753080776874E-2</v>
      </c>
      <c r="BA779" s="4"/>
      <c r="BC779" s="4"/>
      <c r="BD779" s="4"/>
      <c r="BE779" s="4"/>
      <c r="BF779" s="4"/>
      <c r="BG779" s="4"/>
      <c r="BH779" s="4"/>
      <c r="BI779" s="4"/>
      <c r="BJ779" s="4"/>
      <c r="BK779" s="4"/>
      <c r="BN779" s="4"/>
    </row>
    <row r="780" spans="1:66" s="1" customFormat="1">
      <c r="A780" s="12">
        <v>42492</v>
      </c>
      <c r="B780" s="7">
        <v>25436.97</v>
      </c>
      <c r="C780" s="7">
        <v>173.75</v>
      </c>
      <c r="D780" s="7">
        <v>1905.85</v>
      </c>
      <c r="E780" s="7">
        <v>7049.15</v>
      </c>
      <c r="F780" s="7"/>
      <c r="G780" s="7"/>
      <c r="H780" s="10">
        <f t="shared" si="629"/>
        <v>2.8106508875739646E-2</v>
      </c>
      <c r="I780" s="10">
        <f t="shared" si="630"/>
        <v>-2.3555892899206955E-3</v>
      </c>
      <c r="J780" s="10">
        <f t="shared" si="631"/>
        <v>3.175404701267525E-2</v>
      </c>
      <c r="K780" s="7"/>
      <c r="L780" s="10">
        <f t="shared" si="632"/>
        <v>1.7822257806244994</v>
      </c>
      <c r="M780" s="10">
        <f t="shared" si="633"/>
        <v>8.6133669609079444</v>
      </c>
      <c r="N780" s="10">
        <f t="shared" si="634"/>
        <v>3.7755233385271998</v>
      </c>
      <c r="O780" s="7"/>
      <c r="P780" s="10">
        <f t="shared" si="635"/>
        <v>-6.8311411802834447</v>
      </c>
      <c r="Q780" s="10">
        <f t="shared" si="636"/>
        <v>-1.9932975579027004</v>
      </c>
      <c r="R780" s="11">
        <f t="shared" si="637"/>
        <v>-4.8378436223807446</v>
      </c>
      <c r="S780" s="7"/>
      <c r="T780" s="7"/>
      <c r="U780" s="7">
        <v>12812.15</v>
      </c>
      <c r="V780" s="7">
        <v>2859.4</v>
      </c>
      <c r="W780" s="7">
        <v>37.049999999999997</v>
      </c>
      <c r="X780" s="7">
        <f>X769+X769*0.117</f>
        <v>1.4305108362300001</v>
      </c>
      <c r="Y780" s="10">
        <f t="shared" si="638"/>
        <v>2.1262773606262057E-2</v>
      </c>
      <c r="Z780" s="10">
        <f t="shared" si="639"/>
        <v>7.699846003080894E-4</v>
      </c>
      <c r="AA780" s="10">
        <f t="shared" si="640"/>
        <v>-6.7024128686327079E-3</v>
      </c>
      <c r="AB780" s="5"/>
      <c r="AC780" s="10">
        <f>(U780-$U$779)/$U$779</f>
        <v>2.1262773606262057E-2</v>
      </c>
      <c r="AD780" s="10">
        <f>(V780-$V$779)/$V$779</f>
        <v>7.699846003080894E-4</v>
      </c>
      <c r="AE780" s="10">
        <f>(W780-$W$779)/$W$779</f>
        <v>-6.7024128686327079E-3</v>
      </c>
      <c r="AF780" s="7" t="s">
        <v>0</v>
      </c>
      <c r="AG780" s="10">
        <f>AD780-AC780</f>
        <v>-2.0492789005953967E-2</v>
      </c>
      <c r="AH780" s="10">
        <f>AD780-AE780</f>
        <v>7.4723974689407972E-3</v>
      </c>
      <c r="AI780" s="10">
        <f t="shared" si="641"/>
        <v>-2.7965186474894765E-2</v>
      </c>
      <c r="AK780" s="7"/>
      <c r="AL780" s="7">
        <v>1004.5</v>
      </c>
      <c r="AM780" s="7">
        <v>16.8</v>
      </c>
      <c r="AN780" s="7">
        <v>853.8</v>
      </c>
      <c r="AO780" s="4"/>
      <c r="AP780" s="10">
        <f t="shared" si="642"/>
        <v>7.2699924793181245E-3</v>
      </c>
      <c r="AQ780" s="10">
        <f t="shared" si="643"/>
        <v>-1.7543859649122848E-2</v>
      </c>
      <c r="AR780" s="10">
        <f t="shared" si="644"/>
        <v>7.5525135709227963E-3</v>
      </c>
      <c r="AS780" s="4"/>
      <c r="AT780" s="10">
        <f t="shared" si="661"/>
        <v>1.4955134596211367E-3</v>
      </c>
      <c r="AU780" s="10">
        <f t="shared" si="662"/>
        <v>9.6153846153846229E-3</v>
      </c>
      <c r="AV780" s="10">
        <f t="shared" si="663"/>
        <v>-5.2429220552254463E-3</v>
      </c>
      <c r="AW780" s="4"/>
      <c r="AX780" s="9">
        <f t="shared" si="664"/>
        <v>-8.1198711557634862E-3</v>
      </c>
      <c r="AY780" s="9">
        <f t="shared" si="665"/>
        <v>6.738435514846583E-3</v>
      </c>
      <c r="AZ780" s="8">
        <f t="shared" si="645"/>
        <v>-1.4858306670610069E-2</v>
      </c>
      <c r="BA780" s="4"/>
      <c r="BC780" s="4"/>
      <c r="BD780" s="4"/>
      <c r="BE780" s="4"/>
      <c r="BF780" s="4"/>
      <c r="BG780" s="4"/>
      <c r="BH780" s="4"/>
      <c r="BI780" s="4"/>
      <c r="BJ780" s="4"/>
      <c r="BK780" s="4"/>
      <c r="BN780" s="4"/>
    </row>
    <row r="781" spans="1:66" s="1" customFormat="1">
      <c r="A781" s="12">
        <v>42493</v>
      </c>
      <c r="B781" s="7">
        <v>25229.7</v>
      </c>
      <c r="C781" s="7">
        <v>171</v>
      </c>
      <c r="D781" s="7">
        <v>1884.45</v>
      </c>
      <c r="E781" s="7">
        <v>6979.7</v>
      </c>
      <c r="F781" s="7"/>
      <c r="G781" s="7"/>
      <c r="H781" s="10">
        <f t="shared" si="629"/>
        <v>-1.5827338129496403E-2</v>
      </c>
      <c r="I781" s="10">
        <f t="shared" si="630"/>
        <v>-1.1228585670435692E-2</v>
      </c>
      <c r="J781" s="10">
        <f t="shared" si="631"/>
        <v>-9.8522516899200354E-3</v>
      </c>
      <c r="K781" s="7"/>
      <c r="L781" s="10">
        <f t="shared" si="632"/>
        <v>1.7381905524419534</v>
      </c>
      <c r="M781" s="10">
        <f t="shared" si="633"/>
        <v>8.5054224464060528</v>
      </c>
      <c r="N781" s="10">
        <f t="shared" si="634"/>
        <v>3.7284736806449432</v>
      </c>
      <c r="O781" s="7"/>
      <c r="P781" s="10">
        <f t="shared" si="635"/>
        <v>-6.7672318939640999</v>
      </c>
      <c r="Q781" s="10">
        <f t="shared" si="636"/>
        <v>-1.9902831282029898</v>
      </c>
      <c r="R781" s="11">
        <f t="shared" si="637"/>
        <v>-4.7769487657611105</v>
      </c>
      <c r="S781" s="7"/>
      <c r="T781" s="7"/>
      <c r="U781" s="7">
        <v>12629.3</v>
      </c>
      <c r="V781" s="7">
        <v>2847.45</v>
      </c>
      <c r="W781" s="7">
        <v>37.1</v>
      </c>
      <c r="X781" s="7"/>
      <c r="Y781" s="10">
        <f t="shared" si="638"/>
        <v>-1.4271609370792597E-2</v>
      </c>
      <c r="Z781" s="10">
        <f t="shared" si="639"/>
        <v>-4.1791984332378374E-3</v>
      </c>
      <c r="AA781" s="10">
        <f t="shared" si="640"/>
        <v>1.3495276653172541E-3</v>
      </c>
      <c r="AB781" s="5"/>
      <c r="AC781" s="10">
        <f>(U781-$U$779)/$U$779</f>
        <v>6.6877102364212892E-3</v>
      </c>
      <c r="AD781" s="10">
        <f>(V781-$V$779)/$V$779</f>
        <v>-3.4124317513649729E-3</v>
      </c>
      <c r="AE781" s="10">
        <f>(W781-$W$779)/$W$779</f>
        <v>-5.3619302949060527E-3</v>
      </c>
      <c r="AF781" s="10"/>
      <c r="AG781" s="10">
        <f>AD781-AC781</f>
        <v>-1.0100141987786262E-2</v>
      </c>
      <c r="AH781" s="10">
        <f>AD781-AE781</f>
        <v>1.9494985435410798E-3</v>
      </c>
      <c r="AI781" s="10">
        <f t="shared" si="641"/>
        <v>-1.2049640531327342E-2</v>
      </c>
      <c r="AJ781" s="7"/>
      <c r="AK781" s="7"/>
      <c r="AL781" s="7">
        <v>1006.5</v>
      </c>
      <c r="AM781" s="7">
        <v>16.399999999999999</v>
      </c>
      <c r="AN781" s="7">
        <v>849.45</v>
      </c>
      <c r="AO781" s="4"/>
      <c r="AP781" s="10">
        <f t="shared" si="642"/>
        <v>1.9910403185664509E-3</v>
      </c>
      <c r="AQ781" s="10">
        <f t="shared" si="643"/>
        <v>-2.3809523809523937E-2</v>
      </c>
      <c r="AR781" s="10">
        <f t="shared" si="644"/>
        <v>-5.0948699929724865E-3</v>
      </c>
      <c r="AS781" s="4"/>
      <c r="AT781" s="10">
        <f t="shared" si="661"/>
        <v>3.489531405782652E-3</v>
      </c>
      <c r="AU781" s="10">
        <f t="shared" si="662"/>
        <v>-1.4423076923077042E-2</v>
      </c>
      <c r="AV781" s="10">
        <f t="shared" si="663"/>
        <v>-1.031108004194327E-2</v>
      </c>
      <c r="AW781" s="4"/>
      <c r="AX781" s="9">
        <f t="shared" si="664"/>
        <v>1.7912608328859693E-2</v>
      </c>
      <c r="AY781" s="9">
        <f t="shared" si="665"/>
        <v>1.3800611447725923E-2</v>
      </c>
      <c r="AZ781" s="8">
        <f t="shared" si="645"/>
        <v>4.1119968811337698E-3</v>
      </c>
      <c r="BA781" s="4"/>
      <c r="BC781" s="4"/>
      <c r="BD781" s="4"/>
      <c r="BE781" s="4"/>
      <c r="BF781" s="4"/>
      <c r="BG781" s="4"/>
      <c r="BH781" s="4"/>
      <c r="BI781" s="4"/>
      <c r="BJ781" s="4"/>
      <c r="BK781" s="4"/>
      <c r="BN781" s="4"/>
    </row>
    <row r="782" spans="1:66" s="1" customFormat="1">
      <c r="A782" s="12">
        <v>42494</v>
      </c>
      <c r="B782" s="7">
        <v>25101.73</v>
      </c>
      <c r="C782" s="7">
        <v>165.75</v>
      </c>
      <c r="D782" s="7">
        <v>1849.4</v>
      </c>
      <c r="E782" s="7">
        <v>6946.65</v>
      </c>
      <c r="F782" s="7"/>
      <c r="G782" s="7"/>
      <c r="H782" s="10">
        <f t="shared" si="629"/>
        <v>-3.0701754385964911E-2</v>
      </c>
      <c r="I782" s="10">
        <f t="shared" si="630"/>
        <v>-1.859959139271403E-2</v>
      </c>
      <c r="J782" s="10">
        <f t="shared" si="631"/>
        <v>-4.7351605369858564E-3</v>
      </c>
      <c r="K782" s="7"/>
      <c r="L782" s="10">
        <f t="shared" si="632"/>
        <v>1.6541232986389109</v>
      </c>
      <c r="M782" s="10">
        <f t="shared" si="633"/>
        <v>8.3286254728877687</v>
      </c>
      <c r="N782" s="10">
        <f t="shared" si="634"/>
        <v>3.7060835986721763</v>
      </c>
      <c r="O782" s="7" t="s">
        <v>60</v>
      </c>
      <c r="P782" s="10">
        <f t="shared" si="635"/>
        <v>-6.6745021742488575</v>
      </c>
      <c r="Q782" s="10">
        <f t="shared" si="636"/>
        <v>-2.0519603000332651</v>
      </c>
      <c r="R782" s="11">
        <f t="shared" si="637"/>
        <v>-4.6225418742155924</v>
      </c>
      <c r="S782" s="7"/>
      <c r="T782" s="7"/>
      <c r="U782" s="7">
        <v>12649.55</v>
      </c>
      <c r="V782" s="7">
        <v>2818.2</v>
      </c>
      <c r="W782" s="7">
        <v>35.950000000000003</v>
      </c>
      <c r="X782" s="7"/>
      <c r="Y782" s="10">
        <f t="shared" si="638"/>
        <v>1.6034142826601633E-3</v>
      </c>
      <c r="Z782" s="10">
        <f t="shared" si="639"/>
        <v>-1.0272348943791814E-2</v>
      </c>
      <c r="AA782" s="10">
        <f t="shared" si="640"/>
        <v>-3.0997304582210203E-2</v>
      </c>
      <c r="AB782" s="5"/>
      <c r="AC782" s="10">
        <f>(U782-$U$779)/$U$779</f>
        <v>8.301847689192822E-3</v>
      </c>
      <c r="AD782" s="10">
        <f>(V782-$V$779)/$V$779</f>
        <v>-1.3649727005459892E-2</v>
      </c>
      <c r="AE782" s="10">
        <f>(W782-$W$779)/$W$779</f>
        <v>-3.6193029490616473E-2</v>
      </c>
      <c r="AF782" s="10"/>
      <c r="AG782" s="10">
        <f>AD782-AC782</f>
        <v>-2.1951574694652712E-2</v>
      </c>
      <c r="AH782" s="10">
        <f>AD782-AE782</f>
        <v>2.2543302485156583E-2</v>
      </c>
      <c r="AI782" s="10">
        <f t="shared" si="641"/>
        <v>-4.4494877179809295E-2</v>
      </c>
      <c r="AJ782" s="7"/>
      <c r="AK782" s="7"/>
      <c r="AL782" s="7">
        <v>997.5</v>
      </c>
      <c r="AM782" s="7">
        <v>16</v>
      </c>
      <c r="AN782" s="7">
        <v>822.75</v>
      </c>
      <c r="AO782" s="4"/>
      <c r="AP782" s="10">
        <f t="shared" si="642"/>
        <v>-8.9418777943368107E-3</v>
      </c>
      <c r="AQ782" s="10">
        <f t="shared" si="643"/>
        <v>-2.4390243902438939E-2</v>
      </c>
      <c r="AR782" s="10">
        <f t="shared" si="644"/>
        <v>-3.1432103125551877E-2</v>
      </c>
      <c r="AS782" s="4"/>
      <c r="AT782" s="10">
        <f t="shared" si="661"/>
        <v>-5.4835493519441673E-3</v>
      </c>
      <c r="AU782" s="10">
        <f t="shared" si="662"/>
        <v>-3.8461538461538491E-2</v>
      </c>
      <c r="AV782" s="10">
        <f t="shared" si="663"/>
        <v>-4.1419084236280969E-2</v>
      </c>
      <c r="AW782" s="4"/>
      <c r="AX782" s="9">
        <f t="shared" si="664"/>
        <v>3.2977989109594326E-2</v>
      </c>
      <c r="AY782" s="9">
        <f t="shared" si="665"/>
        <v>3.5935534884336803E-2</v>
      </c>
      <c r="AZ782" s="8">
        <f t="shared" si="645"/>
        <v>-2.9575457747424774E-3</v>
      </c>
      <c r="BA782" s="4"/>
      <c r="BC782" s="4"/>
      <c r="BD782" s="4"/>
      <c r="BE782" s="4"/>
      <c r="BF782" s="4"/>
      <c r="BG782" s="4"/>
      <c r="BH782" s="4"/>
      <c r="BI782" s="4"/>
      <c r="BJ782" s="4"/>
      <c r="BK782" s="4"/>
      <c r="BN782" s="4"/>
    </row>
    <row r="783" spans="1:66" s="1" customFormat="1">
      <c r="A783" s="12">
        <v>42495</v>
      </c>
      <c r="B783" s="7">
        <v>25262.21</v>
      </c>
      <c r="C783" s="7">
        <v>164.75</v>
      </c>
      <c r="D783" s="7">
        <v>1838.7</v>
      </c>
      <c r="E783" s="7">
        <v>7154.8</v>
      </c>
      <c r="F783" s="7"/>
      <c r="G783" s="7"/>
      <c r="H783" s="10">
        <f t="shared" si="629"/>
        <v>-6.0331825037707393E-3</v>
      </c>
      <c r="I783" s="10">
        <f t="shared" si="630"/>
        <v>-5.7856602141235242E-3</v>
      </c>
      <c r="J783" s="10">
        <f t="shared" si="631"/>
        <v>2.9964083407109984E-2</v>
      </c>
      <c r="K783" s="7"/>
      <c r="L783" s="10">
        <f t="shared" si="632"/>
        <v>1.6381104883907125</v>
      </c>
      <c r="M783" s="10">
        <f t="shared" si="633"/>
        <v>8.2746532156368229</v>
      </c>
      <c r="N783" s="10">
        <f t="shared" si="634"/>
        <v>3.8470970801436226</v>
      </c>
      <c r="O783" s="7"/>
      <c r="P783" s="10">
        <f t="shared" si="635"/>
        <v>-6.6365427272461108</v>
      </c>
      <c r="Q783" s="10">
        <f t="shared" si="636"/>
        <v>-2.2089865917529101</v>
      </c>
      <c r="R783" s="11">
        <f t="shared" si="637"/>
        <v>-4.4275561354932007</v>
      </c>
      <c r="S783" s="7"/>
      <c r="T783" s="7"/>
      <c r="U783" s="7">
        <v>12565.8</v>
      </c>
      <c r="V783" s="7">
        <v>2821.1</v>
      </c>
      <c r="W783" s="7">
        <v>36.049999999999997</v>
      </c>
      <c r="X783" s="7"/>
      <c r="Y783" s="10">
        <f t="shared" si="638"/>
        <v>-6.620788881817931E-3</v>
      </c>
      <c r="Z783" s="10">
        <f t="shared" si="639"/>
        <v>1.0290256191895859E-3</v>
      </c>
      <c r="AA783" s="10">
        <f t="shared" si="640"/>
        <v>2.7816411682891323E-3</v>
      </c>
      <c r="AB783" s="5"/>
      <c r="AC783" s="10">
        <f>(U783-$U$779)/$U$779</f>
        <v>1.6260940264957383E-3</v>
      </c>
      <c r="AD783" s="10">
        <f>(V783-$V$779)/$V$779</f>
        <v>-1.2634747305053868E-2</v>
      </c>
      <c r="AE783" s="10">
        <f>(W783-$W$779)/$W$779</f>
        <v>-3.351206434316354E-2</v>
      </c>
      <c r="AF783" s="10"/>
      <c r="AG783" s="10">
        <f>AD783-AC783</f>
        <v>-1.4260841331549605E-2</v>
      </c>
      <c r="AH783" s="10">
        <f>AD783-AE783</f>
        <v>2.0877317038109675E-2</v>
      </c>
      <c r="AI783" s="10">
        <f t="shared" si="641"/>
        <v>-3.5138158369659278E-2</v>
      </c>
      <c r="AJ783" s="7"/>
      <c r="AK783" s="7"/>
      <c r="AL783" s="7">
        <v>1008.25</v>
      </c>
      <c r="AM783" s="7">
        <v>16.25</v>
      </c>
      <c r="AN783" s="7">
        <v>814.8</v>
      </c>
      <c r="AO783" s="4"/>
      <c r="AP783" s="10">
        <f t="shared" si="642"/>
        <v>1.0776942355889725E-2</v>
      </c>
      <c r="AQ783" s="10">
        <f t="shared" si="643"/>
        <v>1.5625E-2</v>
      </c>
      <c r="AR783" s="10">
        <f t="shared" si="644"/>
        <v>-9.6627164995442671E-3</v>
      </c>
      <c r="AS783" s="4"/>
      <c r="AT783" s="10">
        <f t="shared" si="661"/>
        <v>5.2342971086739784E-3</v>
      </c>
      <c r="AU783" s="10">
        <f t="shared" si="662"/>
        <v>-2.3437500000000035E-2</v>
      </c>
      <c r="AV783" s="10">
        <f t="shared" si="663"/>
        <v>-5.0681579867179312E-2</v>
      </c>
      <c r="AW783" s="4"/>
      <c r="AX783" s="9">
        <f t="shared" si="664"/>
        <v>2.8671797108674013E-2</v>
      </c>
      <c r="AY783" s="9">
        <f t="shared" si="665"/>
        <v>5.591587697585329E-2</v>
      </c>
      <c r="AZ783" s="8">
        <f t="shared" si="645"/>
        <v>-2.7244079867179277E-2</v>
      </c>
      <c r="BA783" s="4"/>
      <c r="BC783" s="4"/>
      <c r="BD783" s="4"/>
      <c r="BE783" s="4"/>
      <c r="BF783" s="4"/>
      <c r="BG783" s="4"/>
      <c r="BH783" s="4"/>
      <c r="BI783" s="4"/>
      <c r="BJ783" s="4"/>
      <c r="BK783" s="4"/>
      <c r="BN783" s="4"/>
    </row>
    <row r="784" spans="1:66" s="1" customFormat="1">
      <c r="A784" s="12">
        <v>42496</v>
      </c>
      <c r="B784" s="7">
        <v>25228.5</v>
      </c>
      <c r="C784" s="7">
        <v>166.15</v>
      </c>
      <c r="D784" s="7">
        <v>1838.7</v>
      </c>
      <c r="E784" s="7">
        <v>7255.15</v>
      </c>
      <c r="F784" s="7"/>
      <c r="G784" s="7"/>
      <c r="H784" s="10">
        <f t="shared" si="629"/>
        <v>8.4977238239757561E-3</v>
      </c>
      <c r="I784" s="10">
        <f t="shared" si="630"/>
        <v>0</v>
      </c>
      <c r="J784" s="10">
        <f t="shared" si="631"/>
        <v>1.4025549281601086E-2</v>
      </c>
      <c r="K784" s="7"/>
      <c r="L784" s="10">
        <f t="shared" si="632"/>
        <v>1.6605284227381905</v>
      </c>
      <c r="M784" s="10">
        <f t="shared" si="633"/>
        <v>8.2746532156368229</v>
      </c>
      <c r="N784" s="10">
        <f t="shared" si="634"/>
        <v>3.915080279113881</v>
      </c>
      <c r="O784" s="7"/>
      <c r="P784" s="10">
        <f t="shared" si="635"/>
        <v>-6.6141247928986324</v>
      </c>
      <c r="Q784" s="10">
        <f t="shared" si="636"/>
        <v>-2.2545518563756906</v>
      </c>
      <c r="R784" s="11">
        <f t="shared" si="637"/>
        <v>-4.3595729365229419</v>
      </c>
      <c r="S784" s="7"/>
      <c r="T784" s="7"/>
      <c r="U784" s="7">
        <v>13036</v>
      </c>
      <c r="V784" s="7">
        <v>2814.45</v>
      </c>
      <c r="W784" s="7">
        <v>31.45</v>
      </c>
      <c r="X784" s="7">
        <v>5</v>
      </c>
      <c r="Y784" s="10">
        <f t="shared" si="638"/>
        <v>3.7419026245841945E-2</v>
      </c>
      <c r="Z784" s="10">
        <f t="shared" si="639"/>
        <v>-2.3572365389387443E-3</v>
      </c>
      <c r="AA784" s="10">
        <f t="shared" si="640"/>
        <v>-0.12760055478502075</v>
      </c>
      <c r="AB784" s="5"/>
      <c r="AC784" s="10">
        <f>(U784-$U$779)/$U$779</f>
        <v>3.9105967127393337E-2</v>
      </c>
      <c r="AD784" s="10">
        <f>(V784-$V$779)/$V$779</f>
        <v>-1.4962200755984881E-2</v>
      </c>
      <c r="AE784" s="10">
        <f>(W784-$W$779)/$W$779</f>
        <v>-0.15683646112600533</v>
      </c>
      <c r="AF784" s="10" t="s">
        <v>1</v>
      </c>
      <c r="AG784" s="10">
        <f>AD784-AC784</f>
        <v>-5.4068167883378218E-2</v>
      </c>
      <c r="AH784" s="10">
        <f>AD784-AE784</f>
        <v>0.14187426037002043</v>
      </c>
      <c r="AI784" s="10">
        <f t="shared" si="641"/>
        <v>-0.19594242825339864</v>
      </c>
      <c r="AJ784" s="7" t="s">
        <v>18</v>
      </c>
      <c r="AK784" s="7"/>
      <c r="AL784" s="7">
        <v>1002</v>
      </c>
      <c r="AM784" s="7">
        <v>16.5</v>
      </c>
      <c r="AN784" s="7">
        <v>808.4</v>
      </c>
      <c r="AO784" s="4"/>
      <c r="AP784" s="10">
        <f t="shared" si="642"/>
        <v>-6.1988594098685845E-3</v>
      </c>
      <c r="AQ784" s="10">
        <f t="shared" si="643"/>
        <v>1.5384615384615385E-2</v>
      </c>
      <c r="AR784" s="10">
        <f t="shared" si="644"/>
        <v>-7.8546882670593732E-3</v>
      </c>
      <c r="AS784" s="4"/>
      <c r="AT784" s="10">
        <f t="shared" si="661"/>
        <v>-9.9700897308075765E-4</v>
      </c>
      <c r="AU784" s="10">
        <f t="shared" si="662"/>
        <v>-8.4134615384615728E-3</v>
      </c>
      <c r="AV784" s="10">
        <f t="shared" si="663"/>
        <v>-5.8138180123499916E-2</v>
      </c>
      <c r="AW784" s="4"/>
      <c r="AX784" s="9">
        <f t="shared" si="664"/>
        <v>7.4164525653808155E-3</v>
      </c>
      <c r="AY784" s="9">
        <f t="shared" si="665"/>
        <v>5.7141171150419161E-2</v>
      </c>
      <c r="AZ784" s="8">
        <f t="shared" si="645"/>
        <v>-4.9724718585038345E-2</v>
      </c>
      <c r="BA784" s="4"/>
      <c r="BC784" s="4"/>
      <c r="BD784" s="4"/>
      <c r="BE784" s="4"/>
      <c r="BF784" s="4"/>
      <c r="BG784" s="4"/>
      <c r="BH784" s="4"/>
      <c r="BI784" s="4"/>
      <c r="BJ784" s="4"/>
      <c r="BK784" s="4"/>
      <c r="BN784" s="4"/>
    </row>
    <row r="785" spans="1:66" s="1" customFormat="1">
      <c r="A785" s="12">
        <v>42499</v>
      </c>
      <c r="B785" s="7">
        <v>25688.86</v>
      </c>
      <c r="C785" s="7">
        <v>170.7</v>
      </c>
      <c r="D785" s="7">
        <v>1861.1</v>
      </c>
      <c r="E785" s="7">
        <v>7371.35</v>
      </c>
      <c r="F785" s="7"/>
      <c r="G785" s="7"/>
      <c r="H785" s="10">
        <f t="shared" si="629"/>
        <v>2.7384893168823247E-2</v>
      </c>
      <c r="I785" s="10">
        <f t="shared" si="630"/>
        <v>1.2182520258878482E-2</v>
      </c>
      <c r="J785" s="10">
        <f t="shared" si="631"/>
        <v>1.6016209175551261E-2</v>
      </c>
      <c r="K785" s="7"/>
      <c r="L785" s="10">
        <f t="shared" si="632"/>
        <v>1.7333867093674937</v>
      </c>
      <c r="M785" s="10">
        <f t="shared" si="633"/>
        <v>8.3876418663303909</v>
      </c>
      <c r="N785" s="10">
        <f t="shared" si="634"/>
        <v>3.9938012329787957</v>
      </c>
      <c r="O785" s="7"/>
      <c r="P785" s="10">
        <f t="shared" si="635"/>
        <v>-6.6542551569628969</v>
      </c>
      <c r="Q785" s="10">
        <f t="shared" si="636"/>
        <v>-2.2604145236113018</v>
      </c>
      <c r="R785" s="11">
        <f t="shared" si="637"/>
        <v>-4.3938406333515951</v>
      </c>
      <c r="S785" s="7"/>
      <c r="T785" s="7"/>
      <c r="U785" s="7">
        <v>13066</v>
      </c>
      <c r="V785" s="7">
        <v>2813.45</v>
      </c>
      <c r="W785" s="7">
        <v>31.65</v>
      </c>
      <c r="X785" s="7">
        <f>X780+X780*0.039</f>
        <v>1.4863007588429702</v>
      </c>
      <c r="Y785" s="10">
        <f t="shared" si="638"/>
        <v>2.3013194231359313E-3</v>
      </c>
      <c r="Z785" s="10">
        <f t="shared" si="639"/>
        <v>-3.5530920783812117E-4</v>
      </c>
      <c r="AA785" s="10">
        <f t="shared" si="640"/>
        <v>6.3593004769475136E-3</v>
      </c>
      <c r="AB785" s="5"/>
      <c r="AC785" s="10">
        <f t="shared" ref="AC785:AC795" si="666">(U785-$U$784)/$U$784</f>
        <v>2.3013194231359313E-3</v>
      </c>
      <c r="AD785" s="10">
        <f t="shared" ref="AD785:AD795" si="667">(V785-$V$784)/$V$784</f>
        <v>-3.5530920783812117E-4</v>
      </c>
      <c r="AE785" s="10">
        <f t="shared" ref="AE785:AE795" si="668">(W785-$W$784)/$W$784</f>
        <v>6.3593004769475136E-3</v>
      </c>
      <c r="AF785" s="7" t="s">
        <v>0</v>
      </c>
      <c r="AG785" s="10">
        <f t="shared" ref="AG785:AG795" si="669">AE785-AC785</f>
        <v>4.0579810538115824E-3</v>
      </c>
      <c r="AH785" s="10">
        <f t="shared" ref="AH785:AH795" si="670">AE785-AD785</f>
        <v>6.7146096847856352E-3</v>
      </c>
      <c r="AI785" s="10">
        <f t="shared" si="641"/>
        <v>-2.6566286309740528E-3</v>
      </c>
      <c r="AJ785" s="7" t="s">
        <v>59</v>
      </c>
      <c r="AK785" s="7"/>
      <c r="AL785" s="7">
        <v>1059.75</v>
      </c>
      <c r="AM785" s="7">
        <v>15.25</v>
      </c>
      <c r="AN785" s="7">
        <v>838.05</v>
      </c>
      <c r="AO785" s="4"/>
      <c r="AP785" s="10">
        <f t="shared" si="642"/>
        <v>5.7634730538922159E-2</v>
      </c>
      <c r="AQ785" s="10">
        <f t="shared" si="643"/>
        <v>-7.575757575757576E-2</v>
      </c>
      <c r="AR785" s="10">
        <f t="shared" si="644"/>
        <v>3.6677387431964345E-2</v>
      </c>
      <c r="AS785" s="4"/>
      <c r="AT785" s="10">
        <f t="shared" si="661"/>
        <v>5.6580259222333E-2</v>
      </c>
      <c r="AU785" s="10">
        <f t="shared" si="662"/>
        <v>-8.3533653846153882E-2</v>
      </c>
      <c r="AV785" s="10">
        <f t="shared" si="663"/>
        <v>-2.3593149248514508E-2</v>
      </c>
      <c r="AW785" s="10" t="s">
        <v>1</v>
      </c>
      <c r="AX785" s="9">
        <f t="shared" si="664"/>
        <v>0.14011391306848689</v>
      </c>
      <c r="AY785" s="9">
        <f t="shared" si="665"/>
        <v>8.0173408470847501E-2</v>
      </c>
      <c r="AZ785" s="8">
        <f t="shared" si="645"/>
        <v>5.9940504597639388E-2</v>
      </c>
      <c r="BA785" s="4" t="s">
        <v>18</v>
      </c>
      <c r="BC785" s="4"/>
      <c r="BD785" s="4"/>
      <c r="BE785" s="4"/>
      <c r="BF785" s="4"/>
      <c r="BG785" s="4"/>
      <c r="BH785" s="4"/>
      <c r="BI785" s="4"/>
      <c r="BJ785" s="4">
        <v>115</v>
      </c>
      <c r="BK785" s="4"/>
      <c r="BN785" s="4"/>
    </row>
    <row r="786" spans="1:66" s="1" customFormat="1">
      <c r="A786" s="12">
        <v>42500</v>
      </c>
      <c r="B786" s="7">
        <v>25772.53</v>
      </c>
      <c r="C786" s="7">
        <v>172.95</v>
      </c>
      <c r="D786" s="7">
        <v>1870.7</v>
      </c>
      <c r="E786" s="7">
        <v>7432</v>
      </c>
      <c r="F786" s="7"/>
      <c r="G786" s="7"/>
      <c r="H786" s="10">
        <f t="shared" si="629"/>
        <v>1.3181019332161687E-2</v>
      </c>
      <c r="I786" s="10">
        <f t="shared" si="630"/>
        <v>5.1582397506851523E-3</v>
      </c>
      <c r="J786" s="10">
        <f t="shared" si="631"/>
        <v>8.2278008777224836E-3</v>
      </c>
      <c r="K786" s="7"/>
      <c r="L786" s="10">
        <f t="shared" si="632"/>
        <v>1.7694155324259404</v>
      </c>
      <c r="M786" s="10">
        <f t="shared" si="633"/>
        <v>8.4360655737704917</v>
      </c>
      <c r="N786" s="10">
        <f t="shared" si="634"/>
        <v>4.0348892351466699</v>
      </c>
      <c r="O786" s="7"/>
      <c r="P786" s="10">
        <f t="shared" si="635"/>
        <v>-6.6666500413445515</v>
      </c>
      <c r="Q786" s="10">
        <f t="shared" si="636"/>
        <v>-2.2654737027207297</v>
      </c>
      <c r="R786" s="11">
        <f t="shared" si="637"/>
        <v>-4.4011763386238218</v>
      </c>
      <c r="S786" s="7"/>
      <c r="T786" s="7"/>
      <c r="U786" s="7">
        <v>12945.3</v>
      </c>
      <c r="V786" s="7">
        <v>2820.55</v>
      </c>
      <c r="W786" s="7">
        <v>32.799999999999997</v>
      </c>
      <c r="X786" s="7"/>
      <c r="Y786" s="10">
        <f t="shared" si="638"/>
        <v>-9.2377162100107709E-3</v>
      </c>
      <c r="Z786" s="10">
        <f t="shared" si="639"/>
        <v>2.5235920311362792E-3</v>
      </c>
      <c r="AA786" s="10">
        <f t="shared" si="640"/>
        <v>3.6334913112164254E-2</v>
      </c>
      <c r="AB786" s="5"/>
      <c r="AC786" s="10">
        <f t="shared" si="666"/>
        <v>-6.9576557226143547E-3</v>
      </c>
      <c r="AD786" s="10">
        <f t="shared" si="667"/>
        <v>2.1673861678126682E-3</v>
      </c>
      <c r="AE786" s="10">
        <f t="shared" si="668"/>
        <v>4.2925278219395797E-2</v>
      </c>
      <c r="AF786" s="1" t="s">
        <v>45</v>
      </c>
      <c r="AG786" s="10">
        <f t="shared" si="669"/>
        <v>4.9882933942010155E-2</v>
      </c>
      <c r="AH786" s="10">
        <f t="shared" si="670"/>
        <v>4.0757892051583131E-2</v>
      </c>
      <c r="AI786" s="10">
        <f t="shared" si="641"/>
        <v>9.1250418904270242E-3</v>
      </c>
      <c r="AJ786" s="7"/>
      <c r="AK786" s="7"/>
      <c r="AL786" s="7">
        <v>1053.5</v>
      </c>
      <c r="AM786" s="7">
        <v>15.6</v>
      </c>
      <c r="AN786" s="7">
        <v>873</v>
      </c>
      <c r="AO786" s="4"/>
      <c r="AP786" s="10">
        <f t="shared" si="642"/>
        <v>-5.8976173625855154E-3</v>
      </c>
      <c r="AQ786" s="10">
        <f t="shared" si="643"/>
        <v>2.2950819672131126E-2</v>
      </c>
      <c r="AR786" s="10">
        <f t="shared" si="644"/>
        <v>4.1703955611240434E-2</v>
      </c>
      <c r="AS786" s="4"/>
      <c r="AT786" s="10">
        <f>(AL786-$AL$785)/$AL$785</f>
        <v>-5.8976173625855154E-3</v>
      </c>
      <c r="AU786" s="10">
        <f>(AM786-$AM$785)/$AM$785</f>
        <v>2.2950819672131126E-2</v>
      </c>
      <c r="AV786" s="10">
        <f>(AN786-$AN$785)/$AN$785</f>
        <v>4.1703955611240434E-2</v>
      </c>
      <c r="AW786" s="4" t="s">
        <v>7</v>
      </c>
      <c r="AX786" s="9">
        <f t="shared" ref="AX786:AX792" si="671">AU786-AT786</f>
        <v>2.884843703471664E-2</v>
      </c>
      <c r="AY786" s="9">
        <f t="shared" ref="AY786:AY792" si="672">AU786-AV786</f>
        <v>-1.8753135939109308E-2</v>
      </c>
      <c r="AZ786" s="8">
        <f t="shared" si="645"/>
        <v>4.7601572973825945E-2</v>
      </c>
      <c r="BA786" s="4" t="s">
        <v>24</v>
      </c>
      <c r="BC786" s="4"/>
      <c r="BD786" s="4"/>
      <c r="BE786" s="4"/>
      <c r="BF786" s="4"/>
      <c r="BG786" s="4"/>
      <c r="BH786" s="4"/>
      <c r="BI786" s="4"/>
      <c r="BJ786" s="4"/>
      <c r="BK786" s="4"/>
      <c r="BN786" s="4"/>
    </row>
    <row r="787" spans="1:66" s="1" customFormat="1">
      <c r="A787" s="12">
        <v>42501</v>
      </c>
      <c r="B787" s="7">
        <v>25597.02</v>
      </c>
      <c r="C787" s="7">
        <v>178.55</v>
      </c>
      <c r="D787" s="7">
        <v>1860.3</v>
      </c>
      <c r="E787" s="7">
        <v>7479.05</v>
      </c>
      <c r="F787" s="7"/>
      <c r="G787" s="7"/>
      <c r="H787" s="10">
        <f t="shared" si="629"/>
        <v>3.2379300375831296E-2</v>
      </c>
      <c r="I787" s="10">
        <f t="shared" si="630"/>
        <v>-5.5594162612926127E-3</v>
      </c>
      <c r="J787" s="10">
        <f t="shared" si="631"/>
        <v>6.330731969860089E-3</v>
      </c>
      <c r="K787" s="7"/>
      <c r="L787" s="10">
        <f t="shared" si="632"/>
        <v>1.8590872698158527</v>
      </c>
      <c r="M787" s="10">
        <f t="shared" si="633"/>
        <v>8.3836065573770497</v>
      </c>
      <c r="N787" s="10">
        <f t="shared" si="634"/>
        <v>4.0667637693923187</v>
      </c>
      <c r="O787" s="10" t="s">
        <v>1</v>
      </c>
      <c r="P787" s="10">
        <f t="shared" si="635"/>
        <v>-6.5245192875611968</v>
      </c>
      <c r="Q787" s="10">
        <f t="shared" si="636"/>
        <v>-2.2076764995764657</v>
      </c>
      <c r="R787" s="11">
        <f t="shared" si="637"/>
        <v>-4.3168427879847311</v>
      </c>
      <c r="S787" s="4" t="s">
        <v>42</v>
      </c>
      <c r="T787" s="7"/>
      <c r="U787" s="7">
        <v>13062.95</v>
      </c>
      <c r="V787" s="7">
        <v>2851.55</v>
      </c>
      <c r="W787" s="7">
        <v>32.9</v>
      </c>
      <c r="X787" s="7"/>
      <c r="Y787" s="10">
        <f t="shared" si="638"/>
        <v>9.0882405197254181E-3</v>
      </c>
      <c r="Z787" s="10">
        <f t="shared" si="639"/>
        <v>1.099076421265356E-2</v>
      </c>
      <c r="AA787" s="10">
        <f t="shared" si="640"/>
        <v>3.0487804878049215E-3</v>
      </c>
      <c r="AB787" s="5"/>
      <c r="AC787" s="10">
        <f t="shared" si="666"/>
        <v>2.0673519484505007E-3</v>
      </c>
      <c r="AD787" s="10">
        <f t="shared" si="667"/>
        <v>1.3181971610794424E-2</v>
      </c>
      <c r="AE787" s="10">
        <f t="shared" si="668"/>
        <v>4.6104928457869614E-2</v>
      </c>
      <c r="AF787" s="10"/>
      <c r="AG787" s="10">
        <f t="shared" si="669"/>
        <v>4.4037576509419113E-2</v>
      </c>
      <c r="AH787" s="10">
        <f t="shared" si="670"/>
        <v>3.2922956847075191E-2</v>
      </c>
      <c r="AI787" s="10">
        <f t="shared" si="641"/>
        <v>1.1114619662343922E-2</v>
      </c>
      <c r="AJ787" s="7"/>
      <c r="AK787" s="7"/>
      <c r="AL787" s="7">
        <v>1056.25</v>
      </c>
      <c r="AM787" s="7">
        <v>16</v>
      </c>
      <c r="AN787" s="7">
        <v>877</v>
      </c>
      <c r="AO787" s="4"/>
      <c r="AP787" s="10">
        <f t="shared" si="642"/>
        <v>2.6103464641670624E-3</v>
      </c>
      <c r="AQ787" s="10">
        <f t="shared" si="643"/>
        <v>2.5641025641025664E-2</v>
      </c>
      <c r="AR787" s="10">
        <f t="shared" si="644"/>
        <v>4.5819014891179842E-3</v>
      </c>
      <c r="AS787" s="4"/>
      <c r="AT787" s="10">
        <f>(AL787-$AL$785)/$AL$785</f>
        <v>-3.3026657230478887E-3</v>
      </c>
      <c r="AU787" s="10">
        <f>(AM787-$AM$785)/$AM$785</f>
        <v>4.9180327868852458E-2</v>
      </c>
      <c r="AV787" s="10">
        <f>(AN787-$AN$785)/$AN$785</f>
        <v>4.6476940516675676E-2</v>
      </c>
      <c r="AW787" s="4"/>
      <c r="AX787" s="9">
        <f t="shared" si="671"/>
        <v>5.2482993591900347E-2</v>
      </c>
      <c r="AY787" s="9">
        <f t="shared" si="672"/>
        <v>2.7033873521767823E-3</v>
      </c>
      <c r="AZ787" s="8">
        <f t="shared" si="645"/>
        <v>4.9779606239723564E-2</v>
      </c>
      <c r="BA787" s="4"/>
      <c r="BC787" s="4"/>
      <c r="BD787" s="4"/>
      <c r="BE787" s="4"/>
      <c r="BF787" s="4"/>
      <c r="BG787" s="4"/>
      <c r="BH787" s="4"/>
      <c r="BI787" s="4"/>
      <c r="BJ787" s="4"/>
      <c r="BK787" s="4"/>
      <c r="BN787" s="4"/>
    </row>
    <row r="788" spans="1:66" s="1" customFormat="1">
      <c r="A788" s="12">
        <v>42502</v>
      </c>
      <c r="B788" s="7">
        <v>25790.22</v>
      </c>
      <c r="C788" s="7">
        <v>177</v>
      </c>
      <c r="D788" s="7">
        <v>1905.65</v>
      </c>
      <c r="E788" s="7">
        <v>7650.5</v>
      </c>
      <c r="F788" s="7"/>
      <c r="G788" s="7"/>
      <c r="H788" s="10">
        <f t="shared" si="629"/>
        <v>-8.6810417250070635E-3</v>
      </c>
      <c r="I788" s="10">
        <f t="shared" si="630"/>
        <v>2.4377788528732E-2</v>
      </c>
      <c r="J788" s="10">
        <f t="shared" si="631"/>
        <v>2.2924034469618444E-2</v>
      </c>
      <c r="K788" s="7"/>
      <c r="L788" s="10">
        <f t="shared" si="632"/>
        <v>1.8342674139311448</v>
      </c>
      <c r="M788" s="10">
        <f t="shared" si="633"/>
        <v>8.6123581336696091</v>
      </c>
      <c r="N788" s="10">
        <f t="shared" si="634"/>
        <v>4.1829144366912807</v>
      </c>
      <c r="O788" s="7" t="s">
        <v>7</v>
      </c>
      <c r="P788" s="10">
        <f t="shared" si="635"/>
        <v>-6.7780907197384641</v>
      </c>
      <c r="Q788" s="10">
        <f t="shared" si="636"/>
        <v>-2.3486470227601357</v>
      </c>
      <c r="R788" s="11">
        <f t="shared" si="637"/>
        <v>-4.4294436969783284</v>
      </c>
      <c r="S788" s="7"/>
      <c r="T788" s="7"/>
      <c r="U788" s="7">
        <v>12999.1</v>
      </c>
      <c r="V788" s="7">
        <v>2935.85</v>
      </c>
      <c r="W788" s="7">
        <v>32.950000000000003</v>
      </c>
      <c r="X788" s="7"/>
      <c r="Y788" s="10">
        <f t="shared" si="638"/>
        <v>-4.8878698915635716E-3</v>
      </c>
      <c r="Z788" s="10">
        <f t="shared" si="639"/>
        <v>2.9562869316687317E-2</v>
      </c>
      <c r="AA788" s="10">
        <f t="shared" si="640"/>
        <v>1.5197568389059047E-3</v>
      </c>
      <c r="AB788" s="5"/>
      <c r="AC788" s="10">
        <f t="shared" si="666"/>
        <v>-2.8306228904571677E-3</v>
      </c>
      <c r="AD788" s="10">
        <f t="shared" si="667"/>
        <v>4.3134537831547942E-2</v>
      </c>
      <c r="AE788" s="10">
        <f t="shared" si="668"/>
        <v>4.7694753577106633E-2</v>
      </c>
      <c r="AF788" s="10"/>
      <c r="AG788" s="10">
        <f t="shared" si="669"/>
        <v>5.0525376467563804E-2</v>
      </c>
      <c r="AH788" s="10">
        <f t="shared" si="670"/>
        <v>4.5602157455586906E-3</v>
      </c>
      <c r="AI788" s="10">
        <f t="shared" si="641"/>
        <v>4.5965160722005113E-2</v>
      </c>
      <c r="AJ788" s="7"/>
      <c r="AK788" s="7"/>
      <c r="AL788" s="7">
        <v>1075.75</v>
      </c>
      <c r="AM788" s="7">
        <v>17.649999999999999</v>
      </c>
      <c r="AN788" s="7">
        <v>885.4</v>
      </c>
      <c r="AO788" s="4"/>
      <c r="AP788" s="10">
        <f t="shared" si="642"/>
        <v>1.8461538461538463E-2</v>
      </c>
      <c r="AQ788" s="10">
        <f t="shared" si="643"/>
        <v>0.10312499999999991</v>
      </c>
      <c r="AR788" s="10">
        <f t="shared" si="644"/>
        <v>9.5781071835803616E-3</v>
      </c>
      <c r="AS788" s="4"/>
      <c r="AT788" s="10">
        <f>(AL788-$AL$785)/$AL$785</f>
        <v>1.5097900448218919E-2</v>
      </c>
      <c r="AU788" s="10">
        <f>(AM788-$AM$785)/$AM$785</f>
        <v>0.15737704918032777</v>
      </c>
      <c r="AV788" s="10">
        <f>(AN788-$AN$785)/$AN$785</f>
        <v>5.6500208818089641E-2</v>
      </c>
      <c r="AW788" s="10" t="s">
        <v>1</v>
      </c>
      <c r="AX788" s="9">
        <f t="shared" si="671"/>
        <v>0.14227914873210884</v>
      </c>
      <c r="AY788" s="9">
        <f t="shared" si="672"/>
        <v>0.10087684036223812</v>
      </c>
      <c r="AZ788" s="8">
        <f t="shared" si="645"/>
        <v>4.1402308369870716E-2</v>
      </c>
      <c r="BA788" s="4" t="s">
        <v>30</v>
      </c>
      <c r="BC788" s="4"/>
      <c r="BD788" s="4"/>
      <c r="BE788" s="4"/>
      <c r="BF788" s="4"/>
      <c r="BG788" s="4"/>
      <c r="BH788" s="4"/>
      <c r="BI788" s="4"/>
      <c r="BJ788" s="4">
        <v>116</v>
      </c>
      <c r="BK788" s="4"/>
      <c r="BN788" s="4"/>
    </row>
    <row r="789" spans="1:66" s="1" customFormat="1">
      <c r="A789" s="12">
        <v>42503</v>
      </c>
      <c r="B789" s="7">
        <v>25489.57</v>
      </c>
      <c r="C789" s="7">
        <v>174.25</v>
      </c>
      <c r="D789" s="7">
        <v>1902.3</v>
      </c>
      <c r="E789" s="7">
        <v>7613.5</v>
      </c>
      <c r="F789" s="7"/>
      <c r="G789" s="7"/>
      <c r="H789" s="10">
        <f t="shared" si="629"/>
        <v>-1.5536723163841809E-2</v>
      </c>
      <c r="I789" s="10">
        <f t="shared" si="630"/>
        <v>-1.7579303649674055E-3</v>
      </c>
      <c r="J789" s="10">
        <f t="shared" si="631"/>
        <v>-4.8362852101169855E-3</v>
      </c>
      <c r="K789" s="7"/>
      <c r="L789" s="10">
        <f t="shared" si="632"/>
        <v>1.7902321857485988</v>
      </c>
      <c r="M789" s="10">
        <f t="shared" si="633"/>
        <v>8.59546027742749</v>
      </c>
      <c r="N789" s="10">
        <f t="shared" si="634"/>
        <v>4.1578483842558089</v>
      </c>
      <c r="O789" s="7"/>
      <c r="P789" s="10">
        <f t="shared" si="635"/>
        <v>-6.8052280916788916</v>
      </c>
      <c r="Q789" s="10">
        <f t="shared" si="636"/>
        <v>-2.3676161985072102</v>
      </c>
      <c r="R789" s="11">
        <f t="shared" si="637"/>
        <v>-4.437611893171681</v>
      </c>
      <c r="S789" s="7"/>
      <c r="T789" s="7"/>
      <c r="U789" s="7">
        <v>12913.05</v>
      </c>
      <c r="V789" s="7">
        <v>2949.4</v>
      </c>
      <c r="W789" s="7">
        <v>32.549999999999997</v>
      </c>
      <c r="X789" s="7"/>
      <c r="Y789" s="10">
        <f t="shared" si="638"/>
        <v>-6.6196890553962265E-3</v>
      </c>
      <c r="Z789" s="10">
        <f t="shared" si="639"/>
        <v>4.6153584140879757E-3</v>
      </c>
      <c r="AA789" s="10">
        <f t="shared" si="640"/>
        <v>-1.213960546282263E-2</v>
      </c>
      <c r="AB789" s="5"/>
      <c r="AC789" s="10">
        <f t="shared" si="666"/>
        <v>-9.43157410248548E-3</v>
      </c>
      <c r="AD789" s="10">
        <f t="shared" si="667"/>
        <v>4.7948977597754544E-2</v>
      </c>
      <c r="AE789" s="10">
        <f t="shared" si="668"/>
        <v>3.4976152623211382E-2</v>
      </c>
      <c r="AF789" s="10"/>
      <c r="AG789" s="10">
        <f t="shared" si="669"/>
        <v>4.4407726725696858E-2</v>
      </c>
      <c r="AH789" s="10">
        <f t="shared" si="670"/>
        <v>-1.2972824974543162E-2</v>
      </c>
      <c r="AI789" s="10">
        <f t="shared" si="641"/>
        <v>5.7380551700240021E-2</v>
      </c>
      <c r="AJ789" s="7"/>
      <c r="AK789" s="7"/>
      <c r="AL789" s="7">
        <v>1080.25</v>
      </c>
      <c r="AM789" s="7">
        <v>17.850000000000001</v>
      </c>
      <c r="AN789" s="7">
        <v>865.1</v>
      </c>
      <c r="AO789" s="4"/>
      <c r="AP789" s="10">
        <f t="shared" si="642"/>
        <v>4.1831280501975366E-3</v>
      </c>
      <c r="AQ789" s="10">
        <f t="shared" si="643"/>
        <v>1.1331444759206961E-2</v>
      </c>
      <c r="AR789" s="10">
        <f t="shared" si="644"/>
        <v>-2.2927490399819239E-2</v>
      </c>
      <c r="AS789" s="4"/>
      <c r="AT789" s="10">
        <f>(AL789-$AL$788)/$AL$788</f>
        <v>4.1831280501975366E-3</v>
      </c>
      <c r="AU789" s="10">
        <f>(AM789-$AM$788)/$AM$788</f>
        <v>1.1331444759206961E-2</v>
      </c>
      <c r="AV789" s="10">
        <f>(AN789-$AN$788)/$AN$788</f>
        <v>-2.2927490399819239E-2</v>
      </c>
      <c r="AW789" s="7" t="s">
        <v>2</v>
      </c>
      <c r="AX789" s="9">
        <f t="shared" si="671"/>
        <v>7.1483167090094241E-3</v>
      </c>
      <c r="AY789" s="9">
        <f t="shared" si="672"/>
        <v>3.4258935159026199E-2</v>
      </c>
      <c r="AZ789" s="8">
        <f t="shared" si="645"/>
        <v>-2.7110618450016777E-2</v>
      </c>
      <c r="BA789" s="4" t="s">
        <v>2</v>
      </c>
      <c r="BC789" s="4"/>
      <c r="BD789" s="4"/>
      <c r="BE789" s="4"/>
      <c r="BF789" s="4"/>
      <c r="BG789" s="4"/>
      <c r="BH789" s="4"/>
      <c r="BI789" s="4"/>
      <c r="BJ789" s="4"/>
      <c r="BK789" s="4"/>
      <c r="BN789" s="4"/>
    </row>
    <row r="790" spans="1:66" s="1" customFormat="1">
      <c r="A790" s="12">
        <v>42506</v>
      </c>
      <c r="B790" s="7">
        <v>25653.23</v>
      </c>
      <c r="C790" s="7">
        <v>174.4</v>
      </c>
      <c r="D790" s="7">
        <v>1898.85</v>
      </c>
      <c r="E790" s="7">
        <v>7758.25</v>
      </c>
      <c r="F790" s="7"/>
      <c r="G790" s="7"/>
      <c r="H790" s="10">
        <f t="shared" si="629"/>
        <v>8.6083213773317465E-4</v>
      </c>
      <c r="I790" s="10">
        <f t="shared" si="630"/>
        <v>-1.813594070335933E-3</v>
      </c>
      <c r="J790" s="10">
        <f t="shared" si="631"/>
        <v>1.9012280816969856E-2</v>
      </c>
      <c r="K790" s="7">
        <f>K777+K777*0.117</f>
        <v>0</v>
      </c>
      <c r="L790" s="10">
        <f t="shared" si="632"/>
        <v>1.7926341072858287</v>
      </c>
      <c r="M790" s="10">
        <f t="shared" si="633"/>
        <v>8.5780580075662041</v>
      </c>
      <c r="N790" s="10">
        <f t="shared" si="634"/>
        <v>4.2559108461486348</v>
      </c>
      <c r="P790" s="10">
        <f t="shared" si="635"/>
        <v>-6.7854239002803753</v>
      </c>
      <c r="Q790" s="10">
        <f t="shared" si="636"/>
        <v>-2.4632767388628061</v>
      </c>
      <c r="R790" s="11">
        <f t="shared" si="637"/>
        <v>-4.3221471614175693</v>
      </c>
      <c r="S790" s="7"/>
      <c r="T790" s="7"/>
      <c r="U790" s="7">
        <v>13298.25</v>
      </c>
      <c r="V790" s="7">
        <v>2937.1</v>
      </c>
      <c r="W790" s="7">
        <v>33.1</v>
      </c>
      <c r="X790" s="7"/>
      <c r="Y790" s="10">
        <f t="shared" si="638"/>
        <v>2.9830287964501087E-2</v>
      </c>
      <c r="Z790" s="10">
        <f t="shared" si="639"/>
        <v>-4.1703397301146609E-3</v>
      </c>
      <c r="AA790" s="10">
        <f t="shared" si="640"/>
        <v>1.6897081413210578E-2</v>
      </c>
      <c r="AB790" s="5"/>
      <c r="AC790" s="10">
        <f t="shared" si="666"/>
        <v>2.0117367290579932E-2</v>
      </c>
      <c r="AD790" s="10">
        <f t="shared" si="667"/>
        <v>4.3578674341345588E-2</v>
      </c>
      <c r="AE790" s="10">
        <f t="shared" si="668"/>
        <v>5.2464228934817239E-2</v>
      </c>
      <c r="AF790" s="10"/>
      <c r="AG790" s="10">
        <f t="shared" si="669"/>
        <v>3.2346861644237307E-2</v>
      </c>
      <c r="AH790" s="10">
        <f t="shared" si="670"/>
        <v>8.8855545934716507E-3</v>
      </c>
      <c r="AI790" s="10">
        <f t="shared" si="641"/>
        <v>2.3461307050765656E-2</v>
      </c>
      <c r="AJ790" s="7"/>
      <c r="AK790" s="7"/>
      <c r="AL790" s="7">
        <v>1082.5</v>
      </c>
      <c r="AM790" s="7">
        <v>18.899999999999999</v>
      </c>
      <c r="AN790" s="7">
        <v>869.55</v>
      </c>
      <c r="AO790" s="4"/>
      <c r="AP790" s="10">
        <f t="shared" si="642"/>
        <v>2.0828511918537375E-3</v>
      </c>
      <c r="AQ790" s="10">
        <f t="shared" si="643"/>
        <v>5.8823529411764539E-2</v>
      </c>
      <c r="AR790" s="10">
        <f t="shared" si="644"/>
        <v>5.1439139983816108E-3</v>
      </c>
      <c r="AS790" s="4"/>
      <c r="AT790" s="10">
        <f>(AL790-$AL$788)/$AL$788</f>
        <v>6.2746920752963049E-3</v>
      </c>
      <c r="AU790" s="10">
        <f>(AM790-$AM$788)/$AM$788</f>
        <v>7.0821529745042494E-2</v>
      </c>
      <c r="AV790" s="10">
        <f>(AN790-$AN$788)/$AN$788</f>
        <v>-1.7901513440253019E-2</v>
      </c>
      <c r="AW790" s="4"/>
      <c r="AX790" s="9">
        <f t="shared" si="671"/>
        <v>6.4546837669746185E-2</v>
      </c>
      <c r="AY790" s="9">
        <f t="shared" si="672"/>
        <v>8.8723043185295516E-2</v>
      </c>
      <c r="AZ790" s="8">
        <f t="shared" si="645"/>
        <v>-2.4176205515549332E-2</v>
      </c>
      <c r="BA790" s="4"/>
      <c r="BC790" s="4"/>
      <c r="BD790" s="4"/>
      <c r="BE790" s="4"/>
      <c r="BF790" s="4"/>
      <c r="BG790" s="4"/>
      <c r="BH790" s="4"/>
      <c r="BI790" s="4"/>
      <c r="BJ790" s="4"/>
      <c r="BK790" s="4"/>
      <c r="BN790" s="4"/>
    </row>
    <row r="791" spans="1:66" s="1" customFormat="1">
      <c r="A791" s="12">
        <v>42507</v>
      </c>
      <c r="B791" s="7">
        <v>25773.61</v>
      </c>
      <c r="C791" s="7">
        <v>178.7</v>
      </c>
      <c r="D791" s="7">
        <v>1922.6</v>
      </c>
      <c r="E791" s="7">
        <v>7750.6</v>
      </c>
      <c r="F791" s="7"/>
      <c r="G791" s="7"/>
      <c r="H791" s="10">
        <f t="shared" si="629"/>
        <v>2.4655963302752194E-2</v>
      </c>
      <c r="I791" s="10">
        <f t="shared" si="630"/>
        <v>1.2507570371540671E-2</v>
      </c>
      <c r="J791" s="10">
        <f t="shared" si="631"/>
        <v>-9.8604711113970756E-4</v>
      </c>
      <c r="K791" s="7"/>
      <c r="L791" s="10">
        <f t="shared" si="632"/>
        <v>1.8614891913530822</v>
      </c>
      <c r="M791" s="10">
        <f t="shared" si="633"/>
        <v>8.6978562421185366</v>
      </c>
      <c r="N791" s="10">
        <f t="shared" si="634"/>
        <v>4.2507282704423819</v>
      </c>
      <c r="O791" s="7"/>
      <c r="P791" s="10">
        <f t="shared" si="635"/>
        <v>-6.8363670507654541</v>
      </c>
      <c r="Q791" s="10">
        <f t="shared" si="636"/>
        <v>-2.3892390790892994</v>
      </c>
      <c r="R791" s="11">
        <f t="shared" si="637"/>
        <v>-4.4471279716761547</v>
      </c>
      <c r="S791" s="7"/>
      <c r="T791" s="7"/>
      <c r="U791" s="7">
        <v>13228.05</v>
      </c>
      <c r="V791" s="7">
        <v>3004.1</v>
      </c>
      <c r="W791" s="7">
        <v>34</v>
      </c>
      <c r="X791" s="7"/>
      <c r="Y791" s="10">
        <f t="shared" si="638"/>
        <v>-5.2788900795217959E-3</v>
      </c>
      <c r="Z791" s="10">
        <f t="shared" si="639"/>
        <v>2.2811616901024821E-2</v>
      </c>
      <c r="AA791" s="10">
        <f t="shared" si="640"/>
        <v>2.7190332326283945E-2</v>
      </c>
      <c r="AB791" s="5"/>
      <c r="AC791" s="10">
        <f t="shared" si="666"/>
        <v>1.4732279840441797E-2</v>
      </c>
      <c r="AD791" s="10">
        <f t="shared" si="667"/>
        <v>6.7384391266499713E-2</v>
      </c>
      <c r="AE791" s="10">
        <f t="shared" si="668"/>
        <v>8.1081081081081099E-2</v>
      </c>
      <c r="AF791" s="10"/>
      <c r="AG791" s="10">
        <f t="shared" si="669"/>
        <v>6.6348801240639299E-2</v>
      </c>
      <c r="AH791" s="10">
        <f t="shared" si="670"/>
        <v>1.3696689814581386E-2</v>
      </c>
      <c r="AI791" s="10">
        <f t="shared" si="641"/>
        <v>5.2652111426057913E-2</v>
      </c>
      <c r="AJ791" s="7"/>
      <c r="AK791" s="7"/>
      <c r="AL791" s="7">
        <v>1092.5</v>
      </c>
      <c r="AM791" s="7">
        <v>20.65</v>
      </c>
      <c r="AN791" s="7">
        <v>914.7</v>
      </c>
      <c r="AO791" s="4"/>
      <c r="AP791" s="10">
        <f t="shared" si="642"/>
        <v>9.2378752886836026E-3</v>
      </c>
      <c r="AQ791" s="10">
        <f t="shared" si="643"/>
        <v>9.2592592592592601E-2</v>
      </c>
      <c r="AR791" s="10">
        <f t="shared" si="644"/>
        <v>5.192340865965165E-2</v>
      </c>
      <c r="AS791" s="4"/>
      <c r="AT791" s="10">
        <f>(AL791-$AL$788)/$AL$788</f>
        <v>1.5570532186846387E-2</v>
      </c>
      <c r="AU791" s="10">
        <f>(AM791-$AM$788)/$AM$788</f>
        <v>0.16997167138810199</v>
      </c>
      <c r="AV791" s="10">
        <f>(AN791-$AN$788)/$AN$788</f>
        <v>3.3092387621414129E-2</v>
      </c>
      <c r="AW791" s="10" t="s">
        <v>1</v>
      </c>
      <c r="AX791" s="9">
        <f t="shared" si="671"/>
        <v>0.15440113920125559</v>
      </c>
      <c r="AY791" s="9">
        <f t="shared" si="672"/>
        <v>0.13687928376668784</v>
      </c>
      <c r="AZ791" s="8">
        <f t="shared" si="645"/>
        <v>1.7521855434567746E-2</v>
      </c>
      <c r="BA791" s="4" t="s">
        <v>29</v>
      </c>
      <c r="BC791" s="4"/>
      <c r="BD791" s="4"/>
      <c r="BE791" s="4"/>
      <c r="BF791" s="4"/>
      <c r="BG791" s="4"/>
      <c r="BH791" s="4"/>
      <c r="BI791" s="4"/>
      <c r="BJ791" s="4">
        <v>117</v>
      </c>
      <c r="BK791" s="4"/>
      <c r="BN791" s="4"/>
    </row>
    <row r="792" spans="1:66" s="1" customFormat="1">
      <c r="A792" s="12">
        <v>42508</v>
      </c>
      <c r="B792" s="7">
        <v>25704.61</v>
      </c>
      <c r="C792" s="7">
        <v>176.6</v>
      </c>
      <c r="D792" s="7">
        <v>1921.05</v>
      </c>
      <c r="E792" s="7">
        <v>7765.5</v>
      </c>
      <c r="F792" s="7"/>
      <c r="G792" s="7"/>
      <c r="H792" s="10">
        <f t="shared" si="629"/>
        <v>-1.175153889199773E-2</v>
      </c>
      <c r="I792" s="10">
        <f t="shared" si="630"/>
        <v>-8.061999375844973E-4</v>
      </c>
      <c r="J792" s="10">
        <f t="shared" si="631"/>
        <v>1.9224318117306578E-3</v>
      </c>
      <c r="K792" s="7"/>
      <c r="L792" s="10">
        <f t="shared" si="632"/>
        <v>1.8278622898318653</v>
      </c>
      <c r="M792" s="10">
        <f t="shared" si="633"/>
        <v>8.6900378310214368</v>
      </c>
      <c r="N792" s="10">
        <f t="shared" si="634"/>
        <v>4.2608224375042338</v>
      </c>
      <c r="O792" s="7"/>
      <c r="P792" s="10">
        <f t="shared" si="635"/>
        <v>-6.862175541189572</v>
      </c>
      <c r="Q792" s="10">
        <f t="shared" si="636"/>
        <v>-2.4329601476723686</v>
      </c>
      <c r="R792" s="11">
        <f t="shared" si="637"/>
        <v>-4.4292153935172038</v>
      </c>
      <c r="S792" s="7"/>
      <c r="T792" s="7"/>
      <c r="U792" s="7">
        <v>13240.8</v>
      </c>
      <c r="V792" s="7">
        <v>2972.3</v>
      </c>
      <c r="W792" s="7">
        <v>34.4</v>
      </c>
      <c r="X792" s="7"/>
      <c r="Y792" s="10">
        <f t="shared" si="638"/>
        <v>9.6386088652522484E-4</v>
      </c>
      <c r="Z792" s="10">
        <f t="shared" si="639"/>
        <v>-1.0585533104756743E-2</v>
      </c>
      <c r="AA792" s="10">
        <f t="shared" si="640"/>
        <v>1.1764705882352899E-2</v>
      </c>
      <c r="AB792" s="5"/>
      <c r="AC792" s="10">
        <f t="shared" si="666"/>
        <v>1.5710340595274569E-2</v>
      </c>
      <c r="AD792" s="10">
        <f t="shared" si="667"/>
        <v>5.6085558457247553E-2</v>
      </c>
      <c r="AE792" s="10">
        <f t="shared" si="668"/>
        <v>9.3799682034976128E-2</v>
      </c>
      <c r="AF792" s="10"/>
      <c r="AG792" s="10">
        <f t="shared" si="669"/>
        <v>7.8089341439701559E-2</v>
      </c>
      <c r="AH792" s="10">
        <f t="shared" si="670"/>
        <v>3.7714123577728575E-2</v>
      </c>
      <c r="AI792" s="10">
        <f t="shared" si="641"/>
        <v>4.0375217861972984E-2</v>
      </c>
      <c r="AJ792" s="7"/>
      <c r="AK792" s="7"/>
      <c r="AL792" s="7">
        <v>1101.25</v>
      </c>
      <c r="AM792" s="7">
        <v>22</v>
      </c>
      <c r="AN792" s="7">
        <v>933.5</v>
      </c>
      <c r="AO792" s="4"/>
      <c r="AP792" s="10">
        <f t="shared" si="642"/>
        <v>8.0091533180778034E-3</v>
      </c>
      <c r="AQ792" s="10">
        <f t="shared" si="643"/>
        <v>6.5375302663438328E-2</v>
      </c>
      <c r="AR792" s="10">
        <f t="shared" si="644"/>
        <v>2.0553186837214337E-2</v>
      </c>
      <c r="AS792" s="4"/>
      <c r="AT792" s="10">
        <f>(AL792-$AL$788)/$AL$788</f>
        <v>2.3704392284452709E-2</v>
      </c>
      <c r="AU792" s="10">
        <f>(AM792-$AM$788)/$AM$788</f>
        <v>0.24645892351274798</v>
      </c>
      <c r="AV792" s="10">
        <f>(AN792-$AN$788)/$AN$788</f>
        <v>5.4325728484300909E-2</v>
      </c>
      <c r="AW792" s="7" t="s">
        <v>0</v>
      </c>
      <c r="AX792" s="9">
        <f t="shared" si="671"/>
        <v>0.22275453122829528</v>
      </c>
      <c r="AY792" s="9">
        <f t="shared" si="672"/>
        <v>0.19213319502844706</v>
      </c>
      <c r="AZ792" s="8">
        <f t="shared" si="645"/>
        <v>3.062133619984822E-2</v>
      </c>
      <c r="BA792" s="4" t="s">
        <v>28</v>
      </c>
      <c r="BC792" s="4"/>
      <c r="BD792" s="4"/>
      <c r="BE792" s="4"/>
      <c r="BF792" s="4"/>
      <c r="BG792" s="4"/>
      <c r="BH792" s="4"/>
      <c r="BI792" s="4"/>
      <c r="BJ792" s="4"/>
      <c r="BK792" s="4"/>
      <c r="BN792" s="4"/>
    </row>
    <row r="793" spans="1:66" s="1" customFormat="1">
      <c r="A793" s="12">
        <v>42509</v>
      </c>
      <c r="B793" s="7">
        <v>25399.72</v>
      </c>
      <c r="C793" s="7">
        <v>172.5</v>
      </c>
      <c r="D793" s="7">
        <v>1873.9</v>
      </c>
      <c r="E793" s="7">
        <v>7735.2</v>
      </c>
      <c r="F793" s="7"/>
      <c r="G793" s="7"/>
      <c r="H793" s="10">
        <f t="shared" si="629"/>
        <v>-2.3216308040770069E-2</v>
      </c>
      <c r="I793" s="10">
        <f t="shared" si="630"/>
        <v>-2.4543869238176967E-2</v>
      </c>
      <c r="J793" s="10">
        <f t="shared" si="631"/>
        <v>-3.9018736720108404E-3</v>
      </c>
      <c r="K793" s="7"/>
      <c r="L793" s="10">
        <f t="shared" si="632"/>
        <v>1.7622097678142512</v>
      </c>
      <c r="M793" s="10">
        <f t="shared" si="633"/>
        <v>8.4522068095838598</v>
      </c>
      <c r="N793" s="10">
        <f t="shared" si="634"/>
        <v>4.2402953729422128</v>
      </c>
      <c r="O793" s="7"/>
      <c r="P793" s="10">
        <f t="shared" si="635"/>
        <v>-6.6899970417696082</v>
      </c>
      <c r="Q793" s="10">
        <f t="shared" si="636"/>
        <v>-2.4780856051279616</v>
      </c>
      <c r="R793" s="11">
        <f t="shared" si="637"/>
        <v>-4.2119114366416461</v>
      </c>
      <c r="S793" s="7"/>
      <c r="T793" s="7"/>
      <c r="U793" s="7">
        <v>13267.55</v>
      </c>
      <c r="V793" s="7">
        <v>2994.8</v>
      </c>
      <c r="W793" s="7">
        <v>34.450000000000003</v>
      </c>
      <c r="X793" s="7"/>
      <c r="Y793" s="10">
        <f t="shared" si="638"/>
        <v>2.0202706785088513E-3</v>
      </c>
      <c r="Z793" s="10">
        <f t="shared" si="639"/>
        <v>7.5698953672240351E-3</v>
      </c>
      <c r="AA793" s="10">
        <f t="shared" si="640"/>
        <v>1.4534883720931473E-3</v>
      </c>
      <c r="AB793" s="5"/>
      <c r="AC793" s="10">
        <f t="shared" si="666"/>
        <v>1.7762350414237439E-2</v>
      </c>
      <c r="AD793" s="10">
        <f t="shared" si="667"/>
        <v>6.4080015633605283E-2</v>
      </c>
      <c r="AE793" s="10">
        <f t="shared" si="668"/>
        <v>9.5389507154213155E-2</v>
      </c>
      <c r="AF793" s="10"/>
      <c r="AG793" s="10">
        <f t="shared" si="669"/>
        <v>7.7627156739975722E-2</v>
      </c>
      <c r="AH793" s="10">
        <f t="shared" si="670"/>
        <v>3.1309491520607871E-2</v>
      </c>
      <c r="AI793" s="10">
        <f t="shared" si="641"/>
        <v>4.6317665219367851E-2</v>
      </c>
      <c r="AJ793" s="7"/>
      <c r="AK793" s="7"/>
      <c r="AL793" s="7">
        <v>1091</v>
      </c>
      <c r="AM793" s="7">
        <v>20.55</v>
      </c>
      <c r="AN793" s="7">
        <v>865.05</v>
      </c>
      <c r="AO793" s="4"/>
      <c r="AP793" s="10">
        <f t="shared" si="642"/>
        <v>-9.3076049943246319E-3</v>
      </c>
      <c r="AQ793" s="10">
        <f t="shared" si="643"/>
        <v>-6.5909090909090876E-2</v>
      </c>
      <c r="AR793" s="10">
        <f t="shared" si="644"/>
        <v>-7.3326191751472994E-2</v>
      </c>
      <c r="AS793" s="4"/>
      <c r="AT793" s="10">
        <f>(AL793-$AL$792)/$AL$792</f>
        <v>-9.3076049943246319E-3</v>
      </c>
      <c r="AU793" s="10">
        <f>(AM793-$AM$792)/$AM$792</f>
        <v>-6.5909090909090876E-2</v>
      </c>
      <c r="AV793" s="10">
        <f>(AN793-$AN$792)/$AN$792</f>
        <v>-7.3326191751472994E-2</v>
      </c>
      <c r="AW793" s="4"/>
      <c r="AX793" s="9">
        <f>AT793-AU793</f>
        <v>5.6601485914766242E-2</v>
      </c>
      <c r="AY793" s="9">
        <f>AT793-AV793</f>
        <v>6.401858675714836E-2</v>
      </c>
      <c r="AZ793" s="8">
        <f t="shared" si="645"/>
        <v>-7.4171008423821183E-3</v>
      </c>
      <c r="BA793" s="4"/>
      <c r="BC793" s="4"/>
      <c r="BD793" s="4"/>
      <c r="BE793" s="4"/>
      <c r="BF793" s="4"/>
      <c r="BG793" s="4"/>
      <c r="BH793" s="4"/>
      <c r="BI793" s="4"/>
      <c r="BJ793" s="4"/>
      <c r="BK793" s="4"/>
      <c r="BN793" s="4"/>
    </row>
    <row r="794" spans="1:66" s="1" customFormat="1">
      <c r="A794" s="12">
        <v>42510</v>
      </c>
      <c r="B794" s="7">
        <v>25301.9</v>
      </c>
      <c r="C794" s="7">
        <v>171.35</v>
      </c>
      <c r="D794" s="7">
        <v>1847.85</v>
      </c>
      <c r="E794" s="7">
        <v>7777.55</v>
      </c>
      <c r="F794" s="7"/>
      <c r="G794" s="7"/>
      <c r="H794" s="10">
        <f t="shared" si="629"/>
        <v>-6.6666666666666992E-3</v>
      </c>
      <c r="I794" s="10">
        <f t="shared" si="630"/>
        <v>-1.3901488873472534E-2</v>
      </c>
      <c r="J794" s="10">
        <f t="shared" si="631"/>
        <v>5.4749715585893531E-3</v>
      </c>
      <c r="K794" s="7"/>
      <c r="L794" s="10">
        <f t="shared" si="632"/>
        <v>1.7437950360288228</v>
      </c>
      <c r="M794" s="10">
        <f t="shared" si="633"/>
        <v>8.3208070617906671</v>
      </c>
      <c r="N794" s="10">
        <f t="shared" si="634"/>
        <v>4.2689858410676793</v>
      </c>
      <c r="O794" s="7"/>
      <c r="P794" s="10">
        <f t="shared" si="635"/>
        <v>-6.5770120257618441</v>
      </c>
      <c r="Q794" s="10">
        <f t="shared" si="636"/>
        <v>-2.5251908050388563</v>
      </c>
      <c r="R794" s="11">
        <f t="shared" si="637"/>
        <v>-4.0518212207229878</v>
      </c>
      <c r="S794" s="7"/>
      <c r="T794" s="7"/>
      <c r="U794" s="7">
        <v>13014.8</v>
      </c>
      <c r="V794" s="7">
        <v>2933.65</v>
      </c>
      <c r="W794" s="7">
        <v>34</v>
      </c>
      <c r="X794" s="7"/>
      <c r="Y794" s="10">
        <f t="shared" si="638"/>
        <v>-1.9050239117244707E-2</v>
      </c>
      <c r="Z794" s="10">
        <f t="shared" si="639"/>
        <v>-2.0418725791371741E-2</v>
      </c>
      <c r="AA794" s="10">
        <f t="shared" si="640"/>
        <v>-1.3062409288824465E-2</v>
      </c>
      <c r="AB794" s="5"/>
      <c r="AC794" s="10">
        <f t="shared" si="666"/>
        <v>-1.6262657256827806E-3</v>
      </c>
      <c r="AD794" s="10">
        <f t="shared" si="667"/>
        <v>4.235285757430414E-2</v>
      </c>
      <c r="AE794" s="10">
        <f t="shared" si="668"/>
        <v>8.1081081081081099E-2</v>
      </c>
      <c r="AF794" s="10"/>
      <c r="AG794" s="10">
        <f t="shared" si="669"/>
        <v>8.2707346806763879E-2</v>
      </c>
      <c r="AH794" s="10">
        <f t="shared" si="670"/>
        <v>3.872822350677696E-2</v>
      </c>
      <c r="AI794" s="10">
        <f t="shared" si="641"/>
        <v>4.3979123299986919E-2</v>
      </c>
      <c r="AJ794" s="7"/>
      <c r="AK794" s="7"/>
      <c r="AL794" s="7">
        <v>1111.25</v>
      </c>
      <c r="AM794" s="7">
        <v>19.45</v>
      </c>
      <c r="AN794" s="7">
        <v>866.2</v>
      </c>
      <c r="AO794" s="4"/>
      <c r="AP794" s="10">
        <f t="shared" si="642"/>
        <v>1.856095325389551E-2</v>
      </c>
      <c r="AQ794" s="10">
        <f t="shared" si="643"/>
        <v>-5.3527980535279872E-2</v>
      </c>
      <c r="AR794" s="10">
        <f t="shared" si="644"/>
        <v>1.3294029246865395E-3</v>
      </c>
      <c r="AS794" s="4"/>
      <c r="AT794" s="10">
        <f>(AL794-$AL$792)/$AL$792</f>
        <v>9.0805902383654935E-3</v>
      </c>
      <c r="AU794" s="10">
        <f>(AM794-$AM$792)/$AM$792</f>
        <v>-0.11590909090909095</v>
      </c>
      <c r="AV794" s="10">
        <f>(AN794-$AN$792)/$AN$792</f>
        <v>-7.2094268880556991E-2</v>
      </c>
      <c r="AW794" s="4"/>
      <c r="AX794" s="9">
        <f>AT794-AU794</f>
        <v>0.12498968114745644</v>
      </c>
      <c r="AY794" s="9">
        <f>AT794-AV794</f>
        <v>8.1174859118922485E-2</v>
      </c>
      <c r="AZ794" s="8">
        <f t="shared" si="645"/>
        <v>4.3814822028533956E-2</v>
      </c>
      <c r="BA794" s="4"/>
      <c r="BC794" s="4"/>
      <c r="BD794" s="4"/>
      <c r="BE794" s="4"/>
      <c r="BF794" s="4"/>
      <c r="BG794" s="4"/>
      <c r="BH794" s="4"/>
      <c r="BI794" s="4"/>
      <c r="BJ794" s="4"/>
      <c r="BK794" s="4"/>
      <c r="BN794" s="4"/>
    </row>
    <row r="795" spans="1:66" s="1" customFormat="1">
      <c r="A795" s="12">
        <v>42513</v>
      </c>
      <c r="B795" s="7">
        <v>25230.36</v>
      </c>
      <c r="C795" s="7">
        <v>167.2</v>
      </c>
      <c r="D795" s="7">
        <v>1833.45</v>
      </c>
      <c r="E795" s="7">
        <v>7650.1</v>
      </c>
      <c r="F795" s="7"/>
      <c r="G795" s="7"/>
      <c r="H795" s="10">
        <f t="shared" si="629"/>
        <v>-2.4219433907207506E-2</v>
      </c>
      <c r="I795" s="10">
        <f t="shared" si="630"/>
        <v>-7.7928403279486236E-3</v>
      </c>
      <c r="J795" s="10">
        <f t="shared" si="631"/>
        <v>-1.6386908473748137E-2</v>
      </c>
      <c r="K795" s="7"/>
      <c r="L795" s="10">
        <f t="shared" si="632"/>
        <v>1.6773418734987988</v>
      </c>
      <c r="M795" s="10">
        <f t="shared" si="633"/>
        <v>8.2481715006305176</v>
      </c>
      <c r="N795" s="10">
        <f t="shared" si="634"/>
        <v>4.1826434523406277</v>
      </c>
      <c r="O795" s="7"/>
      <c r="P795" s="10">
        <f t="shared" si="635"/>
        <v>-6.5708296271317188</v>
      </c>
      <c r="Q795" s="10">
        <f t="shared" si="636"/>
        <v>-2.5053015788418289</v>
      </c>
      <c r="R795" s="11">
        <f t="shared" si="637"/>
        <v>-4.0655280482898899</v>
      </c>
      <c r="S795" s="7"/>
      <c r="T795" s="7"/>
      <c r="U795" s="7">
        <v>12935.9</v>
      </c>
      <c r="V795" s="7">
        <v>2680.95</v>
      </c>
      <c r="W795" s="7">
        <v>33.700000000000003</v>
      </c>
      <c r="X795" s="7">
        <v>6</v>
      </c>
      <c r="Y795" s="10">
        <f t="shared" si="638"/>
        <v>-6.0623290407843099E-3</v>
      </c>
      <c r="Z795" s="10">
        <f t="shared" si="639"/>
        <v>-8.6138428237860776E-2</v>
      </c>
      <c r="AA795" s="10">
        <f t="shared" si="640"/>
        <v>-8.8235294117646225E-3</v>
      </c>
      <c r="AB795" s="5"/>
      <c r="AC795" s="10">
        <f t="shared" si="666"/>
        <v>-7.6787358085302522E-3</v>
      </c>
      <c r="AD795" s="10">
        <f t="shared" si="667"/>
        <v>-4.7433779246389175E-2</v>
      </c>
      <c r="AE795" s="10">
        <f t="shared" si="668"/>
        <v>7.1542130365659887E-2</v>
      </c>
      <c r="AF795" s="10" t="s">
        <v>1</v>
      </c>
      <c r="AG795" s="10">
        <f t="shared" si="669"/>
        <v>7.9220866174190135E-2</v>
      </c>
      <c r="AH795" s="10">
        <f t="shared" si="670"/>
        <v>0.11897590961204907</v>
      </c>
      <c r="AI795" s="10">
        <f t="shared" si="641"/>
        <v>-3.9755043437858933E-2</v>
      </c>
      <c r="AJ795" s="7"/>
      <c r="AK795" s="7"/>
      <c r="AL795" s="7">
        <v>1152.55</v>
      </c>
      <c r="AM795" s="7">
        <v>19.05</v>
      </c>
      <c r="AN795" s="7">
        <v>855.3</v>
      </c>
      <c r="AO795" s="4"/>
      <c r="AP795" s="10">
        <f t="shared" si="642"/>
        <v>3.7165354330708618E-2</v>
      </c>
      <c r="AQ795" s="10">
        <f t="shared" si="643"/>
        <v>-2.0565552699228721E-2</v>
      </c>
      <c r="AR795" s="10">
        <f t="shared" si="644"/>
        <v>-1.2583698914800382E-2</v>
      </c>
      <c r="AS795" s="4"/>
      <c r="AT795" s="10">
        <f>(AL795-$AL$792)/$AL$792</f>
        <v>4.6583427922814939E-2</v>
      </c>
      <c r="AU795" s="10">
        <f>(AM795-$AM$792)/$AM$792</f>
        <v>-0.13409090909090907</v>
      </c>
      <c r="AV795" s="10">
        <f>(AN795-$AN$792)/$AN$792</f>
        <v>-8.3770755222281779E-2</v>
      </c>
      <c r="AW795" s="10" t="s">
        <v>1</v>
      </c>
      <c r="AX795" s="9">
        <f>AT795-AU795</f>
        <v>0.18067433701372401</v>
      </c>
      <c r="AY795" s="9">
        <f>AT795-AV795</f>
        <v>0.13035418314509672</v>
      </c>
      <c r="AZ795" s="8">
        <f t="shared" si="645"/>
        <v>5.0320153868627288E-2</v>
      </c>
      <c r="BA795" s="4" t="s">
        <v>57</v>
      </c>
      <c r="BC795" s="4"/>
      <c r="BD795" s="4"/>
      <c r="BE795" s="4"/>
      <c r="BF795" s="4"/>
      <c r="BG795" s="4"/>
      <c r="BH795" s="4"/>
      <c r="BI795" s="4"/>
      <c r="BJ795" s="4">
        <v>118</v>
      </c>
      <c r="BK795" s="4"/>
      <c r="BN795" s="4"/>
    </row>
    <row r="796" spans="1:66" s="1" customFormat="1">
      <c r="A796" s="12">
        <v>42514</v>
      </c>
      <c r="B796" s="7">
        <v>25305.47</v>
      </c>
      <c r="C796" s="7">
        <v>171.1</v>
      </c>
      <c r="D796" s="7">
        <v>1781.45</v>
      </c>
      <c r="E796" s="7">
        <v>7622.85</v>
      </c>
      <c r="F796" s="7"/>
      <c r="G796" s="7"/>
      <c r="H796" s="10">
        <f t="shared" si="629"/>
        <v>2.3325358851674676E-2</v>
      </c>
      <c r="I796" s="10">
        <f t="shared" si="630"/>
        <v>-2.8361831519812374E-2</v>
      </c>
      <c r="J796" s="10">
        <f t="shared" si="631"/>
        <v>-3.5620449405890119E-3</v>
      </c>
      <c r="K796" s="7"/>
      <c r="L796" s="10">
        <f t="shared" si="632"/>
        <v>1.7397918334667732</v>
      </c>
      <c r="M796" s="10">
        <f t="shared" si="633"/>
        <v>7.9858764186633042</v>
      </c>
      <c r="N796" s="10">
        <f t="shared" si="634"/>
        <v>4.1641826434523406</v>
      </c>
      <c r="O796" s="7"/>
      <c r="P796" s="10">
        <f t="shared" si="635"/>
        <v>-6.246084585196531</v>
      </c>
      <c r="Q796" s="10">
        <f t="shared" si="636"/>
        <v>-2.4243908099855673</v>
      </c>
      <c r="R796" s="11">
        <f t="shared" si="637"/>
        <v>-3.8216937752109637</v>
      </c>
      <c r="S796" s="7"/>
      <c r="T796" s="7"/>
      <c r="U796" s="7">
        <v>13126.3</v>
      </c>
      <c r="V796" s="7">
        <v>2652.55</v>
      </c>
      <c r="W796" s="7">
        <v>33.450000000000003</v>
      </c>
      <c r="X796" s="7">
        <f>X785+X785*0.072</f>
        <v>1.593314413479664</v>
      </c>
      <c r="Y796" s="10">
        <f t="shared" si="638"/>
        <v>1.4718728499756464E-2</v>
      </c>
      <c r="Z796" s="10">
        <f t="shared" si="639"/>
        <v>-1.0593259851918028E-2</v>
      </c>
      <c r="AA796" s="10">
        <f t="shared" si="640"/>
        <v>-7.418397626112759E-3</v>
      </c>
      <c r="AB796" s="5"/>
      <c r="AC796" s="10">
        <f t="shared" ref="AC796:AC802" si="673">(U796-$U$795)/$U$795</f>
        <v>1.4718728499756464E-2</v>
      </c>
      <c r="AD796" s="10">
        <f t="shared" ref="AD796:AD802" si="674">(V796-$V$795)/$V$795</f>
        <v>-1.0593259851918028E-2</v>
      </c>
      <c r="AE796" s="10">
        <f t="shared" ref="AE796:AE802" si="675">(W796-$W$795)/$W$795</f>
        <v>-7.418397626112759E-3</v>
      </c>
      <c r="AF796" s="7" t="s">
        <v>0</v>
      </c>
      <c r="AG796" s="10">
        <f t="shared" ref="AG796:AG802" si="676">AC796-AD796</f>
        <v>2.5311988351674492E-2</v>
      </c>
      <c r="AH796" s="10">
        <f t="shared" ref="AH796:AH802" si="677">AC796-AE796</f>
        <v>2.2137126125869225E-2</v>
      </c>
      <c r="AI796" s="10">
        <f t="shared" si="641"/>
        <v>3.1748622258052674E-3</v>
      </c>
      <c r="AJ796" s="10"/>
      <c r="AK796" s="7"/>
      <c r="AL796" s="7">
        <v>1125.8</v>
      </c>
      <c r="AM796" s="7">
        <v>18.850000000000001</v>
      </c>
      <c r="AN796" s="7">
        <v>859.5</v>
      </c>
      <c r="AO796" s="4"/>
      <c r="AP796" s="10">
        <f t="shared" si="642"/>
        <v>-2.3209405231877141E-2</v>
      </c>
      <c r="AQ796" s="10">
        <f t="shared" si="643"/>
        <v>-1.0498687664041956E-2</v>
      </c>
      <c r="AR796" s="10">
        <f t="shared" si="644"/>
        <v>4.9105576990530172E-3</v>
      </c>
      <c r="AS796" s="4"/>
      <c r="AT796" s="10">
        <f t="shared" ref="AT796:AT805" si="678">(AL796-$AL$795)/$AL$795</f>
        <v>-2.3209405231877141E-2</v>
      </c>
      <c r="AU796" s="10">
        <f t="shared" ref="AU796:AU805" si="679">(AM796-$AM$795)/$AM$795</f>
        <v>-1.0498687664041956E-2</v>
      </c>
      <c r="AV796" s="10">
        <f t="shared" ref="AV796:AV805" si="680">(AN796-$AN$795)/$AN$795</f>
        <v>4.9105576990530172E-3</v>
      </c>
      <c r="AW796" s="7" t="s">
        <v>7</v>
      </c>
      <c r="AX796" s="9">
        <f t="shared" ref="AX796:AX805" si="681">AV796-AT796</f>
        <v>2.8119962930930158E-2</v>
      </c>
      <c r="AY796" s="9">
        <f t="shared" ref="AY796:AY805" si="682">AV796-AU796</f>
        <v>1.5409245363094973E-2</v>
      </c>
      <c r="AZ796" s="8">
        <f t="shared" si="645"/>
        <v>1.2710717567835185E-2</v>
      </c>
      <c r="BA796" s="4"/>
      <c r="BC796" s="4"/>
      <c r="BD796" s="4"/>
      <c r="BE796" s="4"/>
      <c r="BF796" s="4"/>
      <c r="BG796" s="4"/>
      <c r="BH796" s="4"/>
      <c r="BI796" s="4"/>
      <c r="BJ796" s="4"/>
      <c r="BK796" s="4"/>
      <c r="BN796" s="4"/>
    </row>
    <row r="797" spans="1:66" s="1" customFormat="1">
      <c r="A797" s="12">
        <v>42515</v>
      </c>
      <c r="B797" s="7">
        <v>25881.17</v>
      </c>
      <c r="C797" s="7">
        <v>173.8</v>
      </c>
      <c r="D797" s="7">
        <v>1809.75</v>
      </c>
      <c r="E797" s="7">
        <v>7503.85</v>
      </c>
      <c r="F797" s="7"/>
      <c r="G797" s="7"/>
      <c r="H797" s="10">
        <f t="shared" si="629"/>
        <v>1.5780245470485198E-2</v>
      </c>
      <c r="I797" s="10">
        <f t="shared" si="630"/>
        <v>1.5885935614246796E-2</v>
      </c>
      <c r="J797" s="10">
        <f t="shared" si="631"/>
        <v>-1.5610959155696359E-2</v>
      </c>
      <c r="K797" s="7"/>
      <c r="L797" s="10">
        <f t="shared" si="632"/>
        <v>1.7830264211369096</v>
      </c>
      <c r="M797" s="10">
        <f t="shared" si="633"/>
        <v>8.1286254728877676</v>
      </c>
      <c r="N797" s="10">
        <f t="shared" si="634"/>
        <v>4.0835647991328505</v>
      </c>
      <c r="O797" s="7"/>
      <c r="P797" s="10">
        <f t="shared" si="635"/>
        <v>-6.3455990517508578</v>
      </c>
      <c r="Q797" s="10">
        <f t="shared" si="636"/>
        <v>-2.3005383779959407</v>
      </c>
      <c r="R797" s="11">
        <f t="shared" si="637"/>
        <v>-4.0450606737549171</v>
      </c>
      <c r="S797" s="7"/>
      <c r="T797" s="7"/>
      <c r="U797" s="7">
        <v>12890.2</v>
      </c>
      <c r="V797" s="7">
        <v>2750.7</v>
      </c>
      <c r="W797" s="7">
        <v>34.200000000000003</v>
      </c>
      <c r="X797" s="7"/>
      <c r="Y797" s="10">
        <f t="shared" si="638"/>
        <v>-1.7986789879859407E-2</v>
      </c>
      <c r="Z797" s="10">
        <f t="shared" si="639"/>
        <v>3.7002130025824066E-2</v>
      </c>
      <c r="AA797" s="10">
        <f t="shared" si="640"/>
        <v>2.2421524663677129E-2</v>
      </c>
      <c r="AB797" s="5"/>
      <c r="AC797" s="10">
        <f t="shared" si="673"/>
        <v>-3.5328040569267628E-3</v>
      </c>
      <c r="AD797" s="10">
        <f t="shared" si="674"/>
        <v>2.6016896995468025E-2</v>
      </c>
      <c r="AE797" s="10">
        <f t="shared" si="675"/>
        <v>1.4836795252225518E-2</v>
      </c>
      <c r="AF797" s="10"/>
      <c r="AG797" s="10">
        <f t="shared" si="676"/>
        <v>-2.9549701052394788E-2</v>
      </c>
      <c r="AH797" s="10">
        <f t="shared" si="677"/>
        <v>-1.8369599309152281E-2</v>
      </c>
      <c r="AI797" s="10">
        <f t="shared" si="641"/>
        <v>-1.1180101743242507E-2</v>
      </c>
      <c r="AJ797" s="7"/>
      <c r="AK797" s="7"/>
      <c r="AL797" s="7">
        <v>1168.3</v>
      </c>
      <c r="AM797" s="7">
        <v>19.45</v>
      </c>
      <c r="AN797" s="7">
        <v>890.2</v>
      </c>
      <c r="AO797" s="4"/>
      <c r="AP797" s="10">
        <f t="shared" si="642"/>
        <v>3.775093267010126E-2</v>
      </c>
      <c r="AQ797" s="10">
        <f t="shared" si="643"/>
        <v>3.1830238726790333E-2</v>
      </c>
      <c r="AR797" s="10">
        <f t="shared" si="644"/>
        <v>3.5718440954043099E-2</v>
      </c>
      <c r="AS797" s="4"/>
      <c r="AT797" s="10">
        <f t="shared" si="678"/>
        <v>1.3665350744002431E-2</v>
      </c>
      <c r="AU797" s="10">
        <f t="shared" si="679"/>
        <v>2.0997375328083913E-2</v>
      </c>
      <c r="AV797" s="10">
        <f t="shared" si="680"/>
        <v>4.0804396118321165E-2</v>
      </c>
      <c r="AW797" s="4"/>
      <c r="AX797" s="9">
        <f t="shared" si="681"/>
        <v>2.7139045374318736E-2</v>
      </c>
      <c r="AY797" s="9">
        <f t="shared" si="682"/>
        <v>1.9807020790237252E-2</v>
      </c>
      <c r="AZ797" s="8">
        <f t="shared" si="645"/>
        <v>7.3320245840814841E-3</v>
      </c>
      <c r="BA797" s="4"/>
      <c r="BC797" s="4"/>
      <c r="BD797" s="4"/>
      <c r="BE797" s="4"/>
      <c r="BF797" s="4"/>
      <c r="BG797" s="4"/>
      <c r="BH797" s="4"/>
      <c r="BI797" s="4"/>
      <c r="BJ797" s="4"/>
      <c r="BK797" s="4"/>
      <c r="BN797" s="4"/>
    </row>
    <row r="798" spans="1:66" s="1" customFormat="1">
      <c r="A798" s="12">
        <v>42516</v>
      </c>
      <c r="B798" s="7">
        <v>26366.68</v>
      </c>
      <c r="C798" s="7">
        <v>173.15</v>
      </c>
      <c r="D798" s="7">
        <v>1814.1</v>
      </c>
      <c r="E798" s="7">
        <v>7466.55</v>
      </c>
      <c r="F798" s="7"/>
      <c r="G798" s="7"/>
      <c r="H798" s="10">
        <f t="shared" si="629"/>
        <v>-3.7399309551208611E-3</v>
      </c>
      <c r="I798" s="10">
        <f t="shared" si="630"/>
        <v>2.403646912556933E-3</v>
      </c>
      <c r="J798" s="10">
        <f t="shared" si="631"/>
        <v>-4.9707816654117791E-3</v>
      </c>
      <c r="K798" s="7"/>
      <c r="L798" s="10">
        <f t="shared" si="632"/>
        <v>1.7726180944755805</v>
      </c>
      <c r="M798" s="10">
        <f t="shared" si="633"/>
        <v>8.1505674653215632</v>
      </c>
      <c r="N798" s="10">
        <f t="shared" si="634"/>
        <v>4.058295508434389</v>
      </c>
      <c r="O798" s="7"/>
      <c r="P798" s="10">
        <f t="shared" si="635"/>
        <v>-6.3779493708459825</v>
      </c>
      <c r="Q798" s="10">
        <f t="shared" si="636"/>
        <v>-2.2856774139588083</v>
      </c>
      <c r="R798" s="11">
        <f t="shared" si="637"/>
        <v>-4.0922719568871742</v>
      </c>
      <c r="S798" s="7"/>
      <c r="T798" s="7"/>
      <c r="U798" s="7">
        <v>13301.1</v>
      </c>
      <c r="V798" s="7">
        <v>2750.65</v>
      </c>
      <c r="W798" s="7">
        <v>33.6</v>
      </c>
      <c r="X798" s="7"/>
      <c r="Y798" s="10">
        <f t="shared" si="638"/>
        <v>3.1876929760593288E-2</v>
      </c>
      <c r="Z798" s="10">
        <f t="shared" si="639"/>
        <v>-1.817719126030725E-5</v>
      </c>
      <c r="AA798" s="10">
        <f t="shared" si="640"/>
        <v>-1.7543859649122848E-2</v>
      </c>
      <c r="AB798" s="5"/>
      <c r="AC798" s="10">
        <f t="shared" si="673"/>
        <v>2.8231510756885934E-2</v>
      </c>
      <c r="AD798" s="10">
        <f t="shared" si="674"/>
        <v>2.5998246890095032E-2</v>
      </c>
      <c r="AE798" s="10">
        <f t="shared" si="675"/>
        <v>-2.9673590504451456E-3</v>
      </c>
      <c r="AF798" s="10"/>
      <c r="AG798" s="10">
        <f t="shared" si="676"/>
        <v>2.2332638667909022E-3</v>
      </c>
      <c r="AH798" s="10">
        <f t="shared" si="677"/>
        <v>3.1198869807331081E-2</v>
      </c>
      <c r="AI798" s="10">
        <f t="shared" si="641"/>
        <v>-2.8965605940540179E-2</v>
      </c>
      <c r="AJ798" s="7"/>
      <c r="AK798" s="7"/>
      <c r="AL798" s="7">
        <v>1171.9000000000001</v>
      </c>
      <c r="AM798" s="7">
        <v>19.25</v>
      </c>
      <c r="AN798" s="7">
        <v>889.8</v>
      </c>
      <c r="AO798" s="4"/>
      <c r="AP798" s="10">
        <f t="shared" si="642"/>
        <v>3.08140032525904E-3</v>
      </c>
      <c r="AQ798" s="10">
        <f t="shared" si="643"/>
        <v>-1.028277634961436E-2</v>
      </c>
      <c r="AR798" s="10">
        <f t="shared" si="644"/>
        <v>-4.4933722758940794E-4</v>
      </c>
      <c r="AS798" s="4"/>
      <c r="AT798" s="10">
        <f t="shared" si="678"/>
        <v>1.6788859485488819E-2</v>
      </c>
      <c r="AU798" s="10">
        <f t="shared" si="679"/>
        <v>1.0498687664041956E-2</v>
      </c>
      <c r="AV798" s="10">
        <f t="shared" si="680"/>
        <v>4.033672395650649E-2</v>
      </c>
      <c r="AW798" s="4"/>
      <c r="AX798" s="9">
        <f t="shared" si="681"/>
        <v>2.3547864471017671E-2</v>
      </c>
      <c r="AY798" s="9">
        <f t="shared" si="682"/>
        <v>2.9838036292464534E-2</v>
      </c>
      <c r="AZ798" s="8">
        <f t="shared" si="645"/>
        <v>-6.2901718214468626E-3</v>
      </c>
      <c r="BA798" s="4"/>
      <c r="BC798" s="4"/>
      <c r="BD798" s="4"/>
      <c r="BE798" s="4"/>
      <c r="BF798" s="4"/>
      <c r="BG798" s="4"/>
      <c r="BH798" s="4"/>
      <c r="BI798" s="4"/>
      <c r="BJ798" s="4"/>
      <c r="BK798" s="4"/>
      <c r="BN798" s="4"/>
    </row>
    <row r="799" spans="1:66" s="1" customFormat="1">
      <c r="A799" s="12">
        <v>42517</v>
      </c>
      <c r="B799" s="7">
        <v>26653.599999999999</v>
      </c>
      <c r="C799" s="7">
        <v>172.8</v>
      </c>
      <c r="D799" s="7">
        <v>1847.65</v>
      </c>
      <c r="E799" s="7">
        <v>7668.65</v>
      </c>
      <c r="F799" s="7"/>
      <c r="G799" s="7"/>
      <c r="H799" s="10">
        <f t="shared" si="629"/>
        <v>-2.0213687554143478E-3</v>
      </c>
      <c r="I799" s="10">
        <f t="shared" si="630"/>
        <v>1.8494019072818578E-2</v>
      </c>
      <c r="J799" s="10">
        <f t="shared" si="631"/>
        <v>2.7067387213639424E-2</v>
      </c>
      <c r="K799" s="7"/>
      <c r="L799" s="10">
        <f t="shared" si="632"/>
        <v>1.7670136108887111</v>
      </c>
      <c r="M799" s="10">
        <f t="shared" si="633"/>
        <v>8.3197982345523336</v>
      </c>
      <c r="N799" s="10">
        <f t="shared" si="634"/>
        <v>4.1952103516021948</v>
      </c>
      <c r="O799" s="7"/>
      <c r="P799" s="10">
        <f t="shared" si="635"/>
        <v>-6.5527846236636229</v>
      </c>
      <c r="Q799" s="10">
        <f t="shared" si="636"/>
        <v>-2.4281967407134837</v>
      </c>
      <c r="R799" s="11">
        <f t="shared" si="637"/>
        <v>-4.1245878829501397</v>
      </c>
      <c r="S799" s="7"/>
      <c r="T799" s="7"/>
      <c r="U799" s="7">
        <v>13448.05</v>
      </c>
      <c r="V799" s="7">
        <v>2719</v>
      </c>
      <c r="W799" s="7">
        <v>33.5</v>
      </c>
      <c r="X799" s="7"/>
      <c r="Y799" s="10">
        <f t="shared" si="638"/>
        <v>1.1047958439527475E-2</v>
      </c>
      <c r="Z799" s="10">
        <f t="shared" si="639"/>
        <v>-1.1506371221347714E-2</v>
      </c>
      <c r="AA799" s="10">
        <f t="shared" si="640"/>
        <v>-2.9761904761905185E-3</v>
      </c>
      <c r="AB799" s="5"/>
      <c r="AC799" s="10">
        <f t="shared" si="673"/>
        <v>3.9591369753940557E-2</v>
      </c>
      <c r="AD799" s="10">
        <f t="shared" si="674"/>
        <v>1.4192730188925636E-2</v>
      </c>
      <c r="AE799" s="10">
        <f t="shared" si="675"/>
        <v>-5.9347181008902912E-3</v>
      </c>
      <c r="AF799" s="10"/>
      <c r="AG799" s="10">
        <f t="shared" si="676"/>
        <v>2.5398639565014921E-2</v>
      </c>
      <c r="AH799" s="10">
        <f t="shared" si="677"/>
        <v>4.5526087854830852E-2</v>
      </c>
      <c r="AI799" s="10">
        <f t="shared" si="641"/>
        <v>-2.0127448289815931E-2</v>
      </c>
      <c r="AJ799" s="7"/>
      <c r="AK799" s="7"/>
      <c r="AL799" s="7">
        <v>1175.55</v>
      </c>
      <c r="AM799" s="7">
        <v>20.3</v>
      </c>
      <c r="AN799" s="7">
        <v>906</v>
      </c>
      <c r="AO799" s="4"/>
      <c r="AP799" s="10">
        <f t="shared" si="642"/>
        <v>3.114600221861817E-3</v>
      </c>
      <c r="AQ799" s="10">
        <f t="shared" si="643"/>
        <v>5.4545454545454584E-2</v>
      </c>
      <c r="AR799" s="10">
        <f t="shared" si="644"/>
        <v>1.8206338503034443E-2</v>
      </c>
      <c r="AS799" s="4"/>
      <c r="AT799" s="10">
        <f t="shared" si="678"/>
        <v>1.9955750292828946E-2</v>
      </c>
      <c r="AU799" s="10">
        <f t="shared" si="679"/>
        <v>6.5616797900262466E-2</v>
      </c>
      <c r="AV799" s="10">
        <f t="shared" si="680"/>
        <v>5.9277446509996549E-2</v>
      </c>
      <c r="AW799" s="4"/>
      <c r="AX799" s="9">
        <f t="shared" si="681"/>
        <v>3.9321696217167607E-2</v>
      </c>
      <c r="AY799" s="9">
        <f t="shared" si="682"/>
        <v>-6.3393513902659168E-3</v>
      </c>
      <c r="AZ799" s="8">
        <f t="shared" si="645"/>
        <v>4.5661047607433523E-2</v>
      </c>
      <c r="BA799" s="4"/>
      <c r="BC799" s="4"/>
      <c r="BD799" s="4"/>
      <c r="BE799" s="4"/>
      <c r="BF799" s="4"/>
      <c r="BG799" s="4"/>
      <c r="BH799" s="4"/>
      <c r="BI799" s="4"/>
      <c r="BJ799" s="4"/>
      <c r="BK799" s="4"/>
      <c r="BN799" s="4"/>
    </row>
    <row r="800" spans="1:66" s="1" customFormat="1">
      <c r="A800" s="12">
        <v>42520</v>
      </c>
      <c r="B800" s="7">
        <v>26725.599999999999</v>
      </c>
      <c r="C800" s="7">
        <v>173.6</v>
      </c>
      <c r="D800" s="7">
        <v>1843.5</v>
      </c>
      <c r="E800" s="7">
        <v>7642.8</v>
      </c>
      <c r="F800" s="7"/>
      <c r="G800" s="7"/>
      <c r="H800" s="10">
        <f t="shared" si="629"/>
        <v>4.6296296296295305E-3</v>
      </c>
      <c r="I800" s="10">
        <f t="shared" si="630"/>
        <v>-2.2460963927151195E-3</v>
      </c>
      <c r="J800" s="10">
        <f t="shared" si="631"/>
        <v>-3.3708671017714273E-3</v>
      </c>
      <c r="K800" s="7"/>
      <c r="L800" s="10">
        <f t="shared" si="632"/>
        <v>1.7798238590872697</v>
      </c>
      <c r="M800" s="10">
        <f t="shared" si="633"/>
        <v>8.2988650693568733</v>
      </c>
      <c r="N800" s="10">
        <f t="shared" si="634"/>
        <v>4.1776979879411975</v>
      </c>
      <c r="O800" s="7"/>
      <c r="P800" s="10">
        <f t="shared" si="635"/>
        <v>-6.519041210269604</v>
      </c>
      <c r="Q800" s="10">
        <f t="shared" si="636"/>
        <v>-2.3978741288539278</v>
      </c>
      <c r="R800" s="11">
        <f t="shared" si="637"/>
        <v>-4.1211670814156758</v>
      </c>
      <c r="S800" s="7"/>
      <c r="T800" s="7"/>
      <c r="U800" s="7">
        <v>14019.5</v>
      </c>
      <c r="V800" s="7">
        <v>2743.2</v>
      </c>
      <c r="W800" s="7">
        <v>33.299999999999997</v>
      </c>
      <c r="X800" s="7"/>
      <c r="Y800" s="10">
        <f t="shared" si="638"/>
        <v>4.2493149564435048E-2</v>
      </c>
      <c r="Z800" s="10">
        <f t="shared" si="639"/>
        <v>8.9003310040455374E-3</v>
      </c>
      <c r="AA800" s="10">
        <f t="shared" si="640"/>
        <v>-5.9701492537314283E-3</v>
      </c>
      <c r="AB800" s="5"/>
      <c r="AC800" s="10">
        <f t="shared" si="673"/>
        <v>8.3766881314790653E-2</v>
      </c>
      <c r="AD800" s="10">
        <f t="shared" si="674"/>
        <v>2.3219381189503722E-2</v>
      </c>
      <c r="AE800" s="10">
        <f t="shared" si="675"/>
        <v>-1.1869436201780582E-2</v>
      </c>
      <c r="AF800" s="10"/>
      <c r="AG800" s="10">
        <f t="shared" si="676"/>
        <v>6.0547500125286931E-2</v>
      </c>
      <c r="AH800" s="10">
        <f t="shared" si="677"/>
        <v>9.5636317516571229E-2</v>
      </c>
      <c r="AI800" s="10">
        <f t="shared" si="641"/>
        <v>-3.5088817391284298E-2</v>
      </c>
      <c r="AJ800" s="7"/>
      <c r="AK800" s="7"/>
      <c r="AL800" s="7">
        <v>1163.95</v>
      </c>
      <c r="AM800" s="7">
        <v>19.95</v>
      </c>
      <c r="AN800" s="7">
        <v>901.4</v>
      </c>
      <c r="AO800" s="4"/>
      <c r="AP800" s="10">
        <f t="shared" si="642"/>
        <v>-9.8677214920674661E-3</v>
      </c>
      <c r="AQ800" s="10">
        <f t="shared" si="643"/>
        <v>-1.7241379310344897E-2</v>
      </c>
      <c r="AR800" s="10">
        <f t="shared" si="644"/>
        <v>-5.0772626931567576E-3</v>
      </c>
      <c r="AS800" s="4"/>
      <c r="AT800" s="10">
        <f t="shared" si="678"/>
        <v>9.8911110147065998E-3</v>
      </c>
      <c r="AU800" s="10">
        <f t="shared" si="679"/>
        <v>4.7244094488188899E-2</v>
      </c>
      <c r="AV800" s="10">
        <f t="shared" si="680"/>
        <v>5.3899216649128993E-2</v>
      </c>
      <c r="AW800" s="4"/>
      <c r="AX800" s="9">
        <f t="shared" si="681"/>
        <v>4.4008105634422395E-2</v>
      </c>
      <c r="AY800" s="9">
        <f t="shared" si="682"/>
        <v>6.655122160940094E-3</v>
      </c>
      <c r="AZ800" s="8">
        <f t="shared" si="645"/>
        <v>3.7352983473482301E-2</v>
      </c>
      <c r="BA800" s="4"/>
      <c r="BC800" s="4"/>
      <c r="BD800" s="4"/>
      <c r="BE800" s="4"/>
      <c r="BF800" s="4"/>
      <c r="BG800" s="4"/>
      <c r="BH800" s="4"/>
      <c r="BI800" s="4"/>
      <c r="BJ800" s="4"/>
      <c r="BK800" s="4"/>
      <c r="BN800" s="4"/>
    </row>
    <row r="801" spans="1:66" s="1" customFormat="1">
      <c r="A801" s="12">
        <v>42521</v>
      </c>
      <c r="B801" s="7">
        <v>26667.96</v>
      </c>
      <c r="C801" s="7">
        <v>175.2</v>
      </c>
      <c r="D801" s="7">
        <v>1802.95</v>
      </c>
      <c r="E801" s="7">
        <v>7575.3</v>
      </c>
      <c r="F801" s="7"/>
      <c r="G801" s="7"/>
      <c r="H801" s="10">
        <f t="shared" si="629"/>
        <v>9.2165898617511191E-3</v>
      </c>
      <c r="I801" s="10">
        <f t="shared" si="630"/>
        <v>-2.1996202874966071E-2</v>
      </c>
      <c r="J801" s="10">
        <f t="shared" si="631"/>
        <v>-8.8318417333961372E-3</v>
      </c>
      <c r="K801" s="7"/>
      <c r="L801" s="10">
        <f t="shared" si="632"/>
        <v>1.8054443554843873</v>
      </c>
      <c r="M801" s="10">
        <f t="shared" si="633"/>
        <v>8.0943253467843626</v>
      </c>
      <c r="N801" s="10">
        <f t="shared" si="634"/>
        <v>4.1319693787683764</v>
      </c>
      <c r="O801" s="7"/>
      <c r="P801" s="10">
        <f t="shared" si="635"/>
        <v>-6.2888809912999752</v>
      </c>
      <c r="Q801" s="10">
        <f t="shared" si="636"/>
        <v>-2.3265250232839891</v>
      </c>
      <c r="R801" s="11">
        <f t="shared" si="637"/>
        <v>-3.9623559680159861</v>
      </c>
      <c r="S801" s="7"/>
      <c r="T801" s="7"/>
      <c r="U801" s="7">
        <v>13807.75</v>
      </c>
      <c r="V801" s="7">
        <v>2706</v>
      </c>
      <c r="W801" s="7">
        <v>32.799999999999997</v>
      </c>
      <c r="X801" s="7"/>
      <c r="Y801" s="10">
        <f t="shared" si="638"/>
        <v>-1.5103962338171833E-2</v>
      </c>
      <c r="Z801" s="10">
        <f t="shared" si="639"/>
        <v>-1.3560804899387512E-2</v>
      </c>
      <c r="AA801" s="10">
        <f t="shared" si="640"/>
        <v>-1.5015015015015017E-2</v>
      </c>
      <c r="AB801" s="5"/>
      <c r="AC801" s="10">
        <f t="shared" si="673"/>
        <v>6.7397707156054115E-2</v>
      </c>
      <c r="AD801" s="10">
        <f t="shared" si="674"/>
        <v>9.343702791920842E-3</v>
      </c>
      <c r="AE801" s="10">
        <f t="shared" si="675"/>
        <v>-2.67062314540061E-2</v>
      </c>
      <c r="AF801" s="10"/>
      <c r="AG801" s="10">
        <f t="shared" si="676"/>
        <v>5.8054004364133271E-2</v>
      </c>
      <c r="AH801" s="10">
        <f t="shared" si="677"/>
        <v>9.4103938610060223E-2</v>
      </c>
      <c r="AI801" s="10">
        <f t="shared" si="641"/>
        <v>-3.6049934245926951E-2</v>
      </c>
      <c r="AJ801" s="7"/>
      <c r="AK801" s="7"/>
      <c r="AL801" s="7">
        <v>1197.8</v>
      </c>
      <c r="AM801" s="7">
        <v>19.649999999999999</v>
      </c>
      <c r="AN801" s="7">
        <v>902.4</v>
      </c>
      <c r="AO801" s="4"/>
      <c r="AP801" s="10">
        <f t="shared" si="642"/>
        <v>2.9082005240774866E-2</v>
      </c>
      <c r="AQ801" s="10">
        <f t="shared" si="643"/>
        <v>-1.5037593984962442E-2</v>
      </c>
      <c r="AR801" s="10">
        <f t="shared" si="644"/>
        <v>1.1093854004881297E-3</v>
      </c>
      <c r="AS801" s="4"/>
      <c r="AT801" s="10">
        <f t="shared" si="678"/>
        <v>3.9260769597848251E-2</v>
      </c>
      <c r="AU801" s="10">
        <f t="shared" si="679"/>
        <v>3.1496062992125873E-2</v>
      </c>
      <c r="AV801" s="10">
        <f t="shared" si="680"/>
        <v>5.506839705366541E-2</v>
      </c>
      <c r="AW801" s="4"/>
      <c r="AX801" s="9">
        <f t="shared" si="681"/>
        <v>1.580762745581716E-2</v>
      </c>
      <c r="AY801" s="9">
        <f t="shared" si="682"/>
        <v>2.3572334061539538E-2</v>
      </c>
      <c r="AZ801" s="8">
        <f t="shared" si="645"/>
        <v>-7.7647066057223782E-3</v>
      </c>
      <c r="BA801" s="4"/>
      <c r="BC801" s="4"/>
      <c r="BD801" s="4"/>
      <c r="BE801" s="4"/>
      <c r="BF801" s="4"/>
      <c r="BG801" s="4"/>
      <c r="BH801" s="4"/>
      <c r="BI801" s="4"/>
      <c r="BJ801" s="4"/>
      <c r="BK801" s="4"/>
      <c r="BN801" s="4"/>
    </row>
    <row r="802" spans="1:66" s="1" customFormat="1">
      <c r="A802" s="12">
        <v>42522</v>
      </c>
      <c r="B802" s="7">
        <v>26713.93</v>
      </c>
      <c r="C802" s="7">
        <v>174.5</v>
      </c>
      <c r="D802" s="7">
        <v>1784.55</v>
      </c>
      <c r="E802" s="7">
        <v>7643.95</v>
      </c>
      <c r="F802" s="7"/>
      <c r="G802" s="7"/>
      <c r="H802" s="10">
        <f t="shared" si="629"/>
        <v>-3.9954337899542735E-3</v>
      </c>
      <c r="I802" s="10">
        <f t="shared" si="630"/>
        <v>-1.0205496547325266E-2</v>
      </c>
      <c r="J802" s="10">
        <f t="shared" si="631"/>
        <v>9.062347365780845E-3</v>
      </c>
      <c r="K802" s="7"/>
      <c r="L802" s="10">
        <f t="shared" si="632"/>
        <v>1.7942353883106483</v>
      </c>
      <c r="M802" s="10">
        <f t="shared" si="633"/>
        <v>8.001513240857502</v>
      </c>
      <c r="N802" s="10">
        <f t="shared" si="634"/>
        <v>4.1784770679493262</v>
      </c>
      <c r="O802" s="7"/>
      <c r="P802" s="10">
        <f t="shared" si="635"/>
        <v>-6.2072778525468539</v>
      </c>
      <c r="Q802" s="10">
        <f t="shared" si="636"/>
        <v>-2.3842416796386781</v>
      </c>
      <c r="R802" s="11">
        <f t="shared" si="637"/>
        <v>-3.8230361729081759</v>
      </c>
      <c r="S802" s="7"/>
      <c r="T802" s="7"/>
      <c r="U802" s="7">
        <v>14280.4</v>
      </c>
      <c r="V802" s="7">
        <v>2763.65</v>
      </c>
      <c r="W802" s="7">
        <v>32.65</v>
      </c>
      <c r="X802" s="7">
        <v>7</v>
      </c>
      <c r="Y802" s="10">
        <f t="shared" si="638"/>
        <v>3.4230776194528412E-2</v>
      </c>
      <c r="Z802" s="10">
        <f t="shared" si="639"/>
        <v>2.1304508499630486E-2</v>
      </c>
      <c r="AA802" s="10">
        <f t="shared" si="640"/>
        <v>-4.5731707317072743E-3</v>
      </c>
      <c r="AB802" s="5"/>
      <c r="AC802" s="10">
        <f t="shared" si="673"/>
        <v>0.10393555918026577</v>
      </c>
      <c r="AD802" s="10">
        <f t="shared" si="674"/>
        <v>3.0847274287099827E-2</v>
      </c>
      <c r="AE802" s="10">
        <f t="shared" si="675"/>
        <v>-3.1157270029673716E-2</v>
      </c>
      <c r="AF802" s="10" t="s">
        <v>1</v>
      </c>
      <c r="AG802" s="10">
        <f t="shared" si="676"/>
        <v>7.3088284893165947E-2</v>
      </c>
      <c r="AH802" s="10">
        <f t="shared" si="677"/>
        <v>0.13509282920993948</v>
      </c>
      <c r="AI802" s="10">
        <f t="shared" si="641"/>
        <v>-6.2004544316773533E-2</v>
      </c>
      <c r="AJ802" s="7"/>
      <c r="AK802" s="7"/>
      <c r="AL802" s="7">
        <v>1171.6500000000001</v>
      </c>
      <c r="AM802" s="7">
        <v>19.600000000000001</v>
      </c>
      <c r="AN802" s="7">
        <v>917.25</v>
      </c>
      <c r="AO802" s="4"/>
      <c r="AP802" s="10">
        <f t="shared" si="642"/>
        <v>-2.1831691434296096E-2</v>
      </c>
      <c r="AQ802" s="10">
        <f t="shared" si="643"/>
        <v>-2.5445292620863693E-3</v>
      </c>
      <c r="AR802" s="10">
        <f t="shared" si="644"/>
        <v>1.6456117021276622E-2</v>
      </c>
      <c r="AS802" s="4"/>
      <c r="AT802" s="10">
        <f t="shared" si="678"/>
        <v>1.657194915621894E-2</v>
      </c>
      <c r="AU802" s="10">
        <f t="shared" si="679"/>
        <v>2.8871391076115523E-2</v>
      </c>
      <c r="AV802" s="10">
        <f t="shared" si="680"/>
        <v>7.2430726061031278E-2</v>
      </c>
      <c r="AW802" s="4"/>
      <c r="AX802" s="9">
        <f t="shared" si="681"/>
        <v>5.5858776904812335E-2</v>
      </c>
      <c r="AY802" s="9">
        <f t="shared" si="682"/>
        <v>4.3559334984915751E-2</v>
      </c>
      <c r="AZ802" s="8">
        <f t="shared" si="645"/>
        <v>1.2299441919896584E-2</v>
      </c>
      <c r="BA802" s="4"/>
      <c r="BC802" s="4"/>
      <c r="BD802" s="4"/>
      <c r="BE802" s="4"/>
      <c r="BF802" s="4"/>
      <c r="BG802" s="4"/>
      <c r="BH802" s="4"/>
      <c r="BI802" s="4"/>
      <c r="BJ802" s="4"/>
      <c r="BK802" s="4"/>
      <c r="BN802" s="4"/>
    </row>
    <row r="803" spans="1:66" s="1" customFormat="1">
      <c r="A803" s="12">
        <v>42523</v>
      </c>
      <c r="B803" s="7">
        <v>26843.14</v>
      </c>
      <c r="C803" s="7">
        <v>173.25</v>
      </c>
      <c r="D803" s="7">
        <v>1820.45</v>
      </c>
      <c r="E803" s="7">
        <v>7946.95</v>
      </c>
      <c r="F803" s="7"/>
      <c r="G803" s="7"/>
      <c r="H803" s="10">
        <f t="shared" si="629"/>
        <v>-7.1633237822349575E-3</v>
      </c>
      <c r="I803" s="10">
        <f t="shared" si="630"/>
        <v>2.0117116359866686E-2</v>
      </c>
      <c r="J803" s="10">
        <f t="shared" si="631"/>
        <v>3.9639191779119433E-2</v>
      </c>
      <c r="K803" s="7"/>
      <c r="L803" s="10">
        <f t="shared" si="632"/>
        <v>1.7742193755004001</v>
      </c>
      <c r="M803" s="10">
        <f t="shared" si="633"/>
        <v>8.1825977301387134</v>
      </c>
      <c r="N803" s="10">
        <f t="shared" si="634"/>
        <v>4.3837477135695417</v>
      </c>
      <c r="O803" s="7"/>
      <c r="P803" s="10">
        <f t="shared" si="635"/>
        <v>-6.4083783546383133</v>
      </c>
      <c r="Q803" s="10">
        <f t="shared" si="636"/>
        <v>-2.6095283380691416</v>
      </c>
      <c r="R803" s="11">
        <f t="shared" si="637"/>
        <v>-3.7988500165691717</v>
      </c>
      <c r="S803" s="7"/>
      <c r="T803" s="7"/>
      <c r="U803" s="7">
        <v>14178.95</v>
      </c>
      <c r="V803" s="7">
        <v>2797.45</v>
      </c>
      <c r="W803" s="7">
        <v>31.85</v>
      </c>
      <c r="X803" s="7">
        <f>X796+X796*0.104</f>
        <v>1.7590191124815491</v>
      </c>
      <c r="Y803" s="10">
        <f t="shared" si="638"/>
        <v>-7.104142741099613E-3</v>
      </c>
      <c r="Z803" s="10">
        <f t="shared" si="639"/>
        <v>1.2230202811499186E-2</v>
      </c>
      <c r="AA803" s="10">
        <f t="shared" si="640"/>
        <v>-2.4502297090352135E-2</v>
      </c>
      <c r="AB803" s="5"/>
      <c r="AC803" s="10">
        <f t="shared" ref="AC803:AC812" si="683">(U803-$U$802)/$U$802</f>
        <v>-7.104142741099613E-3</v>
      </c>
      <c r="AD803" s="10">
        <f t="shared" ref="AD803:AD812" si="684">(V803-$V$802)/$V$802</f>
        <v>1.2230202811499186E-2</v>
      </c>
      <c r="AE803" s="10">
        <f t="shared" ref="AE803:AE812" si="685">(W803-$W$802)/$W$802</f>
        <v>-2.4502297090352135E-2</v>
      </c>
      <c r="AF803" s="7" t="s">
        <v>0</v>
      </c>
      <c r="AG803" s="10">
        <f t="shared" ref="AG803:AG816" si="686">AE803-AC803</f>
        <v>-1.7398154349252522E-2</v>
      </c>
      <c r="AH803" s="10">
        <f t="shared" ref="AH803:AH816" si="687">AE803-AD803</f>
        <v>-3.6732499901851318E-2</v>
      </c>
      <c r="AI803" s="10">
        <f t="shared" si="641"/>
        <v>1.9334345552598796E-2</v>
      </c>
      <c r="AJ803" s="7"/>
      <c r="AK803" s="7"/>
      <c r="AL803" s="7">
        <v>1165.6500000000001</v>
      </c>
      <c r="AM803" s="7">
        <v>19.350000000000001</v>
      </c>
      <c r="AN803" s="7">
        <v>923.8</v>
      </c>
      <c r="AO803" s="4"/>
      <c r="AP803" s="10">
        <f t="shared" si="642"/>
        <v>-5.1209832287799255E-3</v>
      </c>
      <c r="AQ803" s="10">
        <f t="shared" si="643"/>
        <v>-1.2755102040816325E-2</v>
      </c>
      <c r="AR803" s="10">
        <f t="shared" si="644"/>
        <v>7.1409103297900836E-3</v>
      </c>
      <c r="AS803" s="4"/>
      <c r="AT803" s="10">
        <f t="shared" si="678"/>
        <v>1.1366101253741823E-2</v>
      </c>
      <c r="AU803" s="10">
        <f t="shared" si="679"/>
        <v>1.574803149606303E-2</v>
      </c>
      <c r="AV803" s="10">
        <f t="shared" si="680"/>
        <v>8.0088857710744768E-2</v>
      </c>
      <c r="AW803" s="4"/>
      <c r="AX803" s="9">
        <f t="shared" si="681"/>
        <v>6.8722756457002945E-2</v>
      </c>
      <c r="AY803" s="9">
        <f t="shared" si="682"/>
        <v>6.4340826214681734E-2</v>
      </c>
      <c r="AZ803" s="8">
        <f t="shared" si="645"/>
        <v>4.3819302423212109E-3</v>
      </c>
      <c r="BA803" s="4"/>
      <c r="BC803" s="4"/>
      <c r="BD803" s="4"/>
      <c r="BE803" s="4"/>
      <c r="BF803" s="4"/>
      <c r="BG803" s="4"/>
      <c r="BH803" s="4"/>
      <c r="BI803" s="4"/>
      <c r="BJ803" s="4"/>
      <c r="BK803" s="4"/>
      <c r="BN803" s="4"/>
    </row>
    <row r="804" spans="1:66" s="1" customFormat="1">
      <c r="A804" s="12">
        <v>42524</v>
      </c>
      <c r="B804" s="7">
        <v>26843.03</v>
      </c>
      <c r="C804" s="7">
        <v>170.85</v>
      </c>
      <c r="D804" s="7">
        <v>1791.85</v>
      </c>
      <c r="E804" s="7">
        <v>7902.15</v>
      </c>
      <c r="F804" s="7"/>
      <c r="G804" s="7"/>
      <c r="H804" s="10">
        <f t="shared" si="629"/>
        <v>-1.3852813852813886E-2</v>
      </c>
      <c r="I804" s="10">
        <f t="shared" si="630"/>
        <v>-1.5710401274410247E-2</v>
      </c>
      <c r="J804" s="10">
        <f t="shared" si="631"/>
        <v>-5.6373828953246441E-3</v>
      </c>
      <c r="K804" s="7"/>
      <c r="L804" s="10">
        <f t="shared" si="632"/>
        <v>1.7357886309047235</v>
      </c>
      <c r="M804" s="10">
        <f t="shared" si="633"/>
        <v>8.0383354350567462</v>
      </c>
      <c r="N804" s="10">
        <f t="shared" si="634"/>
        <v>4.3533974662963209</v>
      </c>
      <c r="O804" s="7"/>
      <c r="P804" s="10">
        <f t="shared" si="635"/>
        <v>-6.3025468041520227</v>
      </c>
      <c r="Q804" s="10">
        <f t="shared" si="636"/>
        <v>-2.6176088353915974</v>
      </c>
      <c r="R804" s="11">
        <f t="shared" si="637"/>
        <v>-3.6849379687604253</v>
      </c>
      <c r="S804" s="7"/>
      <c r="T804" s="7"/>
      <c r="U804" s="7">
        <v>14098.7</v>
      </c>
      <c r="V804" s="7">
        <v>2762.75</v>
      </c>
      <c r="W804" s="7">
        <v>31.15</v>
      </c>
      <c r="X804" s="7"/>
      <c r="Y804" s="10">
        <f t="shared" si="638"/>
        <v>-5.6597985041205445E-3</v>
      </c>
      <c r="Z804" s="10">
        <f t="shared" si="639"/>
        <v>-1.240415378290937E-2</v>
      </c>
      <c r="AA804" s="10">
        <f t="shared" si="640"/>
        <v>-2.1978021978022066E-2</v>
      </c>
      <c r="AB804" s="5"/>
      <c r="AC804" s="10">
        <f t="shared" si="683"/>
        <v>-1.2723733228761023E-2</v>
      </c>
      <c r="AD804" s="10">
        <f t="shared" si="684"/>
        <v>-3.2565628788019138E-4</v>
      </c>
      <c r="AE804" s="10">
        <f t="shared" si="685"/>
        <v>-4.5941807044410414E-2</v>
      </c>
      <c r="AF804" s="10"/>
      <c r="AG804" s="10">
        <f t="shared" si="686"/>
        <v>-3.3218073815649389E-2</v>
      </c>
      <c r="AH804" s="10">
        <f t="shared" si="687"/>
        <v>-4.5616150756530222E-2</v>
      </c>
      <c r="AI804" s="10">
        <f t="shared" si="641"/>
        <v>1.2398076940880833E-2</v>
      </c>
      <c r="AJ804" s="7"/>
      <c r="AK804" s="7"/>
      <c r="AL804" s="7">
        <v>1175.0999999999999</v>
      </c>
      <c r="AM804" s="7">
        <v>18.899999999999999</v>
      </c>
      <c r="AN804" s="7">
        <v>929.2</v>
      </c>
      <c r="AO804" s="4"/>
      <c r="AP804" s="10">
        <f t="shared" si="642"/>
        <v>8.1070647278340992E-3</v>
      </c>
      <c r="AQ804" s="10">
        <f t="shared" si="643"/>
        <v>-2.3255813953488517E-2</v>
      </c>
      <c r="AR804" s="10">
        <f t="shared" si="644"/>
        <v>5.8454210868154263E-3</v>
      </c>
      <c r="AS804" s="4"/>
      <c r="AT804" s="10">
        <f t="shared" si="678"/>
        <v>1.9565311700143122E-2</v>
      </c>
      <c r="AU804" s="10">
        <f t="shared" si="679"/>
        <v>-7.874015748031607E-3</v>
      </c>
      <c r="AV804" s="10">
        <f t="shared" si="680"/>
        <v>8.6402431895241549E-2</v>
      </c>
      <c r="AW804" s="4"/>
      <c r="AX804" s="9">
        <f t="shared" si="681"/>
        <v>6.6837120195098423E-2</v>
      </c>
      <c r="AY804" s="9">
        <f t="shared" si="682"/>
        <v>9.4276447643273156E-2</v>
      </c>
      <c r="AZ804" s="8">
        <f t="shared" si="645"/>
        <v>-2.7439327448174733E-2</v>
      </c>
      <c r="BA804" s="4"/>
      <c r="BC804" s="4"/>
      <c r="BD804" s="4"/>
      <c r="BE804" s="4"/>
      <c r="BF804" s="4"/>
      <c r="BG804" s="4"/>
      <c r="BH804" s="4"/>
      <c r="BI804" s="4"/>
      <c r="BJ804" s="4"/>
      <c r="BK804" s="4"/>
      <c r="BN804" s="4"/>
    </row>
    <row r="805" spans="1:66" s="1" customFormat="1">
      <c r="A805" s="12">
        <v>42527</v>
      </c>
      <c r="B805" s="7">
        <v>26777.45</v>
      </c>
      <c r="C805" s="7">
        <v>172.45</v>
      </c>
      <c r="D805" s="7">
        <v>1776.35</v>
      </c>
      <c r="E805" s="7">
        <v>7777.35</v>
      </c>
      <c r="F805" s="7"/>
      <c r="G805" s="7"/>
      <c r="H805" s="10">
        <f t="shared" si="629"/>
        <v>9.3649400058530546E-3</v>
      </c>
      <c r="I805" s="10">
        <f t="shared" si="630"/>
        <v>-8.6502776460083159E-3</v>
      </c>
      <c r="J805" s="10">
        <f t="shared" si="631"/>
        <v>-1.5793170213169741E-2</v>
      </c>
      <c r="K805" s="7"/>
      <c r="L805" s="10">
        <f t="shared" si="632"/>
        <v>1.7614091273018411</v>
      </c>
      <c r="M805" s="10">
        <f t="shared" si="633"/>
        <v>7.96015132408575</v>
      </c>
      <c r="N805" s="10">
        <f t="shared" si="634"/>
        <v>4.2688503488923519</v>
      </c>
      <c r="O805" s="7"/>
      <c r="P805" s="10">
        <f t="shared" si="635"/>
        <v>-6.1987421967839094</v>
      </c>
      <c r="Q805" s="10">
        <f t="shared" si="636"/>
        <v>-2.5074412215905109</v>
      </c>
      <c r="R805" s="11">
        <f t="shared" si="637"/>
        <v>-3.6913009751933985</v>
      </c>
      <c r="S805" s="7"/>
      <c r="T805" s="7"/>
      <c r="U805" s="7">
        <v>13949.75</v>
      </c>
      <c r="V805" s="7">
        <v>2771.5</v>
      </c>
      <c r="W805" s="7">
        <v>32.049999999999997</v>
      </c>
      <c r="X805" s="7"/>
      <c r="Y805" s="10">
        <f t="shared" si="638"/>
        <v>-1.0564803847163264E-2</v>
      </c>
      <c r="Z805" s="10">
        <f t="shared" si="639"/>
        <v>3.167134196000362E-3</v>
      </c>
      <c r="AA805" s="10">
        <f t="shared" si="640"/>
        <v>2.8892455858747949E-2</v>
      </c>
      <c r="AB805" s="5"/>
      <c r="AC805" s="10">
        <f t="shared" si="683"/>
        <v>-2.3154113330158793E-2</v>
      </c>
      <c r="AD805" s="10">
        <f t="shared" si="684"/>
        <v>2.8404465109546826E-3</v>
      </c>
      <c r="AE805" s="10">
        <f t="shared" si="685"/>
        <v>-1.8376722817764209E-2</v>
      </c>
      <c r="AF805" s="10"/>
      <c r="AG805" s="10">
        <f t="shared" si="686"/>
        <v>4.7773905123945845E-3</v>
      </c>
      <c r="AH805" s="10">
        <f t="shared" si="687"/>
        <v>-2.121716932871889E-2</v>
      </c>
      <c r="AI805" s="10">
        <f t="shared" si="641"/>
        <v>2.5994559841113474E-2</v>
      </c>
      <c r="AJ805" s="7"/>
      <c r="AK805" s="7"/>
      <c r="AL805" s="7">
        <v>1173.5999999999999</v>
      </c>
      <c r="AM805" s="7">
        <v>18.45</v>
      </c>
      <c r="AN805" s="7">
        <v>923.55</v>
      </c>
      <c r="AO805" s="4"/>
      <c r="AP805" s="10">
        <f t="shared" si="642"/>
        <v>-1.2764871074802146E-3</v>
      </c>
      <c r="AQ805" s="10">
        <f t="shared" si="643"/>
        <v>-2.3809523809523774E-2</v>
      </c>
      <c r="AR805" s="10">
        <f t="shared" si="644"/>
        <v>-6.0804993542833523E-3</v>
      </c>
      <c r="AS805" s="4"/>
      <c r="AT805" s="10">
        <f t="shared" si="678"/>
        <v>1.8263849724523842E-2</v>
      </c>
      <c r="AU805" s="10">
        <f t="shared" si="679"/>
        <v>-3.149606299212606E-2</v>
      </c>
      <c r="AV805" s="10">
        <f t="shared" si="680"/>
        <v>7.9796562609610669E-2</v>
      </c>
      <c r="AW805" s="10" t="s">
        <v>1</v>
      </c>
      <c r="AX805" s="9">
        <f t="shared" si="681"/>
        <v>6.1532712885086827E-2</v>
      </c>
      <c r="AY805" s="9">
        <f t="shared" si="682"/>
        <v>0.11129262560173672</v>
      </c>
      <c r="AZ805" s="8">
        <f t="shared" si="645"/>
        <v>-4.9759912716649896E-2</v>
      </c>
      <c r="BA805" s="4"/>
      <c r="BC805" s="4"/>
      <c r="BD805" s="4"/>
      <c r="BE805" s="4"/>
      <c r="BF805" s="4"/>
      <c r="BG805" s="4"/>
      <c r="BH805" s="4"/>
      <c r="BI805" s="4"/>
      <c r="BJ805" s="4">
        <v>119</v>
      </c>
      <c r="BK805" s="4"/>
      <c r="BN805" s="4"/>
    </row>
    <row r="806" spans="1:66" s="1" customFormat="1">
      <c r="A806" s="12">
        <v>42528</v>
      </c>
      <c r="B806" s="7">
        <v>27009.67</v>
      </c>
      <c r="C806" s="7">
        <v>172.15</v>
      </c>
      <c r="D806" s="7">
        <v>1804.75</v>
      </c>
      <c r="E806" s="7">
        <v>7703.4</v>
      </c>
      <c r="F806" s="7"/>
      <c r="G806" s="7"/>
      <c r="H806" s="10">
        <f t="shared" si="629"/>
        <v>-1.7396346767177904E-3</v>
      </c>
      <c r="I806" s="10">
        <f t="shared" si="630"/>
        <v>1.5987840234188134E-2</v>
      </c>
      <c r="J806" s="10">
        <f t="shared" si="631"/>
        <v>-9.508380103762943E-3</v>
      </c>
      <c r="K806" s="7"/>
      <c r="L806" s="10">
        <f t="shared" si="632"/>
        <v>1.7566052842273818</v>
      </c>
      <c r="M806" s="10">
        <f t="shared" si="633"/>
        <v>8.1034047919293819</v>
      </c>
      <c r="N806" s="10">
        <f t="shared" si="634"/>
        <v>4.2187521170652396</v>
      </c>
      <c r="O806" s="7"/>
      <c r="P806" s="10">
        <f t="shared" si="635"/>
        <v>-6.3467995077020003</v>
      </c>
      <c r="Q806" s="10">
        <f t="shared" si="636"/>
        <v>-2.462146832837858</v>
      </c>
      <c r="R806" s="11">
        <f t="shared" si="637"/>
        <v>-3.8846526748641423</v>
      </c>
      <c r="S806" s="7"/>
      <c r="T806" s="7"/>
      <c r="U806" s="7">
        <v>13970.25</v>
      </c>
      <c r="V806" s="7">
        <v>2793.65</v>
      </c>
      <c r="W806" s="7">
        <v>32</v>
      </c>
      <c r="X806" s="7"/>
      <c r="Y806" s="10">
        <f t="shared" si="638"/>
        <v>1.4695603863868528E-3</v>
      </c>
      <c r="Z806" s="10">
        <f t="shared" si="639"/>
        <v>7.9920620602562126E-3</v>
      </c>
      <c r="AA806" s="10">
        <f t="shared" si="640"/>
        <v>-1.5600624024960112E-3</v>
      </c>
      <c r="AB806" s="5"/>
      <c r="AC806" s="10">
        <f t="shared" si="683"/>
        <v>-2.1718579311503856E-2</v>
      </c>
      <c r="AD806" s="10">
        <f t="shared" si="684"/>
        <v>1.0855209596005283E-2</v>
      </c>
      <c r="AE806" s="10">
        <f t="shared" si="685"/>
        <v>-1.9908116385911136E-2</v>
      </c>
      <c r="AF806" s="10"/>
      <c r="AG806" s="10">
        <f t="shared" si="686"/>
        <v>1.8104629255927193E-3</v>
      </c>
      <c r="AH806" s="10">
        <f t="shared" si="687"/>
        <v>-3.0763325981916417E-2</v>
      </c>
      <c r="AI806" s="10">
        <f t="shared" si="641"/>
        <v>3.2573788907509137E-2</v>
      </c>
      <c r="AJ806" s="7"/>
      <c r="AK806" s="7"/>
      <c r="AL806" s="7">
        <v>1160.3</v>
      </c>
      <c r="AM806" s="7">
        <v>18.2</v>
      </c>
      <c r="AN806" s="7">
        <v>927.55</v>
      </c>
      <c r="AO806" s="4"/>
      <c r="AP806" s="10">
        <f t="shared" si="642"/>
        <v>-1.1332651670074944E-2</v>
      </c>
      <c r="AQ806" s="10">
        <f t="shared" si="643"/>
        <v>-1.3550135501355014E-2</v>
      </c>
      <c r="AR806" s="10">
        <f t="shared" si="644"/>
        <v>4.3311136375940662E-3</v>
      </c>
      <c r="AS806" s="4"/>
      <c r="AT806" s="10">
        <f t="shared" ref="AT806:AT811" si="688">(AL806-$AL$805)/$AL$805</f>
        <v>-1.1332651670074944E-2</v>
      </c>
      <c r="AU806" s="10">
        <f t="shared" ref="AU806:AU811" si="689">(AM806-$AM$805)/$AM$805</f>
        <v>-1.3550135501355014E-2</v>
      </c>
      <c r="AV806" s="10">
        <f t="shared" ref="AV806:AV811" si="690">(AN806-$AN$805)/$AN$805</f>
        <v>4.3311136375940662E-3</v>
      </c>
      <c r="AW806" s="7" t="s">
        <v>7</v>
      </c>
      <c r="AX806" s="9">
        <f t="shared" ref="AX806:AX811" si="691">AU806-AT806</f>
        <v>-2.2174838312800701E-3</v>
      </c>
      <c r="AY806" s="9">
        <f t="shared" ref="AY806:AY811" si="692">AU806-AV806</f>
        <v>-1.788124913894908E-2</v>
      </c>
      <c r="AZ806" s="8">
        <f t="shared" si="645"/>
        <v>1.5663765307669011E-2</v>
      </c>
      <c r="BA806" s="4"/>
      <c r="BC806" s="4"/>
      <c r="BD806" s="4"/>
      <c r="BE806" s="4"/>
      <c r="BF806" s="4"/>
      <c r="BG806" s="4"/>
      <c r="BH806" s="4"/>
      <c r="BI806" s="4"/>
      <c r="BJ806" s="4"/>
      <c r="BK806" s="4"/>
      <c r="BN806" s="4"/>
    </row>
    <row r="807" spans="1:66" s="1" customFormat="1">
      <c r="A807" s="12">
        <v>42529</v>
      </c>
      <c r="B807" s="7">
        <v>27020.66</v>
      </c>
      <c r="C807" s="7">
        <v>172.1</v>
      </c>
      <c r="D807" s="7">
        <v>1809.15</v>
      </c>
      <c r="E807" s="7">
        <v>7765.15</v>
      </c>
      <c r="F807" s="7"/>
      <c r="G807" s="7"/>
      <c r="H807" s="10">
        <f t="shared" si="629"/>
        <v>-2.9044437990131494E-4</v>
      </c>
      <c r="I807" s="10">
        <f t="shared" si="630"/>
        <v>2.4380108048206628E-3</v>
      </c>
      <c r="J807" s="10">
        <f t="shared" si="631"/>
        <v>8.0159410130591687E-3</v>
      </c>
      <c r="K807" s="7"/>
      <c r="L807" s="10">
        <f t="shared" si="632"/>
        <v>1.7558046437149717</v>
      </c>
      <c r="M807" s="10">
        <f t="shared" si="633"/>
        <v>8.1255989911727617</v>
      </c>
      <c r="N807" s="10">
        <f t="shared" si="634"/>
        <v>4.260585326197412</v>
      </c>
      <c r="O807" s="7"/>
      <c r="P807" s="10">
        <f t="shared" si="635"/>
        <v>-6.3697943474577903</v>
      </c>
      <c r="Q807" s="10">
        <f t="shared" si="636"/>
        <v>-2.5047806824824406</v>
      </c>
      <c r="R807" s="11">
        <f t="shared" si="637"/>
        <v>-3.8650136649753497</v>
      </c>
      <c r="S807" s="7"/>
      <c r="T807" s="7"/>
      <c r="U807" s="7">
        <v>13802.25</v>
      </c>
      <c r="V807" s="7">
        <v>2771.1</v>
      </c>
      <c r="W807" s="7">
        <v>33.299999999999997</v>
      </c>
      <c r="X807" s="7"/>
      <c r="Y807" s="10">
        <f t="shared" si="638"/>
        <v>-1.2025554302893648E-2</v>
      </c>
      <c r="Z807" s="10">
        <f t="shared" si="639"/>
        <v>-8.0718772931470239E-3</v>
      </c>
      <c r="AA807" s="10">
        <f t="shared" si="640"/>
        <v>4.0624999999999911E-2</v>
      </c>
      <c r="AB807" s="5"/>
      <c r="AC807" s="10">
        <f t="shared" si="683"/>
        <v>-3.3482955659505313E-2</v>
      </c>
      <c r="AD807" s="10">
        <f t="shared" si="684"/>
        <v>2.6957103830079127E-3</v>
      </c>
      <c r="AE807" s="10">
        <f t="shared" si="685"/>
        <v>1.9908116385911136E-2</v>
      </c>
      <c r="AF807" s="10"/>
      <c r="AG807" s="10">
        <f t="shared" si="686"/>
        <v>5.3391072045416446E-2</v>
      </c>
      <c r="AH807" s="10">
        <f t="shared" si="687"/>
        <v>1.7212406002903222E-2</v>
      </c>
      <c r="AI807" s="10">
        <f t="shared" si="641"/>
        <v>3.6178666042513227E-2</v>
      </c>
      <c r="AJ807" s="7"/>
      <c r="AK807" s="7"/>
      <c r="AL807" s="7">
        <v>1169.6500000000001</v>
      </c>
      <c r="AM807" s="7">
        <v>18.55</v>
      </c>
      <c r="AN807" s="7">
        <v>958.5</v>
      </c>
      <c r="AO807" s="4"/>
      <c r="AP807" s="10">
        <f t="shared" si="642"/>
        <v>8.058260794622199E-3</v>
      </c>
      <c r="AQ807" s="10">
        <f t="shared" si="643"/>
        <v>1.9230769230769308E-2</v>
      </c>
      <c r="AR807" s="10">
        <f t="shared" si="644"/>
        <v>3.3367473451566002E-2</v>
      </c>
      <c r="AS807" s="4"/>
      <c r="AT807" s="10">
        <f t="shared" si="688"/>
        <v>-3.3657123381048214E-3</v>
      </c>
      <c r="AU807" s="10">
        <f t="shared" si="689"/>
        <v>5.4200542005420826E-3</v>
      </c>
      <c r="AV807" s="10">
        <f t="shared" si="690"/>
        <v>3.7843105408478205E-2</v>
      </c>
      <c r="AW807" s="4"/>
      <c r="AX807" s="9">
        <f t="shared" si="691"/>
        <v>8.7857665386469035E-3</v>
      </c>
      <c r="AY807" s="9">
        <f t="shared" si="692"/>
        <v>-3.2423051207936121E-2</v>
      </c>
      <c r="AZ807" s="8">
        <f t="shared" si="645"/>
        <v>4.1208817746583026E-2</v>
      </c>
      <c r="BA807" s="4"/>
      <c r="BC807" s="4"/>
      <c r="BD807" s="4"/>
      <c r="BE807" s="4"/>
      <c r="BF807" s="4"/>
      <c r="BG807" s="4"/>
      <c r="BH807" s="4"/>
      <c r="BI807" s="4"/>
      <c r="BJ807" s="4"/>
      <c r="BK807" s="4"/>
      <c r="BN807" s="4"/>
    </row>
    <row r="808" spans="1:66" s="1" customFormat="1">
      <c r="A808" s="12">
        <v>42530</v>
      </c>
      <c r="B808" s="7">
        <v>26763.46</v>
      </c>
      <c r="C808" s="7">
        <v>171.75</v>
      </c>
      <c r="D808" s="7">
        <v>1806.35</v>
      </c>
      <c r="E808" s="7">
        <v>7710.95</v>
      </c>
      <c r="F808" s="7"/>
      <c r="G808" s="7"/>
      <c r="H808" s="10">
        <f t="shared" si="629"/>
        <v>-2.0337013364322737E-3</v>
      </c>
      <c r="I808" s="10">
        <f t="shared" si="630"/>
        <v>-1.5476881408397214E-3</v>
      </c>
      <c r="J808" s="10">
        <f t="shared" si="631"/>
        <v>-6.9799038009568165E-3</v>
      </c>
      <c r="K808" s="7"/>
      <c r="L808" s="10">
        <f t="shared" si="632"/>
        <v>1.7502001601281023</v>
      </c>
      <c r="M808" s="10">
        <f t="shared" si="633"/>
        <v>8.111475409836066</v>
      </c>
      <c r="N808" s="10">
        <f t="shared" si="634"/>
        <v>4.2238669466838292</v>
      </c>
      <c r="O808" s="7"/>
      <c r="P808" s="10">
        <f t="shared" si="635"/>
        <v>-6.3612752497079637</v>
      </c>
      <c r="Q808" s="10">
        <f t="shared" si="636"/>
        <v>-2.4736667865557269</v>
      </c>
      <c r="R808" s="11">
        <f t="shared" si="637"/>
        <v>-3.8876084631522367</v>
      </c>
      <c r="S808" s="7"/>
      <c r="T808" s="7"/>
      <c r="U808" s="7">
        <v>13896.6</v>
      </c>
      <c r="V808" s="7">
        <v>2759.8</v>
      </c>
      <c r="W808" s="7">
        <v>33.049999999999997</v>
      </c>
      <c r="X808" s="7"/>
      <c r="Y808" s="10">
        <f t="shared" si="638"/>
        <v>6.8358419822855234E-3</v>
      </c>
      <c r="Z808" s="10">
        <f t="shared" si="639"/>
        <v>-4.0778030385044666E-3</v>
      </c>
      <c r="AA808" s="10">
        <f t="shared" si="640"/>
        <v>-7.5075075075075083E-3</v>
      </c>
      <c r="AB808" s="5"/>
      <c r="AC808" s="10">
        <f t="shared" si="683"/>
        <v>-2.6875997871208038E-2</v>
      </c>
      <c r="AD808" s="10">
        <f t="shared" si="684"/>
        <v>-1.3930852314873116E-3</v>
      </c>
      <c r="AE808" s="10">
        <f t="shared" si="685"/>
        <v>1.2251148545176067E-2</v>
      </c>
      <c r="AF808" s="10"/>
      <c r="AG808" s="10">
        <f t="shared" si="686"/>
        <v>3.9127146416384109E-2</v>
      </c>
      <c r="AH808" s="10">
        <f t="shared" si="687"/>
        <v>1.3644233776663378E-2</v>
      </c>
      <c r="AI808" s="10">
        <f t="shared" si="641"/>
        <v>2.5482912639720731E-2</v>
      </c>
      <c r="AJ808" s="7"/>
      <c r="AK808" s="7"/>
      <c r="AL808" s="7">
        <v>1169.9000000000001</v>
      </c>
      <c r="AM808" s="7">
        <v>18.25</v>
      </c>
      <c r="AN808" s="7">
        <v>967.3</v>
      </c>
      <c r="AO808" s="4"/>
      <c r="AP808" s="10">
        <f t="shared" si="642"/>
        <v>2.1373915273799853E-4</v>
      </c>
      <c r="AQ808" s="10">
        <f t="shared" si="643"/>
        <v>-1.6172506738544513E-2</v>
      </c>
      <c r="AR808" s="10">
        <f t="shared" si="644"/>
        <v>9.1810119979133589E-3</v>
      </c>
      <c r="AS808" s="4"/>
      <c r="AT808" s="10">
        <f t="shared" si="688"/>
        <v>-3.1526925698703292E-3</v>
      </c>
      <c r="AU808" s="10">
        <f t="shared" si="689"/>
        <v>-1.0840108401083973E-2</v>
      </c>
      <c r="AV808" s="10">
        <f t="shared" si="690"/>
        <v>4.7371555411185103E-2</v>
      </c>
      <c r="AW808" s="4"/>
      <c r="AX808" s="9">
        <f t="shared" si="691"/>
        <v>-7.6874158312136434E-3</v>
      </c>
      <c r="AY808" s="9">
        <f t="shared" si="692"/>
        <v>-5.8211663812269075E-2</v>
      </c>
      <c r="AZ808" s="8">
        <f t="shared" si="645"/>
        <v>5.0524247981055433E-2</v>
      </c>
      <c r="BA808" s="4"/>
      <c r="BC808" s="4"/>
      <c r="BD808" s="4"/>
      <c r="BE808" s="4"/>
      <c r="BF808" s="4"/>
      <c r="BG808" s="4"/>
      <c r="BH808" s="4"/>
      <c r="BI808" s="4"/>
      <c r="BJ808" s="4"/>
      <c r="BK808" s="4"/>
      <c r="BN808" s="4"/>
    </row>
    <row r="809" spans="1:66" s="1" customFormat="1">
      <c r="A809" s="12">
        <v>42531</v>
      </c>
      <c r="B809" s="7">
        <v>26635.75</v>
      </c>
      <c r="C809" s="7">
        <v>176.95</v>
      </c>
      <c r="D809" s="7">
        <v>1797.6</v>
      </c>
      <c r="E809" s="7">
        <v>7621.75</v>
      </c>
      <c r="F809" s="7"/>
      <c r="G809" s="7"/>
      <c r="H809" s="10">
        <f t="shared" si="629"/>
        <v>3.0276564774381301E-2</v>
      </c>
      <c r="I809" s="10">
        <f t="shared" si="630"/>
        <v>-4.8440224762642901E-3</v>
      </c>
      <c r="J809" s="10">
        <f t="shared" si="631"/>
        <v>-1.1567965036733453E-2</v>
      </c>
      <c r="K809" s="7"/>
      <c r="L809" s="10">
        <f t="shared" si="632"/>
        <v>1.8334667734187347</v>
      </c>
      <c r="M809" s="10">
        <f t="shared" si="633"/>
        <v>8.0673392181588905</v>
      </c>
      <c r="N809" s="10">
        <f t="shared" si="634"/>
        <v>4.1634374364880431</v>
      </c>
      <c r="O809" s="7"/>
      <c r="P809" s="10">
        <f t="shared" si="635"/>
        <v>-6.2338724447401557</v>
      </c>
      <c r="Q809" s="10">
        <f t="shared" si="636"/>
        <v>-2.3299706630693082</v>
      </c>
      <c r="R809" s="11">
        <f t="shared" si="637"/>
        <v>-3.9039017816708474</v>
      </c>
      <c r="S809" s="7"/>
      <c r="T809" s="7"/>
      <c r="U809" s="7">
        <v>13678.3</v>
      </c>
      <c r="V809" s="7">
        <v>2731.8</v>
      </c>
      <c r="W809" s="7">
        <v>32.799999999999997</v>
      </c>
      <c r="X809" s="7"/>
      <c r="Y809" s="10">
        <f t="shared" si="638"/>
        <v>-1.5708878430695357E-2</v>
      </c>
      <c r="Z809" s="10">
        <f t="shared" si="639"/>
        <v>-1.0145662729183274E-2</v>
      </c>
      <c r="AA809" s="10">
        <f t="shared" si="640"/>
        <v>-7.5642965204236016E-3</v>
      </c>
      <c r="AB809" s="5"/>
      <c r="AC809" s="10">
        <f t="shared" si="683"/>
        <v>-4.2162684518640962E-2</v>
      </c>
      <c r="AD809" s="10">
        <f t="shared" si="684"/>
        <v>-1.1524614187758908E-2</v>
      </c>
      <c r="AE809" s="10">
        <f t="shared" si="685"/>
        <v>4.5941807044409984E-3</v>
      </c>
      <c r="AF809" s="10"/>
      <c r="AG809" s="10">
        <f t="shared" si="686"/>
        <v>4.6756865223081964E-2</v>
      </c>
      <c r="AH809" s="10">
        <f t="shared" si="687"/>
        <v>1.6118794892199906E-2</v>
      </c>
      <c r="AI809" s="10">
        <f t="shared" si="641"/>
        <v>3.0638070330882058E-2</v>
      </c>
      <c r="AJ809" s="7"/>
      <c r="AK809" s="7"/>
      <c r="AL809" s="7">
        <v>1171.7</v>
      </c>
      <c r="AM809" s="7">
        <v>18.149999999999999</v>
      </c>
      <c r="AN809" s="7">
        <v>969.6</v>
      </c>
      <c r="AO809" s="4"/>
      <c r="AP809" s="10">
        <f t="shared" si="642"/>
        <v>1.5385930421403149E-3</v>
      </c>
      <c r="AQ809" s="10">
        <f t="shared" si="643"/>
        <v>-5.4794520547945987E-3</v>
      </c>
      <c r="AR809" s="10">
        <f t="shared" si="644"/>
        <v>2.3777525069782575E-3</v>
      </c>
      <c r="AS809" s="4"/>
      <c r="AT809" s="10">
        <f t="shared" si="688"/>
        <v>-1.6189502385820242E-3</v>
      </c>
      <c r="AU809" s="10">
        <f t="shared" si="689"/>
        <v>-1.6260162601626056E-2</v>
      </c>
      <c r="AV809" s="10">
        <f t="shared" si="690"/>
        <v>4.9861945752801763E-2</v>
      </c>
      <c r="AW809" s="4"/>
      <c r="AX809" s="9">
        <f t="shared" si="691"/>
        <v>-1.4641212363044031E-2</v>
      </c>
      <c r="AY809" s="9">
        <f t="shared" si="692"/>
        <v>-6.6122108354427819E-2</v>
      </c>
      <c r="AZ809" s="8">
        <f t="shared" si="645"/>
        <v>5.1480895991383786E-2</v>
      </c>
      <c r="BA809" s="4" t="s">
        <v>18</v>
      </c>
      <c r="BC809" s="4"/>
      <c r="BD809" s="4"/>
      <c r="BE809" s="4"/>
      <c r="BF809" s="4"/>
      <c r="BG809" s="4"/>
      <c r="BH809" s="4"/>
      <c r="BI809" s="4"/>
      <c r="BJ809" s="4"/>
      <c r="BK809" s="4"/>
      <c r="BN809" s="4"/>
    </row>
    <row r="810" spans="1:66" s="1" customFormat="1">
      <c r="A810" s="12">
        <v>42534</v>
      </c>
      <c r="B810" s="7">
        <v>26396.77</v>
      </c>
      <c r="C810" s="7">
        <v>181.75</v>
      </c>
      <c r="D810" s="7">
        <v>1793.55</v>
      </c>
      <c r="E810" s="7">
        <v>7497.5</v>
      </c>
      <c r="F810" s="7"/>
      <c r="G810" s="7"/>
      <c r="H810" s="10">
        <f t="shared" si="629"/>
        <v>2.712630686634649E-2</v>
      </c>
      <c r="I810" s="10">
        <f t="shared" si="630"/>
        <v>-2.2530040053404289E-3</v>
      </c>
      <c r="J810" s="10">
        <f t="shared" si="631"/>
        <v>-1.6302030373601863E-2</v>
      </c>
      <c r="K810" s="7">
        <f>K790+K790*0.042</f>
        <v>0</v>
      </c>
      <c r="L810" s="10">
        <f t="shared" si="632"/>
        <v>1.9103282626100879</v>
      </c>
      <c r="M810" s="10">
        <f t="shared" si="633"/>
        <v>8.046910466582597</v>
      </c>
      <c r="N810" s="10">
        <f t="shared" si="634"/>
        <v>4.0792629225662216</v>
      </c>
      <c r="O810" s="10" t="s">
        <v>1</v>
      </c>
      <c r="P810" s="10">
        <f t="shared" si="635"/>
        <v>-6.1365822039725089</v>
      </c>
      <c r="Q810" s="10">
        <f t="shared" si="636"/>
        <v>-2.1689346599561334</v>
      </c>
      <c r="R810" s="11">
        <f t="shared" si="637"/>
        <v>-3.9676475440163754</v>
      </c>
      <c r="S810" s="7" t="s">
        <v>14</v>
      </c>
      <c r="T810" s="7"/>
      <c r="U810" s="7">
        <v>13602.55</v>
      </c>
      <c r="V810" s="7">
        <v>2677.85</v>
      </c>
      <c r="W810" s="7">
        <v>33.15</v>
      </c>
      <c r="X810" s="7"/>
      <c r="Y810" s="10">
        <f t="shared" si="638"/>
        <v>-5.5379688996439616E-3</v>
      </c>
      <c r="Z810" s="10">
        <f t="shared" si="639"/>
        <v>-1.9748883520023526E-2</v>
      </c>
      <c r="AA810" s="10">
        <f t="shared" si="640"/>
        <v>1.0670731707317117E-2</v>
      </c>
      <c r="AB810" s="5"/>
      <c r="AC810" s="10">
        <f t="shared" si="683"/>
        <v>-4.7467157782695189E-2</v>
      </c>
      <c r="AD810" s="10">
        <f t="shared" si="684"/>
        <v>-3.1045899444575174E-2</v>
      </c>
      <c r="AE810" s="10">
        <f t="shared" si="685"/>
        <v>1.5313935681470138E-2</v>
      </c>
      <c r="AF810" s="10"/>
      <c r="AG810" s="10">
        <f t="shared" si="686"/>
        <v>6.2781093464165327E-2</v>
      </c>
      <c r="AH810" s="10">
        <f t="shared" si="687"/>
        <v>4.6359835126045315E-2</v>
      </c>
      <c r="AI810" s="10">
        <f t="shared" si="641"/>
        <v>1.6421258338120012E-2</v>
      </c>
      <c r="AJ810" s="7"/>
      <c r="AK810" s="7"/>
      <c r="AL810" s="7">
        <v>1163.1500000000001</v>
      </c>
      <c r="AM810" s="7">
        <v>21.45</v>
      </c>
      <c r="AN810" s="7">
        <v>979.95</v>
      </c>
      <c r="AO810" s="4"/>
      <c r="AP810" s="10">
        <f t="shared" si="642"/>
        <v>-7.297089698728304E-3</v>
      </c>
      <c r="AQ810" s="10">
        <f t="shared" si="643"/>
        <v>0.18181818181818188</v>
      </c>
      <c r="AR810" s="10">
        <f t="shared" si="644"/>
        <v>1.0674504950495073E-2</v>
      </c>
      <c r="AS810" s="4"/>
      <c r="AT810" s="10">
        <f t="shared" si="688"/>
        <v>-8.9042263122016182E-3</v>
      </c>
      <c r="AU810" s="10">
        <f t="shared" si="689"/>
        <v>0.16260162601626016</v>
      </c>
      <c r="AV810" s="10">
        <f t="shared" si="690"/>
        <v>6.1068702290076438E-2</v>
      </c>
      <c r="AW810" s="4"/>
      <c r="AX810" s="9">
        <f t="shared" si="691"/>
        <v>0.17150585232846177</v>
      </c>
      <c r="AY810" s="9">
        <f t="shared" si="692"/>
        <v>0.10153292372618372</v>
      </c>
      <c r="AZ810" s="8">
        <f t="shared" si="645"/>
        <v>6.9972928602278051E-2</v>
      </c>
      <c r="BA810" s="4" t="s">
        <v>4</v>
      </c>
      <c r="BC810" s="4"/>
      <c r="BD810" s="4"/>
      <c r="BE810" s="4"/>
      <c r="BF810" s="4"/>
      <c r="BG810" s="4"/>
      <c r="BH810" s="4"/>
      <c r="BI810" s="4"/>
      <c r="BJ810" s="4"/>
      <c r="BK810" s="4"/>
      <c r="BN810" s="4"/>
    </row>
    <row r="811" spans="1:66" s="1" customFormat="1">
      <c r="A811" s="12">
        <v>42535</v>
      </c>
      <c r="B811" s="7">
        <v>26395.71</v>
      </c>
      <c r="C811" s="7">
        <v>181</v>
      </c>
      <c r="D811" s="7">
        <v>1798.9</v>
      </c>
      <c r="E811" s="7">
        <v>7488</v>
      </c>
      <c r="F811" s="7"/>
      <c r="G811" s="7"/>
      <c r="H811" s="10">
        <f t="shared" si="629"/>
        <v>-4.1265474552957355E-3</v>
      </c>
      <c r="I811" s="10">
        <f t="shared" si="630"/>
        <v>2.9829109865909154E-3</v>
      </c>
      <c r="J811" s="10">
        <f t="shared" si="631"/>
        <v>-1.2670890296765588E-3</v>
      </c>
      <c r="K811" s="7"/>
      <c r="L811" s="10">
        <f t="shared" si="632"/>
        <v>1.898318654923939</v>
      </c>
      <c r="M811" s="10">
        <f t="shared" si="633"/>
        <v>8.0738965952080708</v>
      </c>
      <c r="N811" s="10">
        <f t="shared" si="634"/>
        <v>4.0728270442381955</v>
      </c>
      <c r="O811" s="7" t="s">
        <v>2</v>
      </c>
      <c r="P811" s="10">
        <f t="shared" si="635"/>
        <v>-6.175577940284132</v>
      </c>
      <c r="Q811" s="10">
        <f t="shared" si="636"/>
        <v>-2.1745083893142567</v>
      </c>
      <c r="R811" s="11">
        <f t="shared" si="637"/>
        <v>-4.0010695509698753</v>
      </c>
      <c r="S811" s="7" t="s">
        <v>2</v>
      </c>
      <c r="T811" s="7"/>
      <c r="U811" s="7">
        <v>13513.45</v>
      </c>
      <c r="V811" s="7">
        <v>2687.65</v>
      </c>
      <c r="W811" s="7">
        <v>32.75</v>
      </c>
      <c r="X811" s="7"/>
      <c r="Y811" s="10">
        <f t="shared" si="638"/>
        <v>-6.5502424177818538E-3</v>
      </c>
      <c r="Z811" s="10">
        <f t="shared" si="639"/>
        <v>3.6596523330284306E-3</v>
      </c>
      <c r="AA811" s="10">
        <f t="shared" si="640"/>
        <v>-1.2066365007541435E-2</v>
      </c>
      <c r="AB811" s="5"/>
      <c r="AC811" s="10">
        <f t="shared" si="683"/>
        <v>-5.3706478810117288E-2</v>
      </c>
      <c r="AD811" s="10">
        <f t="shared" si="684"/>
        <v>-2.7499864309880048E-2</v>
      </c>
      <c r="AE811" s="10">
        <f t="shared" si="685"/>
        <v>3.0627871362940711E-3</v>
      </c>
      <c r="AF811" s="10"/>
      <c r="AG811" s="10">
        <f t="shared" si="686"/>
        <v>5.6769265946411358E-2</v>
      </c>
      <c r="AH811" s="10">
        <f t="shared" si="687"/>
        <v>3.0562651446174118E-2</v>
      </c>
      <c r="AI811" s="10">
        <f t="shared" si="641"/>
        <v>2.620661450023724E-2</v>
      </c>
      <c r="AJ811" s="7"/>
      <c r="AK811" s="7"/>
      <c r="AL811" s="7">
        <v>1158.3</v>
      </c>
      <c r="AM811" s="7">
        <v>22.25</v>
      </c>
      <c r="AN811" s="7">
        <v>986.05</v>
      </c>
      <c r="AO811" s="4"/>
      <c r="AP811" s="10">
        <f t="shared" si="642"/>
        <v>-4.1697115591283465E-3</v>
      </c>
      <c r="AQ811" s="10">
        <f t="shared" si="643"/>
        <v>3.7296037296037331E-2</v>
      </c>
      <c r="AR811" s="10">
        <f t="shared" si="644"/>
        <v>6.2248073881319543E-3</v>
      </c>
      <c r="AS811" s="4"/>
      <c r="AT811" s="10">
        <f t="shared" si="688"/>
        <v>-1.3036809815950883E-2</v>
      </c>
      <c r="AU811" s="10">
        <f t="shared" si="689"/>
        <v>0.20596205962059624</v>
      </c>
      <c r="AV811" s="10">
        <f t="shared" si="690"/>
        <v>6.7673650587407291E-2</v>
      </c>
      <c r="AW811" s="10" t="s">
        <v>1</v>
      </c>
      <c r="AX811" s="9">
        <f t="shared" si="691"/>
        <v>0.21899886943654712</v>
      </c>
      <c r="AY811" s="9">
        <f t="shared" si="692"/>
        <v>0.13828840903318895</v>
      </c>
      <c r="AZ811" s="8">
        <f t="shared" si="645"/>
        <v>8.0710460403358164E-2</v>
      </c>
      <c r="BA811" s="4"/>
      <c r="BC811" s="4"/>
      <c r="BD811" s="4"/>
      <c r="BE811" s="4"/>
      <c r="BF811" s="4"/>
      <c r="BG811" s="4"/>
      <c r="BH811" s="4"/>
      <c r="BI811" s="4"/>
      <c r="BJ811" s="4">
        <v>120</v>
      </c>
      <c r="BK811" s="4"/>
      <c r="BN811" s="4"/>
    </row>
    <row r="812" spans="1:66" s="1" customFormat="1">
      <c r="A812" s="12">
        <v>42536</v>
      </c>
      <c r="B812" s="7">
        <v>26726.34</v>
      </c>
      <c r="C812" s="7">
        <v>181.8</v>
      </c>
      <c r="D812" s="7">
        <v>1804</v>
      </c>
      <c r="E812" s="7">
        <v>7647.1</v>
      </c>
      <c r="F812" s="7"/>
      <c r="G812" s="7"/>
      <c r="H812" s="10">
        <f t="shared" si="629"/>
        <v>4.4198895027624937E-3</v>
      </c>
      <c r="I812" s="10">
        <f t="shared" si="630"/>
        <v>2.8350658735893652E-3</v>
      </c>
      <c r="J812" s="10">
        <f t="shared" si="631"/>
        <v>2.1247329059829109E-2</v>
      </c>
      <c r="K812" s="7"/>
      <c r="L812" s="10">
        <f t="shared" si="632"/>
        <v>1.9111289031224981</v>
      </c>
      <c r="M812" s="10">
        <f t="shared" si="633"/>
        <v>8.099621689785625</v>
      </c>
      <c r="N812" s="10">
        <f t="shared" si="634"/>
        <v>4.1806110697107242</v>
      </c>
      <c r="O812" s="7"/>
      <c r="P812" s="10">
        <f t="shared" si="635"/>
        <v>-6.1884927866631267</v>
      </c>
      <c r="Q812" s="10">
        <f t="shared" si="636"/>
        <v>-2.2694821665882259</v>
      </c>
      <c r="R812" s="11">
        <f t="shared" si="637"/>
        <v>-3.9190106200749009</v>
      </c>
      <c r="S812" s="7"/>
      <c r="T812" s="7"/>
      <c r="U812" s="7">
        <v>13440.65</v>
      </c>
      <c r="V812" s="7">
        <v>2682.85</v>
      </c>
      <c r="W812" s="7">
        <v>33.25</v>
      </c>
      <c r="X812" s="7">
        <v>8</v>
      </c>
      <c r="Y812" s="10">
        <f t="shared" si="638"/>
        <v>-5.3872253199590842E-3</v>
      </c>
      <c r="Z812" s="10">
        <f t="shared" si="639"/>
        <v>-1.7859468308746235E-3</v>
      </c>
      <c r="AA812" s="10">
        <f t="shared" si="640"/>
        <v>1.5267175572519083E-2</v>
      </c>
      <c r="AB812" s="5"/>
      <c r="AC812" s="10">
        <f t="shared" si="683"/>
        <v>-5.8804375227584665E-2</v>
      </c>
      <c r="AD812" s="10">
        <f t="shared" si="684"/>
        <v>-2.923669784524096E-2</v>
      </c>
      <c r="AE812" s="10">
        <f t="shared" si="685"/>
        <v>1.8376722817764209E-2</v>
      </c>
      <c r="AF812" s="10" t="s">
        <v>1</v>
      </c>
      <c r="AG812" s="10">
        <f t="shared" si="686"/>
        <v>7.7181098045348867E-2</v>
      </c>
      <c r="AH812" s="10">
        <f t="shared" si="687"/>
        <v>4.7613420663005168E-2</v>
      </c>
      <c r="AI812" s="10">
        <f t="shared" si="641"/>
        <v>2.9567677382343699E-2</v>
      </c>
      <c r="AJ812" s="7" t="s">
        <v>14</v>
      </c>
      <c r="AK812" s="7"/>
      <c r="AL812" s="7">
        <v>1148.95</v>
      </c>
      <c r="AM812" s="7">
        <v>22.1</v>
      </c>
      <c r="AN812" s="7">
        <v>1005.75</v>
      </c>
      <c r="AO812" s="4"/>
      <c r="AP812" s="10">
        <f t="shared" si="642"/>
        <v>-8.0721747388413281E-3</v>
      </c>
      <c r="AQ812" s="10">
        <f t="shared" si="643"/>
        <v>-6.7415730337078011E-3</v>
      </c>
      <c r="AR812" s="10">
        <f t="shared" si="644"/>
        <v>1.997870290553222E-2</v>
      </c>
      <c r="AS812" s="4"/>
      <c r="AT812" s="10">
        <f>(AL812-$AL$811)/$AL$811</f>
        <v>-8.0721747388413281E-3</v>
      </c>
      <c r="AU812" s="10">
        <f>(AM812-$AM$811)/$AM$811</f>
        <v>-6.7415730337078011E-3</v>
      </c>
      <c r="AV812" s="10">
        <f>(AN812-$AN$811)/$AN$811</f>
        <v>1.997870290553222E-2</v>
      </c>
      <c r="AW812" s="7" t="s">
        <v>0</v>
      </c>
      <c r="AX812" s="9">
        <f>AV812-AT812</f>
        <v>2.8050877644373549E-2</v>
      </c>
      <c r="AY812" s="9">
        <f>AV812-AU812</f>
        <v>2.6720275939240021E-2</v>
      </c>
      <c r="AZ812" s="8">
        <f t="shared" si="645"/>
        <v>1.3306017051335287E-3</v>
      </c>
      <c r="BA812" s="4"/>
      <c r="BC812" s="4"/>
      <c r="BD812" s="4"/>
      <c r="BE812" s="4"/>
      <c r="BF812" s="4"/>
      <c r="BG812" s="4"/>
      <c r="BH812" s="4"/>
      <c r="BI812" s="4"/>
      <c r="BJ812" s="4"/>
      <c r="BK812" s="4"/>
      <c r="BN812" s="4"/>
    </row>
    <row r="813" spans="1:66" s="1" customFormat="1">
      <c r="A813" s="12">
        <v>42537</v>
      </c>
      <c r="B813" s="7">
        <v>26525.46</v>
      </c>
      <c r="C813" s="7">
        <v>179</v>
      </c>
      <c r="D813" s="7">
        <v>1783.7</v>
      </c>
      <c r="E813" s="7">
        <v>7580.8</v>
      </c>
      <c r="F813" s="7"/>
      <c r="G813" s="7"/>
      <c r="H813" s="10">
        <f t="shared" si="629"/>
        <v>-1.5401540154015464E-2</v>
      </c>
      <c r="I813" s="10">
        <f t="shared" si="630"/>
        <v>-1.1252771618625252E-2</v>
      </c>
      <c r="J813" s="10">
        <f t="shared" si="631"/>
        <v>-8.6699533156360167E-3</v>
      </c>
      <c r="K813" s="7"/>
      <c r="L813" s="10">
        <f t="shared" si="632"/>
        <v>1.8662930344275419</v>
      </c>
      <c r="M813" s="10">
        <f t="shared" si="633"/>
        <v>7.9972257250945775</v>
      </c>
      <c r="N813" s="10">
        <f t="shared" si="634"/>
        <v>4.1356954135898656</v>
      </c>
      <c r="O813" s="7"/>
      <c r="P813" s="10">
        <f t="shared" si="635"/>
        <v>-6.1309326906670361</v>
      </c>
      <c r="Q813" s="10">
        <f t="shared" si="636"/>
        <v>-2.2694023791623237</v>
      </c>
      <c r="R813" s="11">
        <f t="shared" si="637"/>
        <v>-3.8615303115047124</v>
      </c>
      <c r="S813" s="7"/>
      <c r="T813" s="7"/>
      <c r="U813" s="7">
        <v>13406.45</v>
      </c>
      <c r="V813" s="7">
        <v>2686</v>
      </c>
      <c r="W813" s="7">
        <v>32.75</v>
      </c>
      <c r="X813" s="7">
        <f>X803+X803*0.018</f>
        <v>1.790681456506217</v>
      </c>
      <c r="Y813" s="10">
        <f t="shared" si="638"/>
        <v>-2.5445197962895329E-3</v>
      </c>
      <c r="Z813" s="10">
        <f t="shared" si="639"/>
        <v>1.1741245317479884E-3</v>
      </c>
      <c r="AA813" s="10">
        <f t="shared" si="640"/>
        <v>-1.5037593984962405E-2</v>
      </c>
      <c r="AB813" s="5"/>
      <c r="AC813" s="10">
        <f>(U813-$U$812)/$U$812</f>
        <v>-2.5445197962895329E-3</v>
      </c>
      <c r="AD813" s="10">
        <f>(V813-$V$812)/$V$812</f>
        <v>1.1741245317479884E-3</v>
      </c>
      <c r="AE813" s="10">
        <f>(W813-$W$812)/$W$812</f>
        <v>-1.5037593984962405E-2</v>
      </c>
      <c r="AF813" s="10" t="s">
        <v>2</v>
      </c>
      <c r="AG813" s="10">
        <f t="shared" si="686"/>
        <v>-1.2493074188672872E-2</v>
      </c>
      <c r="AH813" s="10">
        <f t="shared" si="687"/>
        <v>-1.6211718516710393E-2</v>
      </c>
      <c r="AI813" s="10">
        <f t="shared" si="641"/>
        <v>3.7186443280375209E-3</v>
      </c>
      <c r="AJ813" s="10" t="s">
        <v>2</v>
      </c>
      <c r="AK813" s="7"/>
      <c r="AL813" s="7">
        <v>1172.9000000000001</v>
      </c>
      <c r="AM813" s="7">
        <v>22.4</v>
      </c>
      <c r="AN813" s="7">
        <v>1010.45</v>
      </c>
      <c r="AO813" s="4"/>
      <c r="AP813" s="10">
        <f t="shared" si="642"/>
        <v>2.0845119456895465E-2</v>
      </c>
      <c r="AQ813" s="10">
        <f t="shared" si="643"/>
        <v>1.3574660633484033E-2</v>
      </c>
      <c r="AR813" s="10">
        <f t="shared" si="644"/>
        <v>4.6731295053443157E-3</v>
      </c>
      <c r="AS813" s="4"/>
      <c r="AT813" s="10">
        <f>(AL813-$AL$811)/$AL$811</f>
        <v>1.2604679271346056E-2</v>
      </c>
      <c r="AU813" s="10">
        <f>(AM813-$AM$811)/$AM$811</f>
        <v>6.7415730337078011E-3</v>
      </c>
      <c r="AV813" s="10">
        <f>(AN813-$AN$811)/$AN$811</f>
        <v>2.4745195476902886E-2</v>
      </c>
      <c r="AW813" s="4"/>
      <c r="AX813" s="9">
        <f>AV813-AT813</f>
        <v>1.2140516205556831E-2</v>
      </c>
      <c r="AY813" s="9">
        <f>AV813-AU813</f>
        <v>1.8003622443195085E-2</v>
      </c>
      <c r="AZ813" s="8">
        <f t="shared" si="645"/>
        <v>-5.8631062376382544E-3</v>
      </c>
      <c r="BA813" s="4"/>
      <c r="BC813" s="4"/>
      <c r="BD813" s="4"/>
      <c r="BE813" s="4"/>
      <c r="BF813" s="4"/>
      <c r="BG813" s="4"/>
      <c r="BH813" s="4"/>
      <c r="BI813" s="4"/>
      <c r="BJ813" s="4"/>
      <c r="BK813" s="4"/>
      <c r="BN813" s="4"/>
    </row>
    <row r="814" spans="1:66" s="1" customFormat="1">
      <c r="A814" s="12">
        <v>42538</v>
      </c>
      <c r="B814" s="7">
        <v>26625.91</v>
      </c>
      <c r="C814" s="7">
        <v>176.5</v>
      </c>
      <c r="D814" s="7">
        <v>1770.3</v>
      </c>
      <c r="E814" s="7">
        <v>7520.55</v>
      </c>
      <c r="F814" s="7"/>
      <c r="G814" s="7"/>
      <c r="H814" s="10">
        <f t="shared" si="629"/>
        <v>-1.3966480446927373E-2</v>
      </c>
      <c r="I814" s="10">
        <f t="shared" si="630"/>
        <v>-7.5124740707518591E-3</v>
      </c>
      <c r="J814" s="10">
        <f t="shared" si="631"/>
        <v>-7.9477100042211896E-3</v>
      </c>
      <c r="K814" s="7"/>
      <c r="L814" s="10">
        <f t="shared" si="632"/>
        <v>1.8262610088070454</v>
      </c>
      <c r="M814" s="10">
        <f t="shared" si="633"/>
        <v>7.9296343001261036</v>
      </c>
      <c r="N814" s="10">
        <f t="shared" si="634"/>
        <v>4.0948783957726445</v>
      </c>
      <c r="O814" s="7"/>
      <c r="P814" s="10">
        <f t="shared" si="635"/>
        <v>-6.1033732913190581</v>
      </c>
      <c r="Q814" s="10">
        <f t="shared" si="636"/>
        <v>-2.268617386965599</v>
      </c>
      <c r="R814" s="11">
        <f t="shared" si="637"/>
        <v>-3.8347559043534591</v>
      </c>
      <c r="S814" s="7"/>
      <c r="T814" s="7"/>
      <c r="U814" s="7">
        <v>13696.25</v>
      </c>
      <c r="V814" s="7">
        <v>2640.55</v>
      </c>
      <c r="W814" s="7">
        <v>34.049999999999997</v>
      </c>
      <c r="X814" s="7"/>
      <c r="Y814" s="10">
        <f t="shared" si="638"/>
        <v>2.1616460733452872E-2</v>
      </c>
      <c r="Z814" s="10">
        <f t="shared" si="639"/>
        <v>-1.692107222635883E-2</v>
      </c>
      <c r="AA814" s="10">
        <f t="shared" si="640"/>
        <v>3.9694656488549529E-2</v>
      </c>
      <c r="AB814" s="5"/>
      <c r="AC814" s="10">
        <f>(U814-$U$812)/$U$812</f>
        <v>1.9016937424901351E-2</v>
      </c>
      <c r="AD814" s="10">
        <f>(V814-$V$812)/$V$812</f>
        <v>-1.576681514061529E-2</v>
      </c>
      <c r="AE814" s="10">
        <f>(W814-$W$812)/$W$812</f>
        <v>2.4060150375939764E-2</v>
      </c>
      <c r="AF814" s="10"/>
      <c r="AG814" s="10">
        <f t="shared" si="686"/>
        <v>5.043212951038413E-3</v>
      </c>
      <c r="AH814" s="10">
        <f t="shared" si="687"/>
        <v>3.9826965516555055E-2</v>
      </c>
      <c r="AI814" s="10">
        <f t="shared" si="641"/>
        <v>-3.4783752565516642E-2</v>
      </c>
      <c r="AK814" s="7"/>
      <c r="AL814" s="7">
        <v>1169.7</v>
      </c>
      <c r="AM814" s="7">
        <v>22</v>
      </c>
      <c r="AN814" s="7">
        <v>1085.1500000000001</v>
      </c>
      <c r="AO814" s="4"/>
      <c r="AP814" s="10">
        <f t="shared" si="642"/>
        <v>-2.7282803308040287E-3</v>
      </c>
      <c r="AQ814" s="10">
        <f t="shared" si="643"/>
        <v>-1.7857142857142794E-2</v>
      </c>
      <c r="AR814" s="10">
        <f t="shared" si="644"/>
        <v>7.3927458063239193E-2</v>
      </c>
      <c r="AS814" s="4"/>
      <c r="AT814" s="10">
        <f>(AL814-$AL$811)/$AL$811</f>
        <v>9.8420098420099206E-3</v>
      </c>
      <c r="AU814" s="10">
        <f>(AM814-$AM$811)/$AM$811</f>
        <v>-1.1235955056179775E-2</v>
      </c>
      <c r="AV814" s="10">
        <f>(AN814-$AN$811)/$AN$811</f>
        <v>0.10050200294102747</v>
      </c>
      <c r="AW814" s="4"/>
      <c r="AX814" s="9">
        <f>AV814-AT814</f>
        <v>9.0659993099017552E-2</v>
      </c>
      <c r="AY814" s="9">
        <f>AV814-AU814</f>
        <v>0.11173795799720725</v>
      </c>
      <c r="AZ814" s="8">
        <f t="shared" si="645"/>
        <v>-2.1077964898189694E-2</v>
      </c>
      <c r="BA814" s="4"/>
      <c r="BC814" s="4"/>
      <c r="BD814" s="4"/>
      <c r="BE814" s="4"/>
      <c r="BF814" s="4"/>
      <c r="BG814" s="4"/>
      <c r="BH814" s="4"/>
      <c r="BI814" s="4"/>
      <c r="BJ814" s="4"/>
      <c r="BK814" s="4"/>
      <c r="BN814" s="4"/>
    </row>
    <row r="815" spans="1:66" s="1" customFormat="1">
      <c r="A815" s="12">
        <v>42541</v>
      </c>
      <c r="B815" s="7">
        <v>26866.92</v>
      </c>
      <c r="C815" s="7">
        <v>183.2</v>
      </c>
      <c r="D815" s="7">
        <v>1790.65</v>
      </c>
      <c r="E815" s="7">
        <v>7532.45</v>
      </c>
      <c r="F815" s="7"/>
      <c r="G815" s="7"/>
      <c r="H815" s="10">
        <f t="shared" si="629"/>
        <v>3.7960339943342712E-2</v>
      </c>
      <c r="I815" s="10">
        <f t="shared" si="630"/>
        <v>1.1495226797717977E-2</v>
      </c>
      <c r="J815" s="10">
        <f t="shared" si="631"/>
        <v>1.5823310795087641E-3</v>
      </c>
      <c r="K815" s="7"/>
      <c r="L815" s="10">
        <f t="shared" si="632"/>
        <v>1.9335468374699756</v>
      </c>
      <c r="M815" s="10">
        <f t="shared" si="633"/>
        <v>8.0322824716267345</v>
      </c>
      <c r="N815" s="10">
        <f t="shared" si="634"/>
        <v>4.1029401802045937</v>
      </c>
      <c r="O815" s="7"/>
      <c r="P815" s="10">
        <f t="shared" si="635"/>
        <v>-6.0987356341567587</v>
      </c>
      <c r="Q815" s="10">
        <f t="shared" si="636"/>
        <v>-2.1693933427346179</v>
      </c>
      <c r="R815" s="11">
        <f t="shared" si="637"/>
        <v>-3.9293422914221408</v>
      </c>
      <c r="S815" s="7"/>
      <c r="T815" s="7"/>
      <c r="U815" s="7">
        <v>13672.5</v>
      </c>
      <c r="V815" s="7">
        <v>2622.95</v>
      </c>
      <c r="W815" s="7">
        <v>35.299999999999997</v>
      </c>
      <c r="X815" s="7"/>
      <c r="Y815" s="10">
        <f t="shared" si="638"/>
        <v>-1.7340512914118828E-3</v>
      </c>
      <c r="Z815" s="10">
        <f t="shared" si="639"/>
        <v>-6.6652780670694977E-3</v>
      </c>
      <c r="AA815" s="10">
        <f t="shared" si="640"/>
        <v>3.6710719530102791E-2</v>
      </c>
      <c r="AB815" s="5"/>
      <c r="AC815" s="10">
        <f>(U815-$U$812)/$U$812</f>
        <v>1.7249909788589122E-2</v>
      </c>
      <c r="AD815" s="10">
        <f>(V815-$V$812)/$V$812</f>
        <v>-2.2327003000540503E-2</v>
      </c>
      <c r="AE815" s="10">
        <f>(W815-$W$812)/$W$812</f>
        <v>6.1654135338345781E-2</v>
      </c>
      <c r="AF815" s="10"/>
      <c r="AG815" s="10">
        <f t="shared" si="686"/>
        <v>4.4404225549756662E-2</v>
      </c>
      <c r="AH815" s="10">
        <f t="shared" si="687"/>
        <v>8.3981138338886291E-2</v>
      </c>
      <c r="AI815" s="10">
        <f t="shared" si="641"/>
        <v>-3.9576912789129629E-2</v>
      </c>
      <c r="AJ815" s="7"/>
      <c r="AK815" s="7"/>
      <c r="AL815" s="7">
        <v>1155.6500000000001</v>
      </c>
      <c r="AM815" s="7">
        <v>21.75</v>
      </c>
      <c r="AN815" s="7">
        <v>1091.55</v>
      </c>
      <c r="AO815" s="4"/>
      <c r="AP815" s="10">
        <f t="shared" si="642"/>
        <v>-1.2011626912883606E-2</v>
      </c>
      <c r="AQ815" s="10">
        <f t="shared" si="643"/>
        <v>-1.1363636363636364E-2</v>
      </c>
      <c r="AR815" s="10">
        <f t="shared" si="644"/>
        <v>5.8978021471684681E-3</v>
      </c>
      <c r="AS815" s="4"/>
      <c r="AT815" s="10">
        <f>(AL815-$AL$811)/$AL$811</f>
        <v>-2.2878356211688366E-3</v>
      </c>
      <c r="AU815" s="10">
        <f>(AM815-$AM$811)/$AM$811</f>
        <v>-2.247191011235955E-2</v>
      </c>
      <c r="AV815" s="10">
        <f>(AN815-$AN$811)/$AN$811</f>
        <v>0.10699254601693627</v>
      </c>
      <c r="AW815" s="10" t="s">
        <v>1</v>
      </c>
      <c r="AX815" s="9">
        <f>AV815-AT815</f>
        <v>0.10928038163810511</v>
      </c>
      <c r="AY815" s="9">
        <f>AV815-AU815</f>
        <v>0.1294644561292958</v>
      </c>
      <c r="AZ815" s="8">
        <f t="shared" si="645"/>
        <v>-2.0184074491190696E-2</v>
      </c>
      <c r="BA815" s="4"/>
      <c r="BC815" s="4"/>
      <c r="BD815" s="4"/>
      <c r="BE815" s="4"/>
      <c r="BF815" s="4"/>
      <c r="BG815" s="4"/>
      <c r="BH815" s="4"/>
      <c r="BI815" s="4"/>
      <c r="BJ815" s="4">
        <v>121</v>
      </c>
      <c r="BK815" s="4"/>
      <c r="BN815" s="4"/>
    </row>
    <row r="816" spans="1:66" s="1" customFormat="1">
      <c r="A816" s="12">
        <v>42542</v>
      </c>
      <c r="B816" s="7">
        <v>26812.78</v>
      </c>
      <c r="C816" s="7">
        <v>182.2</v>
      </c>
      <c r="D816" s="7">
        <v>1784.05</v>
      </c>
      <c r="E816" s="7">
        <v>7601.7</v>
      </c>
      <c r="F816" s="7"/>
      <c r="G816" s="7"/>
      <c r="H816" s="10">
        <f t="shared" si="629"/>
        <v>-5.4585152838427953E-3</v>
      </c>
      <c r="I816" s="10">
        <f t="shared" si="630"/>
        <v>-3.6858124144864357E-3</v>
      </c>
      <c r="J816" s="10">
        <f t="shared" si="631"/>
        <v>9.1935558815524829E-3</v>
      </c>
      <c r="K816" s="7"/>
      <c r="L816" s="10">
        <f t="shared" si="632"/>
        <v>1.9175340272217771</v>
      </c>
      <c r="M816" s="10">
        <f t="shared" si="633"/>
        <v>7.9989911727616647</v>
      </c>
      <c r="N816" s="10">
        <f t="shared" si="634"/>
        <v>4.1498543459115238</v>
      </c>
      <c r="O816" s="7"/>
      <c r="P816" s="10">
        <f t="shared" si="635"/>
        <v>-6.081457145539888</v>
      </c>
      <c r="Q816" s="10">
        <f t="shared" si="636"/>
        <v>-2.2323203186897467</v>
      </c>
      <c r="R816" s="11">
        <f t="shared" si="637"/>
        <v>-3.8491368268501414</v>
      </c>
      <c r="S816" s="7"/>
      <c r="T816" s="7"/>
      <c r="U816" s="7">
        <v>13557.8</v>
      </c>
      <c r="V816" s="7">
        <v>2566.4</v>
      </c>
      <c r="W816" s="7">
        <v>35.549999999999997</v>
      </c>
      <c r="X816" s="7">
        <v>9</v>
      </c>
      <c r="Y816" s="10">
        <f t="shared" si="638"/>
        <v>-8.3891022124703406E-3</v>
      </c>
      <c r="Z816" s="10">
        <f t="shared" si="639"/>
        <v>-2.1559694237404347E-2</v>
      </c>
      <c r="AA816" s="10">
        <f t="shared" si="640"/>
        <v>7.0821529745042503E-3</v>
      </c>
      <c r="AB816" s="5"/>
      <c r="AC816" s="10">
        <f>(U816-$U$812)/$U$812</f>
        <v>8.7160963197464147E-3</v>
      </c>
      <c r="AD816" s="10">
        <f>(V816-$V$812)/$V$812</f>
        <v>-4.3405333880015586E-2</v>
      </c>
      <c r="AE816" s="10">
        <f>(W816-$W$812)/$W$812</f>
        <v>6.9172932330826983E-2</v>
      </c>
      <c r="AF816" s="10" t="s">
        <v>1</v>
      </c>
      <c r="AG816" s="10">
        <f t="shared" si="686"/>
        <v>6.0456836011080567E-2</v>
      </c>
      <c r="AH816" s="10">
        <f t="shared" si="687"/>
        <v>0.11257826621084258</v>
      </c>
      <c r="AI816" s="10">
        <f t="shared" si="641"/>
        <v>-5.2121430199762009E-2</v>
      </c>
      <c r="AJ816" s="7" t="s">
        <v>14</v>
      </c>
      <c r="AK816" s="7"/>
      <c r="AL816" s="7">
        <v>1166.6500000000001</v>
      </c>
      <c r="AM816" s="7">
        <v>21.7</v>
      </c>
      <c r="AN816" s="7">
        <v>1078.0999999999999</v>
      </c>
      <c r="AO816" s="4"/>
      <c r="AP816" s="10">
        <f t="shared" si="642"/>
        <v>9.5184528187600044E-3</v>
      </c>
      <c r="AQ816" s="10">
        <f t="shared" si="643"/>
        <v>-2.2988505747126762E-3</v>
      </c>
      <c r="AR816" s="10">
        <f t="shared" si="644"/>
        <v>-1.2321927534240343E-2</v>
      </c>
      <c r="AS816" s="4"/>
      <c r="AT816" s="10">
        <f t="shared" ref="AT816:AT821" si="693">(AL816-$AL$815)/$AL$815</f>
        <v>9.5184528187600044E-3</v>
      </c>
      <c r="AU816" s="10">
        <f t="shared" ref="AU816:AU821" si="694">(AM816-$AM$815)/$AM$815</f>
        <v>-2.2988505747126762E-3</v>
      </c>
      <c r="AV816" s="10">
        <f t="shared" ref="AV816:AV821" si="695">(AN816-$AN$815)/$AN$815</f>
        <v>-1.2321927534240343E-2</v>
      </c>
      <c r="AW816" s="7" t="s">
        <v>0</v>
      </c>
      <c r="AX816" s="9">
        <f t="shared" ref="AX816:AX827" si="696">AU816-AT816</f>
        <v>-1.1817303393472681E-2</v>
      </c>
      <c r="AY816" s="9">
        <f t="shared" ref="AY816:AY827" si="697">AU816-AV816</f>
        <v>1.0023076959527666E-2</v>
      </c>
      <c r="AZ816" s="8">
        <f t="shared" si="645"/>
        <v>-2.1840380353000347E-2</v>
      </c>
      <c r="BA816" s="4"/>
      <c r="BC816" s="4"/>
      <c r="BD816" s="4"/>
      <c r="BE816" s="4"/>
      <c r="BF816" s="4"/>
      <c r="BG816" s="4"/>
      <c r="BH816" s="4"/>
      <c r="BI816" s="4"/>
      <c r="BJ816" s="4"/>
      <c r="BK816" s="4"/>
      <c r="BN816" s="4"/>
    </row>
    <row r="817" spans="1:66" s="1" customFormat="1">
      <c r="A817" s="12">
        <v>42543</v>
      </c>
      <c r="B817" s="7">
        <v>26765.65</v>
      </c>
      <c r="C817" s="7">
        <v>207.45</v>
      </c>
      <c r="D817" s="7">
        <v>1779.95</v>
      </c>
      <c r="E817" s="7">
        <v>7588.5</v>
      </c>
      <c r="F817" s="7"/>
      <c r="G817" s="7"/>
      <c r="H817" s="10">
        <f t="shared" si="629"/>
        <v>0.13858397365532382</v>
      </c>
      <c r="I817" s="10">
        <f t="shared" si="630"/>
        <v>-2.2981418682211313E-3</v>
      </c>
      <c r="J817" s="10">
        <f t="shared" si="631"/>
        <v>-1.7364536879908203E-3</v>
      </c>
      <c r="K817" s="1" t="s">
        <v>15</v>
      </c>
      <c r="L817" s="10">
        <f t="shared" si="632"/>
        <v>2.321857485988791</v>
      </c>
      <c r="M817" s="10">
        <f t="shared" si="633"/>
        <v>7.9783102143757887</v>
      </c>
      <c r="N817" s="10">
        <f t="shared" si="634"/>
        <v>4.1409118623399497</v>
      </c>
      <c r="O817" s="10" t="s">
        <v>1</v>
      </c>
      <c r="P817" s="10">
        <f t="shared" si="635"/>
        <v>-5.6564527283869976</v>
      </c>
      <c r="Q817" s="10">
        <f t="shared" si="636"/>
        <v>-1.8190543763511586</v>
      </c>
      <c r="R817" s="11">
        <f t="shared" si="637"/>
        <v>-3.837398352035839</v>
      </c>
      <c r="S817" s="7" t="s">
        <v>5</v>
      </c>
      <c r="T817" s="7"/>
      <c r="U817" s="7">
        <v>13498.35</v>
      </c>
      <c r="V817" s="7">
        <v>2612.8000000000002</v>
      </c>
      <c r="W817" s="7">
        <v>35.4</v>
      </c>
      <c r="X817" s="7">
        <f>X813+X813*0.069</f>
        <v>1.9142384770051459</v>
      </c>
      <c r="Y817" s="10">
        <f t="shared" si="638"/>
        <v>-4.3849297083596835E-3</v>
      </c>
      <c r="Z817" s="10">
        <f t="shared" si="639"/>
        <v>1.8079800498753153E-2</v>
      </c>
      <c r="AA817" s="10">
        <f t="shared" si="640"/>
        <v>-4.2194092827003826E-3</v>
      </c>
      <c r="AB817" s="5"/>
      <c r="AC817" s="10">
        <f t="shared" ref="AC817:AC830" si="698">(U817-$U$816)/$U$816</f>
        <v>-4.3849297083596835E-3</v>
      </c>
      <c r="AD817" s="10">
        <f t="shared" ref="AD817:AD830" si="699">(V817-$V$816)/$V$816</f>
        <v>1.8079800498753153E-2</v>
      </c>
      <c r="AE817" s="10">
        <f t="shared" ref="AE817:AE830" si="700">(W817-$W$816)/$W$816</f>
        <v>-4.2194092827003826E-3</v>
      </c>
      <c r="AF817" s="7" t="s">
        <v>0</v>
      </c>
      <c r="AG817" s="10">
        <f t="shared" ref="AG817:AG830" si="701">AD817-AC817</f>
        <v>2.2464730207112836E-2</v>
      </c>
      <c r="AH817" s="10">
        <f t="shared" ref="AH817:AH830" si="702">AD817-AE817</f>
        <v>2.2299209781453534E-2</v>
      </c>
      <c r="AI817" s="10">
        <f t="shared" si="641"/>
        <v>1.6552042565930181E-4</v>
      </c>
      <c r="AJ817" s="7" t="s">
        <v>6</v>
      </c>
      <c r="AK817" s="7"/>
      <c r="AL817" s="7">
        <v>1151.45</v>
      </c>
      <c r="AM817" s="7">
        <v>21.05</v>
      </c>
      <c r="AN817" s="7">
        <v>1087.75</v>
      </c>
      <c r="AO817" s="4"/>
      <c r="AP817" s="10">
        <f t="shared" si="642"/>
        <v>-1.3028757553679377E-2</v>
      </c>
      <c r="AQ817" s="10">
        <f t="shared" si="643"/>
        <v>-2.995391705069118E-2</v>
      </c>
      <c r="AR817" s="10">
        <f t="shared" si="644"/>
        <v>8.950932195529256E-3</v>
      </c>
      <c r="AS817" s="4"/>
      <c r="AT817" s="10">
        <f t="shared" si="693"/>
        <v>-3.6343183489811318E-3</v>
      </c>
      <c r="AU817" s="10">
        <f t="shared" si="694"/>
        <v>-3.2183908045976976E-2</v>
      </c>
      <c r="AV817" s="10">
        <f t="shared" si="695"/>
        <v>-3.4812880765882964E-3</v>
      </c>
      <c r="AW817" s="4"/>
      <c r="AX817" s="9">
        <f t="shared" si="696"/>
        <v>-2.8549589696995843E-2</v>
      </c>
      <c r="AY817" s="9">
        <f t="shared" si="697"/>
        <v>-2.8702619969388679E-2</v>
      </c>
      <c r="AZ817" s="8">
        <f t="shared" si="645"/>
        <v>1.530302723928359E-4</v>
      </c>
      <c r="BA817" s="4"/>
      <c r="BC817" s="4"/>
      <c r="BD817" s="4"/>
      <c r="BE817" s="4"/>
      <c r="BF817" s="4"/>
      <c r="BG817" s="4"/>
      <c r="BH817" s="4"/>
      <c r="BI817" s="4"/>
      <c r="BJ817" s="4"/>
      <c r="BK817" s="4"/>
      <c r="BN817" s="4"/>
    </row>
    <row r="818" spans="1:66" s="1" customFormat="1">
      <c r="A818" s="12">
        <v>42544</v>
      </c>
      <c r="B818" s="7">
        <v>27002.22</v>
      </c>
      <c r="C818" s="7">
        <v>204.4</v>
      </c>
      <c r="D818" s="7">
        <v>1775.85</v>
      </c>
      <c r="E818" s="7">
        <v>7692.95</v>
      </c>
      <c r="F818" s="7"/>
      <c r="G818" s="7"/>
      <c r="H818" s="10">
        <f t="shared" si="629"/>
        <v>-1.4702337912749979E-2</v>
      </c>
      <c r="I818" s="10">
        <f t="shared" si="630"/>
        <v>-2.3034354897610251E-3</v>
      </c>
      <c r="J818" s="10">
        <f t="shared" si="631"/>
        <v>1.3764248533965845E-2</v>
      </c>
      <c r="K818" s="7" t="s">
        <v>6</v>
      </c>
      <c r="L818" s="10">
        <f t="shared" si="632"/>
        <v>2.2730184147317853</v>
      </c>
      <c r="M818" s="10">
        <f t="shared" si="633"/>
        <v>7.9576292559899109</v>
      </c>
      <c r="N818" s="10">
        <f t="shared" si="634"/>
        <v>4.2116726509044105</v>
      </c>
      <c r="O818" s="7" t="s">
        <v>2</v>
      </c>
      <c r="P818" s="10">
        <f t="shared" si="635"/>
        <v>-5.6846108412581255</v>
      </c>
      <c r="Q818" s="10">
        <f t="shared" si="636"/>
        <v>-1.9386542361726251</v>
      </c>
      <c r="R818" s="11">
        <f t="shared" si="637"/>
        <v>-3.7459566050855004</v>
      </c>
      <c r="S818" s="7" t="s">
        <v>2</v>
      </c>
      <c r="T818" s="7"/>
      <c r="U818" s="7">
        <v>13479.8</v>
      </c>
      <c r="V818" s="7">
        <v>2624.05</v>
      </c>
      <c r="W818" s="7">
        <v>34.9</v>
      </c>
      <c r="X818" s="7"/>
      <c r="Y818" s="10">
        <f t="shared" si="638"/>
        <v>-1.374242036989787E-3</v>
      </c>
      <c r="Z818" s="10">
        <f t="shared" si="639"/>
        <v>4.3057256582976116E-3</v>
      </c>
      <c r="AA818" s="10">
        <f t="shared" si="640"/>
        <v>-1.4124293785310734E-2</v>
      </c>
      <c r="AB818" s="5"/>
      <c r="AC818" s="10">
        <f t="shared" si="698"/>
        <v>-5.7531457906149965E-3</v>
      </c>
      <c r="AD818" s="10">
        <f t="shared" si="699"/>
        <v>2.2463372817955147E-2</v>
      </c>
      <c r="AE818" s="10">
        <f t="shared" si="700"/>
        <v>-1.828410689170179E-2</v>
      </c>
      <c r="AF818" s="10"/>
      <c r="AG818" s="10">
        <f t="shared" si="701"/>
        <v>2.8216518608570142E-2</v>
      </c>
      <c r="AH818" s="10">
        <f t="shared" si="702"/>
        <v>4.0747479709656934E-2</v>
      </c>
      <c r="AI818" s="10">
        <f t="shared" si="641"/>
        <v>-1.2530961101086792E-2</v>
      </c>
      <c r="AJ818" s="7"/>
      <c r="AK818" s="7"/>
      <c r="AL818" s="7">
        <v>1147.3</v>
      </c>
      <c r="AM818" s="7">
        <v>20.8</v>
      </c>
      <c r="AN818" s="7">
        <v>1095.5</v>
      </c>
      <c r="AO818" s="4"/>
      <c r="AP818" s="10">
        <f t="shared" si="642"/>
        <v>-3.6041512875071352E-3</v>
      </c>
      <c r="AQ818" s="10">
        <f t="shared" si="643"/>
        <v>-1.1876484560570071E-2</v>
      </c>
      <c r="AR818" s="10">
        <f t="shared" si="644"/>
        <v>7.1247988968053321E-3</v>
      </c>
      <c r="AS818" s="4"/>
      <c r="AT818" s="10">
        <f t="shared" si="693"/>
        <v>-7.2253710033315759E-3</v>
      </c>
      <c r="AU818" s="10">
        <f t="shared" si="694"/>
        <v>-4.3678160919540195E-2</v>
      </c>
      <c r="AV818" s="10">
        <f t="shared" si="695"/>
        <v>3.6187073427694982E-3</v>
      </c>
      <c r="AW818" s="4"/>
      <c r="AX818" s="9">
        <f t="shared" si="696"/>
        <v>-3.6452789916208622E-2</v>
      </c>
      <c r="AY818" s="9">
        <f t="shared" si="697"/>
        <v>-4.7296868262309694E-2</v>
      </c>
      <c r="AZ818" s="8">
        <f t="shared" si="645"/>
        <v>1.0844078346101071E-2</v>
      </c>
      <c r="BA818" s="4"/>
      <c r="BC818" s="4"/>
      <c r="BD818" s="4"/>
      <c r="BE818" s="4"/>
      <c r="BF818" s="4"/>
      <c r="BG818" s="4"/>
      <c r="BH818" s="4"/>
      <c r="BI818" s="4"/>
      <c r="BJ818" s="4"/>
      <c r="BK818" s="4"/>
      <c r="BN818" s="4"/>
    </row>
    <row r="819" spans="1:66" s="1" customFormat="1">
      <c r="A819" s="12">
        <v>42545</v>
      </c>
      <c r="B819" s="7">
        <v>26397.71</v>
      </c>
      <c r="C819" s="7">
        <v>209.4</v>
      </c>
      <c r="D819" s="7">
        <v>1711.6</v>
      </c>
      <c r="E819" s="7">
        <v>7580.55</v>
      </c>
      <c r="F819" s="7"/>
      <c r="G819" s="7"/>
      <c r="H819" s="10">
        <f t="shared" si="629"/>
        <v>2.446183953033268E-2</v>
      </c>
      <c r="I819" s="10">
        <f t="shared" si="630"/>
        <v>-3.6179857533012359E-2</v>
      </c>
      <c r="J819" s="10">
        <f t="shared" si="631"/>
        <v>-1.4610779999869964E-2</v>
      </c>
      <c r="K819" s="7" t="s">
        <v>2</v>
      </c>
      <c r="L819" s="10">
        <f t="shared" si="632"/>
        <v>2.3530824659727778</v>
      </c>
      <c r="M819" s="10">
        <f t="shared" si="633"/>
        <v>7.6335435056746528</v>
      </c>
      <c r="N819" s="10">
        <f t="shared" si="634"/>
        <v>4.135526048370707</v>
      </c>
      <c r="O819" s="7"/>
      <c r="P819" s="10">
        <f t="shared" si="635"/>
        <v>-5.2804610397018745</v>
      </c>
      <c r="Q819" s="10">
        <f t="shared" si="636"/>
        <v>-1.7824435823979292</v>
      </c>
      <c r="R819" s="11">
        <f t="shared" si="637"/>
        <v>-3.4980174573039453</v>
      </c>
      <c r="S819" s="7"/>
      <c r="T819" s="7"/>
      <c r="U819" s="7">
        <v>13553.6</v>
      </c>
      <c r="V819" s="7">
        <v>2632.6</v>
      </c>
      <c r="W819" s="7">
        <v>33.15</v>
      </c>
      <c r="X819" s="7"/>
      <c r="Y819" s="10">
        <f t="shared" si="638"/>
        <v>5.4748586774285299E-3</v>
      </c>
      <c r="Z819" s="10">
        <f t="shared" si="639"/>
        <v>3.2583220594118736E-3</v>
      </c>
      <c r="AA819" s="10">
        <f t="shared" si="640"/>
        <v>-5.0143266475644703E-2</v>
      </c>
      <c r="AB819" s="5"/>
      <c r="AC819" s="10">
        <f t="shared" si="698"/>
        <v>-3.0978477334072703E-4</v>
      </c>
      <c r="AD819" s="10">
        <f t="shared" si="699"/>
        <v>2.5794887780548555E-2</v>
      </c>
      <c r="AE819" s="10">
        <f t="shared" si="700"/>
        <v>-6.7510548523206718E-2</v>
      </c>
      <c r="AF819" s="10"/>
      <c r="AG819" s="10">
        <f t="shared" si="701"/>
        <v>2.6104672553889284E-2</v>
      </c>
      <c r="AH819" s="10">
        <f t="shared" si="702"/>
        <v>9.3305436303755276E-2</v>
      </c>
      <c r="AI819" s="10">
        <f t="shared" si="641"/>
        <v>-6.7200763749865999E-2</v>
      </c>
      <c r="AJ819" s="7"/>
      <c r="AK819" s="7"/>
      <c r="AL819" s="7">
        <v>1160.95</v>
      </c>
      <c r="AM819" s="7">
        <v>20.25</v>
      </c>
      <c r="AN819" s="7">
        <v>1066.8</v>
      </c>
      <c r="AO819" s="4"/>
      <c r="AP819" s="10">
        <f t="shared" si="642"/>
        <v>1.1897498474679762E-2</v>
      </c>
      <c r="AQ819" s="10">
        <f t="shared" si="643"/>
        <v>-2.6442307692307727E-2</v>
      </c>
      <c r="AR819" s="10">
        <f t="shared" si="644"/>
        <v>-2.6198083067092693E-2</v>
      </c>
      <c r="AS819" s="4"/>
      <c r="AT819" s="10">
        <f t="shared" si="693"/>
        <v>4.586163630857054E-3</v>
      </c>
      <c r="AU819" s="10">
        <f t="shared" si="694"/>
        <v>-6.8965517241379309E-2</v>
      </c>
      <c r="AV819" s="10">
        <f t="shared" si="695"/>
        <v>-2.2674178919884568E-2</v>
      </c>
      <c r="AW819" s="4"/>
      <c r="AX819" s="9">
        <f t="shared" si="696"/>
        <v>-7.3551680872236361E-2</v>
      </c>
      <c r="AY819" s="9">
        <f t="shared" si="697"/>
        <v>-4.6291338321494742E-2</v>
      </c>
      <c r="AZ819" s="8">
        <f t="shared" si="645"/>
        <v>-2.7260342550741619E-2</v>
      </c>
      <c r="BA819" s="4"/>
      <c r="BC819" s="4"/>
      <c r="BD819" s="4"/>
      <c r="BE819" s="4"/>
      <c r="BF819" s="4"/>
      <c r="BG819" s="4"/>
      <c r="BH819" s="4"/>
      <c r="BI819" s="4"/>
      <c r="BJ819" s="4"/>
      <c r="BK819" s="4"/>
      <c r="BN819" s="4"/>
    </row>
    <row r="820" spans="1:66" s="1" customFormat="1">
      <c r="A820" s="12">
        <v>42548</v>
      </c>
      <c r="B820" s="7">
        <v>26402.959999999999</v>
      </c>
      <c r="C820" s="7">
        <v>217.85</v>
      </c>
      <c r="D820" s="7">
        <v>1693.65</v>
      </c>
      <c r="E820" s="7">
        <v>7679.95</v>
      </c>
      <c r="F820" s="7"/>
      <c r="G820" s="7"/>
      <c r="H820" s="10">
        <f t="shared" si="629"/>
        <v>4.0353390639923534E-2</v>
      </c>
      <c r="I820" s="10">
        <f t="shared" si="630"/>
        <v>-1.0487263379294122E-2</v>
      </c>
      <c r="J820" s="10">
        <f t="shared" si="631"/>
        <v>1.3112505029318405E-2</v>
      </c>
      <c r="K820" s="1" t="s">
        <v>15</v>
      </c>
      <c r="L820" s="10">
        <f t="shared" si="632"/>
        <v>2.4883907125700557</v>
      </c>
      <c r="M820" s="10">
        <f t="shared" si="633"/>
        <v>7.543001261034048</v>
      </c>
      <c r="N820" s="10">
        <f t="shared" si="634"/>
        <v>4.2028656595081637</v>
      </c>
      <c r="O820" s="7"/>
      <c r="P820" s="10">
        <f t="shared" si="635"/>
        <v>-5.0546105484639927</v>
      </c>
      <c r="Q820" s="10">
        <f t="shared" si="636"/>
        <v>-1.714474946938108</v>
      </c>
      <c r="R820" s="11">
        <f t="shared" si="637"/>
        <v>-3.3401356015258847</v>
      </c>
      <c r="S820" s="7"/>
      <c r="T820" s="7"/>
      <c r="U820" s="7">
        <v>13587.4</v>
      </c>
      <c r="V820" s="7">
        <v>2685.25</v>
      </c>
      <c r="W820" s="7">
        <v>35.700000000000003</v>
      </c>
      <c r="X820" s="7"/>
      <c r="Y820" s="10">
        <f t="shared" si="638"/>
        <v>2.4938023846062503E-3</v>
      </c>
      <c r="Z820" s="10">
        <f t="shared" si="639"/>
        <v>1.9999240294765665E-2</v>
      </c>
      <c r="AA820" s="10">
        <f t="shared" si="640"/>
        <v>7.6923076923077052E-2</v>
      </c>
      <c r="AB820" s="5"/>
      <c r="AC820" s="10">
        <f t="shared" si="698"/>
        <v>2.1832450692590511E-3</v>
      </c>
      <c r="AD820" s="10">
        <f t="shared" si="699"/>
        <v>4.6310006234413927E-2</v>
      </c>
      <c r="AE820" s="10">
        <f t="shared" si="700"/>
        <v>4.219409282700582E-3</v>
      </c>
      <c r="AF820" s="10"/>
      <c r="AG820" s="10">
        <f t="shared" si="701"/>
        <v>4.4126761165154876E-2</v>
      </c>
      <c r="AH820" s="10">
        <f t="shared" si="702"/>
        <v>4.2090596951713341E-2</v>
      </c>
      <c r="AI820" s="10">
        <f t="shared" si="641"/>
        <v>2.0361642134415353E-3</v>
      </c>
      <c r="AJ820" s="7"/>
      <c r="AK820" s="7"/>
      <c r="AL820" s="7">
        <v>1163.75</v>
      </c>
      <c r="AM820" s="7">
        <v>20.9</v>
      </c>
      <c r="AN820" s="7">
        <v>1088.5</v>
      </c>
      <c r="AO820" s="4"/>
      <c r="AP820" s="10">
        <f t="shared" si="642"/>
        <v>2.4118179077479256E-3</v>
      </c>
      <c r="AQ820" s="10">
        <f t="shared" si="643"/>
        <v>3.2098765432098698E-2</v>
      </c>
      <c r="AR820" s="10">
        <f t="shared" si="644"/>
        <v>2.034120734908141E-2</v>
      </c>
      <c r="AS820" s="4"/>
      <c r="AT820" s="10">
        <f t="shared" si="693"/>
        <v>7.0090425301777429E-3</v>
      </c>
      <c r="AU820" s="10">
        <f t="shared" si="694"/>
        <v>-3.9080459770115004E-2</v>
      </c>
      <c r="AV820" s="10">
        <f t="shared" si="695"/>
        <v>-2.7941917456827032E-3</v>
      </c>
      <c r="AW820" s="4"/>
      <c r="AX820" s="9">
        <f t="shared" si="696"/>
        <v>-4.6089502300292746E-2</v>
      </c>
      <c r="AY820" s="9">
        <f t="shared" si="697"/>
        <v>-3.62862680244323E-2</v>
      </c>
      <c r="AZ820" s="8">
        <f t="shared" si="645"/>
        <v>-9.8032342758604465E-3</v>
      </c>
      <c r="BA820" s="4"/>
      <c r="BC820" s="4"/>
      <c r="BD820" s="4"/>
      <c r="BE820" s="4"/>
      <c r="BF820" s="4"/>
      <c r="BG820" s="4"/>
      <c r="BH820" s="4"/>
      <c r="BI820" s="4"/>
      <c r="BJ820" s="4"/>
      <c r="BK820" s="4"/>
      <c r="BN820" s="4"/>
    </row>
    <row r="821" spans="1:66" s="1" customFormat="1">
      <c r="A821" s="12">
        <v>42549</v>
      </c>
      <c r="B821" s="7">
        <v>26524.55</v>
      </c>
      <c r="C821" s="7">
        <v>219.75</v>
      </c>
      <c r="D821" s="7">
        <v>1690.75</v>
      </c>
      <c r="E821" s="7">
        <v>7657.55</v>
      </c>
      <c r="F821" s="7"/>
      <c r="G821" s="7"/>
      <c r="H821" s="10">
        <f t="shared" ref="H821:H884" si="703">(C821-C820)/C820</f>
        <v>8.7215974294239419E-3</v>
      </c>
      <c r="I821" s="10">
        <f t="shared" ref="I821:I884" si="704">(D821-D820)/D820</f>
        <v>-1.7122782156880647E-3</v>
      </c>
      <c r="J821" s="10">
        <f t="shared" ref="J821:J884" si="705">(E821-E820)/E820</f>
        <v>-2.9166856555055223E-3</v>
      </c>
      <c r="K821" s="7" t="s">
        <v>38</v>
      </c>
      <c r="L821" s="10">
        <f t="shared" ref="L821:L884" si="706">(C821-$C$52)/$C$52</f>
        <v>2.5188150520416333</v>
      </c>
      <c r="M821" s="10">
        <f t="shared" ref="M821:M884" si="707">(D821-$D$52)/$D$52</f>
        <v>7.5283732660781837</v>
      </c>
      <c r="N821" s="10">
        <f t="shared" ref="N821:N884" si="708">(E821-$E$52)/$E$52</f>
        <v>4.1876905358715542</v>
      </c>
      <c r="O821" s="10" t="s">
        <v>1</v>
      </c>
      <c r="P821" s="10">
        <f t="shared" ref="P821:P884" si="709">L821-M821</f>
        <v>-5.0095582140365504</v>
      </c>
      <c r="Q821" s="10">
        <f t="shared" ref="Q821:Q884" si="710">L821-N821</f>
        <v>-1.6688754838299209</v>
      </c>
      <c r="R821" s="11">
        <f t="shared" ref="R821:R884" si="711">P821-Q821</f>
        <v>-3.3406827302066295</v>
      </c>
      <c r="S821" s="7" t="s">
        <v>14</v>
      </c>
      <c r="T821" s="7"/>
      <c r="U821" s="7">
        <v>13751.8</v>
      </c>
      <c r="V821" s="7">
        <v>2743.2</v>
      </c>
      <c r="W821" s="7">
        <v>36.5</v>
      </c>
      <c r="X821" s="7"/>
      <c r="Y821" s="10">
        <f t="shared" ref="Y821:Y884" si="712">(U821-U820)/U820</f>
        <v>1.2099445074112754E-2</v>
      </c>
      <c r="Z821" s="10">
        <f t="shared" ref="Z821:Z884" si="713">(V821-V820)/V820</f>
        <v>2.1580858393073204E-2</v>
      </c>
      <c r="AA821" s="10">
        <f t="shared" ref="AA821:AA884" si="714">(W821-W820)/W820</f>
        <v>2.2408963585434091E-2</v>
      </c>
      <c r="AB821" s="5"/>
      <c r="AC821" s="10">
        <f t="shared" si="698"/>
        <v>1.4309106197170633E-2</v>
      </c>
      <c r="AD821" s="10">
        <f t="shared" si="699"/>
        <v>6.889027431421435E-2</v>
      </c>
      <c r="AE821" s="10">
        <f t="shared" si="700"/>
        <v>2.6722925457102753E-2</v>
      </c>
      <c r="AF821" s="10"/>
      <c r="AG821" s="10">
        <f t="shared" si="701"/>
        <v>5.4581168117043721E-2</v>
      </c>
      <c r="AH821" s="10">
        <f t="shared" si="702"/>
        <v>4.2167348857111597E-2</v>
      </c>
      <c r="AI821" s="10">
        <f t="shared" ref="AI821:AI884" si="715">AG821-AH821</f>
        <v>1.2413819259932124E-2</v>
      </c>
      <c r="AJ821" s="7"/>
      <c r="AK821" s="7"/>
      <c r="AL821" s="7">
        <v>1153.9000000000001</v>
      </c>
      <c r="AM821" s="7">
        <v>22.9</v>
      </c>
      <c r="AN821" s="7">
        <v>1157.0999999999999</v>
      </c>
      <c r="AO821" s="4"/>
      <c r="AP821" s="10">
        <f t="shared" ref="AP821:AP884" si="716">(AL821-AL820)/AL820</f>
        <v>-8.4640171858216193E-3</v>
      </c>
      <c r="AQ821" s="10">
        <f t="shared" ref="AQ821:AQ884" si="717">(AM821-AM820)/AM820</f>
        <v>9.569377990430622E-2</v>
      </c>
      <c r="AR821" s="10">
        <f t="shared" ref="AR821:AR884" si="718">(AN821-AN820)/AN820</f>
        <v>6.3022508038585126E-2</v>
      </c>
      <c r="AS821" s="4"/>
      <c r="AT821" s="10">
        <f t="shared" si="693"/>
        <v>-1.5142993120754553E-3</v>
      </c>
      <c r="AU821" s="10">
        <f t="shared" si="694"/>
        <v>5.2873563218390741E-2</v>
      </c>
      <c r="AV821" s="10">
        <f t="shared" si="695"/>
        <v>6.0052219321148785E-2</v>
      </c>
      <c r="AW821" s="10" t="s">
        <v>1</v>
      </c>
      <c r="AX821" s="9">
        <f t="shared" si="696"/>
        <v>5.4387862530466194E-2</v>
      </c>
      <c r="AY821" s="9">
        <f t="shared" si="697"/>
        <v>-7.1786561027580437E-3</v>
      </c>
      <c r="AZ821" s="8">
        <f t="shared" ref="AZ821:AZ884" si="719">AX821-AY821</f>
        <v>6.1566518633224238E-2</v>
      </c>
      <c r="BA821" s="4"/>
      <c r="BC821" s="4"/>
      <c r="BD821" s="4"/>
      <c r="BE821" s="4"/>
      <c r="BF821" s="4"/>
      <c r="BG821" s="4"/>
      <c r="BH821" s="4"/>
      <c r="BI821" s="4"/>
      <c r="BJ821" s="4"/>
      <c r="BK821" s="4"/>
      <c r="BN821" s="4"/>
    </row>
    <row r="822" spans="1:66" s="1" customFormat="1">
      <c r="A822" s="12">
        <v>42550</v>
      </c>
      <c r="B822" s="7">
        <v>26740.39</v>
      </c>
      <c r="C822" s="7">
        <v>221.85</v>
      </c>
      <c r="D822" s="7">
        <v>1693.8</v>
      </c>
      <c r="E822" s="7">
        <v>7681.9</v>
      </c>
      <c r="F822" s="7"/>
      <c r="G822" s="7"/>
      <c r="H822" s="10">
        <f t="shared" si="703"/>
        <v>9.5563139931740364E-3</v>
      </c>
      <c r="I822" s="10">
        <f t="shared" si="704"/>
        <v>1.8039331657548157E-3</v>
      </c>
      <c r="J822" s="10">
        <f t="shared" si="705"/>
        <v>3.1798682346180504E-3</v>
      </c>
      <c r="K822" s="7"/>
      <c r="L822" s="10">
        <f t="shared" si="706"/>
        <v>2.55244195356285</v>
      </c>
      <c r="M822" s="10">
        <f t="shared" si="707"/>
        <v>7.543757881462799</v>
      </c>
      <c r="N822" s="10">
        <f t="shared" si="708"/>
        <v>4.2041867082176001</v>
      </c>
      <c r="O822" s="7" t="s">
        <v>0</v>
      </c>
      <c r="P822" s="10">
        <f t="shared" si="709"/>
        <v>-4.991315927899949</v>
      </c>
      <c r="Q822" s="10">
        <f t="shared" si="710"/>
        <v>-1.6517447546547501</v>
      </c>
      <c r="R822" s="11">
        <f t="shared" si="711"/>
        <v>-3.3395711732451989</v>
      </c>
      <c r="S822" s="7" t="s">
        <v>6</v>
      </c>
      <c r="T822" s="7"/>
      <c r="U822" s="7">
        <v>13923.5</v>
      </c>
      <c r="V822" s="7">
        <v>2771.15</v>
      </c>
      <c r="W822" s="7">
        <v>36.75</v>
      </c>
      <c r="X822" s="7"/>
      <c r="Y822" s="10">
        <f t="shared" si="712"/>
        <v>1.2485638243720875E-2</v>
      </c>
      <c r="Z822" s="10">
        <f t="shared" si="713"/>
        <v>1.0188830562846411E-2</v>
      </c>
      <c r="AA822" s="10">
        <f t="shared" si="714"/>
        <v>6.8493150684931503E-3</v>
      </c>
      <c r="AB822" s="5"/>
      <c r="AC822" s="10">
        <f t="shared" si="698"/>
        <v>2.6973402764460367E-2</v>
      </c>
      <c r="AD822" s="10">
        <f t="shared" si="699"/>
        <v>7.9781016209476308E-2</v>
      </c>
      <c r="AE822" s="10">
        <f t="shared" si="700"/>
        <v>3.3755274261603456E-2</v>
      </c>
      <c r="AF822" s="10"/>
      <c r="AG822" s="10">
        <f t="shared" si="701"/>
        <v>5.2807613445015944E-2</v>
      </c>
      <c r="AH822" s="10">
        <f t="shared" si="702"/>
        <v>4.6025741947872852E-2</v>
      </c>
      <c r="AI822" s="10">
        <f t="shared" si="715"/>
        <v>6.7818714971430924E-3</v>
      </c>
      <c r="AJ822" s="7"/>
      <c r="AK822" s="7"/>
      <c r="AL822" s="7">
        <v>1172.6500000000001</v>
      </c>
      <c r="AM822" s="7">
        <v>24.35</v>
      </c>
      <c r="AN822" s="7">
        <v>1179.25</v>
      </c>
      <c r="AO822" s="4"/>
      <c r="AP822" s="10">
        <f t="shared" si="716"/>
        <v>1.6249241702053902E-2</v>
      </c>
      <c r="AQ822" s="10">
        <f t="shared" si="717"/>
        <v>6.3318777292576553E-2</v>
      </c>
      <c r="AR822" s="10">
        <f t="shared" si="718"/>
        <v>1.9142684296949351E-2</v>
      </c>
      <c r="AS822" s="4"/>
      <c r="AT822" s="10">
        <f>(AL822-$AL$821)/$AL$821</f>
        <v>1.6249241702053902E-2</v>
      </c>
      <c r="AU822" s="10">
        <f>(AM822-$AM$821)/$AM$821</f>
        <v>6.3318777292576553E-2</v>
      </c>
      <c r="AV822" s="10">
        <f>(AN822-$AN$821)/$AN$821</f>
        <v>1.9142684296949351E-2</v>
      </c>
      <c r="AW822" s="7" t="s">
        <v>0</v>
      </c>
      <c r="AX822" s="9">
        <f t="shared" si="696"/>
        <v>4.7069535590522654E-2</v>
      </c>
      <c r="AY822" s="9">
        <f t="shared" si="697"/>
        <v>4.4176092995627206E-2</v>
      </c>
      <c r="AZ822" s="8">
        <f t="shared" si="719"/>
        <v>2.8934425948954484E-3</v>
      </c>
      <c r="BA822" s="4" t="s">
        <v>5</v>
      </c>
      <c r="BC822" s="4"/>
      <c r="BD822" s="4"/>
      <c r="BE822" s="4"/>
      <c r="BF822" s="4"/>
      <c r="BG822" s="4"/>
      <c r="BH822" s="4"/>
      <c r="BI822" s="4"/>
      <c r="BJ822" s="4">
        <v>122</v>
      </c>
      <c r="BK822" s="4"/>
      <c r="BN822" s="4"/>
    </row>
    <row r="823" spans="1:66" s="1" customFormat="1">
      <c r="A823" s="12">
        <v>42551</v>
      </c>
      <c r="B823" s="7">
        <v>26999.72</v>
      </c>
      <c r="C823" s="7">
        <v>219.4</v>
      </c>
      <c r="D823" s="7">
        <v>1695.75</v>
      </c>
      <c r="E823" s="7">
        <v>7989.15</v>
      </c>
      <c r="F823" s="7"/>
      <c r="G823" s="7"/>
      <c r="H823" s="10">
        <f t="shared" si="703"/>
        <v>-1.1043497858913629E-2</v>
      </c>
      <c r="I823" s="10">
        <f t="shared" si="704"/>
        <v>1.1512575274530909E-3</v>
      </c>
      <c r="J823" s="10">
        <f t="shared" si="705"/>
        <v>3.9996615420664162E-2</v>
      </c>
      <c r="K823" s="7"/>
      <c r="L823" s="10">
        <f t="shared" si="706"/>
        <v>2.5132105684547636</v>
      </c>
      <c r="M823" s="10">
        <f t="shared" si="707"/>
        <v>7.5535939470365703</v>
      </c>
      <c r="N823" s="10">
        <f t="shared" si="708"/>
        <v>4.412336562563512</v>
      </c>
      <c r="O823" s="7"/>
      <c r="P823" s="10">
        <f t="shared" si="709"/>
        <v>-5.0403833785818062</v>
      </c>
      <c r="Q823" s="10">
        <f t="shared" si="710"/>
        <v>-1.8991259941087484</v>
      </c>
      <c r="R823" s="11">
        <f t="shared" si="711"/>
        <v>-3.1412573844730578</v>
      </c>
      <c r="S823" s="7"/>
      <c r="T823" s="7"/>
      <c r="U823" s="7">
        <v>13985.8</v>
      </c>
      <c r="V823" s="7">
        <v>2756.8</v>
      </c>
      <c r="W823" s="7">
        <v>36.5</v>
      </c>
      <c r="X823" s="7"/>
      <c r="Y823" s="10">
        <f t="shared" si="712"/>
        <v>4.4744496714187723E-3</v>
      </c>
      <c r="Z823" s="10">
        <f t="shared" si="713"/>
        <v>-5.1783555563574358E-3</v>
      </c>
      <c r="AA823" s="10">
        <f t="shared" si="714"/>
        <v>-6.8027210884353739E-3</v>
      </c>
      <c r="AB823" s="5"/>
      <c r="AC823" s="10">
        <f t="shared" si="698"/>
        <v>3.1568543569015624E-2</v>
      </c>
      <c r="AD823" s="10">
        <f t="shared" si="699"/>
        <v>7.4189526184538682E-2</v>
      </c>
      <c r="AE823" s="10">
        <f t="shared" si="700"/>
        <v>2.6722925457102753E-2</v>
      </c>
      <c r="AF823" s="10"/>
      <c r="AG823" s="10">
        <f t="shared" si="701"/>
        <v>4.2620982615523058E-2</v>
      </c>
      <c r="AH823" s="10">
        <f t="shared" si="702"/>
        <v>4.7466600727435929E-2</v>
      </c>
      <c r="AI823" s="10">
        <f t="shared" si="715"/>
        <v>-4.8456181119128708E-3</v>
      </c>
      <c r="AJ823" s="7"/>
      <c r="AK823" s="7"/>
      <c r="AL823" s="7">
        <v>1171.95</v>
      </c>
      <c r="AM823" s="7">
        <v>24.2</v>
      </c>
      <c r="AN823" s="7">
        <v>1197.45</v>
      </c>
      <c r="AO823" s="4"/>
      <c r="AP823" s="10">
        <f t="shared" si="716"/>
        <v>-5.969385579670366E-4</v>
      </c>
      <c r="AQ823" s="10">
        <f t="shared" si="717"/>
        <v>-6.1601642710473149E-3</v>
      </c>
      <c r="AR823" s="10">
        <f t="shared" si="718"/>
        <v>1.5433538265846975E-2</v>
      </c>
      <c r="AS823" s="4"/>
      <c r="AT823" s="10">
        <f>(AL823-$AL$821)/$AL$821</f>
        <v>1.5642603345177183E-2</v>
      </c>
      <c r="AU823" s="10">
        <f>(AM823-$AM$821)/$AM$821</f>
        <v>5.6768558951965101E-2</v>
      </c>
      <c r="AV823" s="10">
        <f>(AN823-$AN$821)/$AN$821</f>
        <v>3.4871661913404323E-2</v>
      </c>
      <c r="AW823" s="4"/>
      <c r="AX823" s="9">
        <f t="shared" si="696"/>
        <v>4.1125955606787917E-2</v>
      </c>
      <c r="AY823" s="9">
        <f t="shared" si="697"/>
        <v>2.1896897038560778E-2</v>
      </c>
      <c r="AZ823" s="8">
        <f t="shared" si="719"/>
        <v>1.9229058568227139E-2</v>
      </c>
      <c r="BA823" s="4" t="s">
        <v>2</v>
      </c>
      <c r="BC823" s="4"/>
      <c r="BD823" s="4"/>
      <c r="BE823" s="4"/>
      <c r="BF823" s="4"/>
      <c r="BG823" s="4"/>
      <c r="BH823" s="4"/>
      <c r="BI823" s="4"/>
      <c r="BJ823" s="4"/>
      <c r="BK823" s="4"/>
      <c r="BN823" s="4"/>
    </row>
    <row r="824" spans="1:66" s="1" customFormat="1">
      <c r="A824" s="12">
        <v>42552</v>
      </c>
      <c r="B824" s="7">
        <v>27144.91</v>
      </c>
      <c r="C824" s="7">
        <v>223.3</v>
      </c>
      <c r="D824" s="7">
        <v>1748.75</v>
      </c>
      <c r="E824" s="7">
        <v>8154.7</v>
      </c>
      <c r="F824" s="7"/>
      <c r="G824" s="7"/>
      <c r="H824" s="10">
        <f t="shared" si="703"/>
        <v>1.7775752051048338E-2</v>
      </c>
      <c r="I824" s="10">
        <f t="shared" si="704"/>
        <v>3.1254607106000296E-2</v>
      </c>
      <c r="J824" s="10">
        <f t="shared" si="705"/>
        <v>2.0721854014507199E-2</v>
      </c>
      <c r="K824" s="7"/>
      <c r="L824" s="10">
        <f t="shared" si="706"/>
        <v>2.5756605284227385</v>
      </c>
      <c r="M824" s="10">
        <f t="shared" si="707"/>
        <v>7.8209331651954601</v>
      </c>
      <c r="N824" s="10">
        <f t="shared" si="708"/>
        <v>4.5244902106903329</v>
      </c>
      <c r="O824" s="7"/>
      <c r="P824" s="10">
        <f t="shared" si="709"/>
        <v>-5.2452726367727216</v>
      </c>
      <c r="Q824" s="10">
        <f t="shared" si="710"/>
        <v>-1.9488296822675943</v>
      </c>
      <c r="R824" s="11">
        <f t="shared" si="711"/>
        <v>-3.2964429545051273</v>
      </c>
      <c r="S824" s="7"/>
      <c r="T824" s="7"/>
      <c r="U824" s="7">
        <v>14059.55</v>
      </c>
      <c r="V824" s="7">
        <v>2803.65</v>
      </c>
      <c r="W824" s="7">
        <v>36.4</v>
      </c>
      <c r="X824" s="7"/>
      <c r="Y824" s="10">
        <f t="shared" si="712"/>
        <v>5.2732056800469046E-3</v>
      </c>
      <c r="Z824" s="10">
        <f t="shared" si="713"/>
        <v>1.6994341265235021E-2</v>
      </c>
      <c r="AA824" s="10">
        <f t="shared" si="714"/>
        <v>-2.7397260273972993E-3</v>
      </c>
      <c r="AB824" s="5"/>
      <c r="AC824" s="10">
        <f t="shared" si="698"/>
        <v>3.7008216672321473E-2</v>
      </c>
      <c r="AD824" s="10">
        <f t="shared" si="699"/>
        <v>9.2444669576059846E-2</v>
      </c>
      <c r="AE824" s="10">
        <f t="shared" si="700"/>
        <v>2.3909985935302434E-2</v>
      </c>
      <c r="AF824" s="10"/>
      <c r="AG824" s="10">
        <f t="shared" si="701"/>
        <v>5.5436452903738373E-2</v>
      </c>
      <c r="AH824" s="10">
        <f t="shared" si="702"/>
        <v>6.8534683640757404E-2</v>
      </c>
      <c r="AI824" s="10">
        <f t="shared" si="715"/>
        <v>-1.3098230737019032E-2</v>
      </c>
      <c r="AJ824" s="7"/>
      <c r="AK824" s="7"/>
      <c r="AL824" s="7">
        <v>1156.8</v>
      </c>
      <c r="AM824" s="7">
        <v>26.6</v>
      </c>
      <c r="AN824" s="7">
        <v>1212.5999999999999</v>
      </c>
      <c r="AO824" s="4"/>
      <c r="AP824" s="10">
        <f t="shared" si="716"/>
        <v>-1.2927172660949776E-2</v>
      </c>
      <c r="AQ824" s="10">
        <f t="shared" si="717"/>
        <v>9.917355371900835E-2</v>
      </c>
      <c r="AR824" s="10">
        <f t="shared" si="718"/>
        <v>1.2651885256169245E-2</v>
      </c>
      <c r="AS824" s="4"/>
      <c r="AT824" s="10">
        <f>(AL824-$AL$821)/$AL$821</f>
        <v>2.5132160499175523E-3</v>
      </c>
      <c r="AU824" s="10">
        <f>(AM824-$AM$821)/$AM$821</f>
        <v>0.16157205240174685</v>
      </c>
      <c r="AV824" s="10">
        <f>(AN824-$AN$821)/$AN$821</f>
        <v>4.7964739434793888E-2</v>
      </c>
      <c r="AW824" s="10" t="s">
        <v>1</v>
      </c>
      <c r="AX824" s="9">
        <f t="shared" si="696"/>
        <v>0.1590588363518293</v>
      </c>
      <c r="AY824" s="9">
        <f t="shared" si="697"/>
        <v>0.11360731296695296</v>
      </c>
      <c r="AZ824" s="8">
        <f t="shared" si="719"/>
        <v>4.5451523384876333E-2</v>
      </c>
      <c r="BA824" s="4" t="s">
        <v>5</v>
      </c>
      <c r="BC824" s="4"/>
      <c r="BD824" s="4"/>
      <c r="BE824" s="4"/>
      <c r="BF824" s="4"/>
      <c r="BG824" s="4"/>
      <c r="BH824" s="4"/>
      <c r="BI824" s="4"/>
      <c r="BJ824" s="4">
        <v>123</v>
      </c>
      <c r="BK824" s="4"/>
      <c r="BN824" s="4"/>
    </row>
    <row r="825" spans="1:66" s="1" customFormat="1">
      <c r="A825" s="12">
        <v>42555</v>
      </c>
      <c r="B825" s="7">
        <v>27278.76</v>
      </c>
      <c r="C825" s="7">
        <v>222.2</v>
      </c>
      <c r="D825" s="7">
        <v>1763.75</v>
      </c>
      <c r="E825" s="7">
        <v>8198.85</v>
      </c>
      <c r="F825" s="7"/>
      <c r="G825" s="7"/>
      <c r="H825" s="10">
        <f t="shared" si="703"/>
        <v>-4.926108374384338E-3</v>
      </c>
      <c r="I825" s="10">
        <f t="shared" si="704"/>
        <v>8.5775553967119365E-3</v>
      </c>
      <c r="J825" s="10">
        <f t="shared" si="705"/>
        <v>5.4140556979411321E-3</v>
      </c>
      <c r="K825" s="7"/>
      <c r="L825" s="10">
        <f t="shared" si="706"/>
        <v>2.5580464371497196</v>
      </c>
      <c r="M825" s="10">
        <f t="shared" si="707"/>
        <v>7.8965952080706181</v>
      </c>
      <c r="N825" s="10">
        <f t="shared" si="708"/>
        <v>4.5544001083937404</v>
      </c>
      <c r="O825" s="7"/>
      <c r="P825" s="10">
        <f t="shared" si="709"/>
        <v>-5.3385487709208981</v>
      </c>
      <c r="Q825" s="10">
        <f t="shared" si="710"/>
        <v>-1.9963536712440209</v>
      </c>
      <c r="R825" s="11">
        <f t="shared" si="711"/>
        <v>-3.3421950996768772</v>
      </c>
      <c r="S825" s="7"/>
      <c r="T825" s="7"/>
      <c r="U825" s="7">
        <v>13969.8</v>
      </c>
      <c r="V825" s="7">
        <v>2838.2</v>
      </c>
      <c r="W825" s="7">
        <v>36.25</v>
      </c>
      <c r="X825" s="7"/>
      <c r="Y825" s="10">
        <f t="shared" si="712"/>
        <v>-6.3835613515368563E-3</v>
      </c>
      <c r="Z825" s="10">
        <f t="shared" si="713"/>
        <v>1.2323221514810951E-2</v>
      </c>
      <c r="AA825" s="10">
        <f t="shared" si="714"/>
        <v>-4.120879120879082E-3</v>
      </c>
      <c r="AB825" s="5"/>
      <c r="AC825" s="10">
        <f t="shared" si="698"/>
        <v>3.038841109914588E-2</v>
      </c>
      <c r="AD825" s="10">
        <f t="shared" si="699"/>
        <v>0.10590710723192009</v>
      </c>
      <c r="AE825" s="10">
        <f t="shared" si="700"/>
        <v>1.969057665260205E-2</v>
      </c>
      <c r="AF825" s="10"/>
      <c r="AG825" s="10">
        <f t="shared" si="701"/>
        <v>7.5518696132774218E-2</v>
      </c>
      <c r="AH825" s="10">
        <f t="shared" si="702"/>
        <v>8.6216530579318051E-2</v>
      </c>
      <c r="AI825" s="10">
        <f t="shared" si="715"/>
        <v>-1.0697834446543833E-2</v>
      </c>
      <c r="AJ825" s="7"/>
      <c r="AK825" s="7"/>
      <c r="AL825" s="7">
        <v>1169.5999999999999</v>
      </c>
      <c r="AM825" s="7">
        <v>29.05</v>
      </c>
      <c r="AN825" s="7">
        <v>1224.25</v>
      </c>
      <c r="AO825" s="4"/>
      <c r="AP825" s="10">
        <f t="shared" si="716"/>
        <v>1.1065006915629283E-2</v>
      </c>
      <c r="AQ825" s="10">
        <f t="shared" si="717"/>
        <v>9.2105263157894704E-2</v>
      </c>
      <c r="AR825" s="10">
        <f t="shared" si="718"/>
        <v>9.6074550552532507E-3</v>
      </c>
      <c r="AS825" s="4"/>
      <c r="AT825" s="10">
        <f>(AL825-$AL$824)/$AL$824</f>
        <v>1.1065006915629283E-2</v>
      </c>
      <c r="AU825" s="10">
        <f>(AM825-$AM$824)/$AM$824</f>
        <v>9.2105263157894704E-2</v>
      </c>
      <c r="AV825" s="10">
        <f>(AN825-$AN$824)/$AN$824</f>
        <v>9.6074550552532507E-3</v>
      </c>
      <c r="AW825" s="4" t="s">
        <v>2</v>
      </c>
      <c r="AX825" s="9">
        <f t="shared" si="696"/>
        <v>8.1040256242265421E-2</v>
      </c>
      <c r="AY825" s="9">
        <f t="shared" si="697"/>
        <v>8.2497808102641457E-2</v>
      </c>
      <c r="AZ825" s="8">
        <f t="shared" si="719"/>
        <v>-1.4575518603760357E-3</v>
      </c>
      <c r="BA825" s="4" t="s">
        <v>2</v>
      </c>
      <c r="BC825" s="4"/>
      <c r="BD825" s="4"/>
      <c r="BE825" s="4"/>
      <c r="BF825" s="4"/>
      <c r="BG825" s="4"/>
      <c r="BH825" s="4"/>
      <c r="BI825" s="4"/>
      <c r="BJ825" s="4"/>
      <c r="BK825" s="4"/>
      <c r="BN825" s="4"/>
    </row>
    <row r="826" spans="1:66" s="1" customFormat="1">
      <c r="A826" s="12">
        <v>42556</v>
      </c>
      <c r="B826" s="7">
        <v>27166.87</v>
      </c>
      <c r="C826" s="7">
        <v>222.6</v>
      </c>
      <c r="D826" s="7">
        <v>1735.45</v>
      </c>
      <c r="E826" s="7">
        <v>8168.95</v>
      </c>
      <c r="F826" s="7"/>
      <c r="G826" s="7"/>
      <c r="H826" s="10">
        <f t="shared" si="703"/>
        <v>1.8001800180018259E-3</v>
      </c>
      <c r="I826" s="10">
        <f t="shared" si="704"/>
        <v>-1.6045357902196997E-2</v>
      </c>
      <c r="J826" s="10">
        <f t="shared" si="705"/>
        <v>-3.6468529122987425E-3</v>
      </c>
      <c r="K826" s="7"/>
      <c r="L826" s="10">
        <f t="shared" si="706"/>
        <v>2.5644515612489989</v>
      </c>
      <c r="M826" s="10">
        <f t="shared" si="707"/>
        <v>7.7538461538461538</v>
      </c>
      <c r="N826" s="10">
        <f t="shared" si="708"/>
        <v>4.5341440281823733</v>
      </c>
      <c r="O826" s="7"/>
      <c r="P826" s="10">
        <f t="shared" si="709"/>
        <v>-5.1893945925971554</v>
      </c>
      <c r="Q826" s="10">
        <f t="shared" si="710"/>
        <v>-1.9696924669333744</v>
      </c>
      <c r="R826" s="11">
        <f t="shared" si="711"/>
        <v>-3.219702125663781</v>
      </c>
      <c r="S826" s="7"/>
      <c r="T826" s="7"/>
      <c r="U826" s="7">
        <v>13792.15</v>
      </c>
      <c r="V826" s="7">
        <v>2834.25</v>
      </c>
      <c r="W826" s="7">
        <v>37</v>
      </c>
      <c r="X826" s="7"/>
      <c r="Y826" s="10">
        <f t="shared" si="712"/>
        <v>-1.2716717490586811E-2</v>
      </c>
      <c r="Z826" s="10">
        <f t="shared" si="713"/>
        <v>-1.3917271510111404E-3</v>
      </c>
      <c r="AA826" s="10">
        <f t="shared" si="714"/>
        <v>2.0689655172413793E-2</v>
      </c>
      <c r="AB826" s="5"/>
      <c r="AC826" s="10">
        <f t="shared" si="698"/>
        <v>1.7285252769623418E-2</v>
      </c>
      <c r="AD826" s="10">
        <f t="shared" si="699"/>
        <v>0.10436798628428924</v>
      </c>
      <c r="AE826" s="10">
        <f t="shared" si="700"/>
        <v>4.0787623066104159E-2</v>
      </c>
      <c r="AF826" s="10"/>
      <c r="AG826" s="10">
        <f t="shared" si="701"/>
        <v>8.7082733514665819E-2</v>
      </c>
      <c r="AH826" s="10">
        <f t="shared" si="702"/>
        <v>6.3580363218185082E-2</v>
      </c>
      <c r="AI826" s="10">
        <f t="shared" si="715"/>
        <v>2.3502370296480737E-2</v>
      </c>
      <c r="AJ826" s="7"/>
      <c r="AK826" s="7"/>
      <c r="AL826" s="7">
        <v>1150.9000000000001</v>
      </c>
      <c r="AM826" s="7">
        <v>33.450000000000003</v>
      </c>
      <c r="AN826" s="7">
        <v>1207.5999999999999</v>
      </c>
      <c r="AO826" s="4"/>
      <c r="AP826" s="10">
        <f t="shared" si="716"/>
        <v>-1.59883720930231E-2</v>
      </c>
      <c r="AQ826" s="10">
        <f t="shared" si="717"/>
        <v>0.1514629948364889</v>
      </c>
      <c r="AR826" s="10">
        <f t="shared" si="718"/>
        <v>-1.3600163365325784E-2</v>
      </c>
      <c r="AS826" s="4" t="s">
        <v>6</v>
      </c>
      <c r="AT826" s="10">
        <f>(AL826-$AL$824)/$AL$824</f>
        <v>-5.1002766251727729E-3</v>
      </c>
      <c r="AU826" s="10">
        <f>(AM826-$AM$824)/$AM$824</f>
        <v>0.25751879699248126</v>
      </c>
      <c r="AV826" s="10">
        <f>(AN826-$AN$824)/$AN$824</f>
        <v>-4.1233712683490025E-3</v>
      </c>
      <c r="AW826" s="4"/>
      <c r="AX826" s="9">
        <f t="shared" si="696"/>
        <v>0.26261907361765402</v>
      </c>
      <c r="AY826" s="9">
        <f t="shared" si="697"/>
        <v>0.26164216826083025</v>
      </c>
      <c r="AZ826" s="8">
        <f t="shared" si="719"/>
        <v>9.7690535682376511E-4</v>
      </c>
      <c r="BA826" s="4"/>
      <c r="BC826" s="4"/>
      <c r="BD826" s="4"/>
      <c r="BE826" s="4"/>
      <c r="BF826" s="4"/>
      <c r="BG826" s="4"/>
      <c r="BH826" s="4"/>
      <c r="BI826" s="4"/>
      <c r="BJ826" s="4">
        <v>124</v>
      </c>
      <c r="BK826" s="4"/>
      <c r="BN826" s="4"/>
    </row>
    <row r="827" spans="1:66" s="1" customFormat="1">
      <c r="A827" s="12">
        <v>42558</v>
      </c>
      <c r="B827" s="7">
        <v>27201.49</v>
      </c>
      <c r="C827" s="7">
        <v>218.2</v>
      </c>
      <c r="D827" s="7">
        <v>1711.85</v>
      </c>
      <c r="E827" s="7">
        <v>8092.65</v>
      </c>
      <c r="F827" s="7"/>
      <c r="G827" s="7"/>
      <c r="H827" s="10">
        <f t="shared" si="703"/>
        <v>-1.9766397124887716E-2</v>
      </c>
      <c r="I827" s="10">
        <f t="shared" si="704"/>
        <v>-1.3598778414820442E-2</v>
      </c>
      <c r="J827" s="10">
        <f t="shared" si="705"/>
        <v>-9.340245686410148E-3</v>
      </c>
      <c r="K827" s="7"/>
      <c r="L827" s="10">
        <f t="shared" si="706"/>
        <v>2.4939951961569253</v>
      </c>
      <c r="M827" s="10">
        <f t="shared" si="707"/>
        <v>7.6348045397225723</v>
      </c>
      <c r="N827" s="10">
        <f t="shared" si="708"/>
        <v>4.4824537632951698</v>
      </c>
      <c r="O827" s="7"/>
      <c r="P827" s="10">
        <f t="shared" si="709"/>
        <v>-5.140809343565647</v>
      </c>
      <c r="Q827" s="10">
        <f t="shared" si="710"/>
        <v>-1.9884585671382444</v>
      </c>
      <c r="R827" s="11">
        <f t="shared" si="711"/>
        <v>-3.1523507764274026</v>
      </c>
      <c r="S827" s="7"/>
      <c r="T827" s="7"/>
      <c r="U827" s="7">
        <v>13491.75</v>
      </c>
      <c r="V827" s="7">
        <v>2812.05</v>
      </c>
      <c r="W827" s="7">
        <v>36.25</v>
      </c>
      <c r="X827" s="7"/>
      <c r="Y827" s="10">
        <f t="shared" si="712"/>
        <v>-2.1780505577448015E-2</v>
      </c>
      <c r="Z827" s="10">
        <f t="shared" si="713"/>
        <v>-7.8327599894151244E-3</v>
      </c>
      <c r="AA827" s="10">
        <f t="shared" si="714"/>
        <v>-2.0270270270270271E-2</v>
      </c>
      <c r="AB827" s="5"/>
      <c r="AC827" s="10">
        <f t="shared" si="698"/>
        <v>-4.8717343521809788E-3</v>
      </c>
      <c r="AD827" s="10">
        <f t="shared" si="699"/>
        <v>9.5717736907730708E-2</v>
      </c>
      <c r="AE827" s="10">
        <f t="shared" si="700"/>
        <v>1.969057665260205E-2</v>
      </c>
      <c r="AF827" s="10"/>
      <c r="AG827" s="10">
        <f t="shared" si="701"/>
        <v>0.10058947125991169</v>
      </c>
      <c r="AH827" s="10">
        <f t="shared" si="702"/>
        <v>7.6027160255128651E-2</v>
      </c>
      <c r="AI827" s="10">
        <f t="shared" si="715"/>
        <v>2.4562311004783038E-2</v>
      </c>
      <c r="AJ827" s="7"/>
      <c r="AK827" s="7"/>
      <c r="AL827" s="7">
        <v>1153.05</v>
      </c>
      <c r="AM827" s="7">
        <v>33.049999999999997</v>
      </c>
      <c r="AN827" s="7">
        <v>1219.6500000000001</v>
      </c>
      <c r="AO827" s="4"/>
      <c r="AP827" s="10">
        <f t="shared" si="716"/>
        <v>1.8681032235640484E-3</v>
      </c>
      <c r="AQ827" s="10">
        <f t="shared" si="717"/>
        <v>-1.1958146487294638E-2</v>
      </c>
      <c r="AR827" s="10">
        <f t="shared" si="718"/>
        <v>9.9784696919511286E-3</v>
      </c>
      <c r="AS827" s="4"/>
      <c r="AT827" s="10">
        <f t="shared" ref="AT827:AT834" si="720">(AL827-$AL$826)/$AL$826</f>
        <v>1.8681032235640484E-3</v>
      </c>
      <c r="AU827" s="10">
        <f t="shared" ref="AU827:AU834" si="721">(AM827-$AM$826)/$AM$826</f>
        <v>-1.1958146487294638E-2</v>
      </c>
      <c r="AV827" s="10">
        <f t="shared" ref="AV827:AV834" si="722">(AN827-$AN$826)/$AN$826</f>
        <v>9.9784696919511286E-3</v>
      </c>
      <c r="AW827" s="10" t="s">
        <v>1</v>
      </c>
      <c r="AX827" s="9">
        <f t="shared" si="696"/>
        <v>-1.3826249710858687E-2</v>
      </c>
      <c r="AY827" s="9">
        <f t="shared" si="697"/>
        <v>-2.1936616179245767E-2</v>
      </c>
      <c r="AZ827" s="8">
        <f t="shared" si="719"/>
        <v>8.1103664683870799E-3</v>
      </c>
      <c r="BA827" s="4"/>
      <c r="BC827" s="4"/>
      <c r="BD827" s="4"/>
      <c r="BE827" s="4"/>
      <c r="BF827" s="4"/>
      <c r="BG827" s="4"/>
      <c r="BH827" s="4"/>
      <c r="BI827" s="4"/>
      <c r="BJ827" s="4"/>
      <c r="BK827" s="4"/>
      <c r="BN827" s="4"/>
    </row>
    <row r="828" spans="1:66" s="1" customFormat="1">
      <c r="A828" s="12">
        <v>42559</v>
      </c>
      <c r="B828" s="7">
        <v>27126.9</v>
      </c>
      <c r="C828" s="7">
        <v>219.4</v>
      </c>
      <c r="D828" s="7">
        <v>1731.95</v>
      </c>
      <c r="E828" s="7">
        <v>8189.1</v>
      </c>
      <c r="F828" s="7"/>
      <c r="G828" s="7"/>
      <c r="H828" s="10">
        <f t="shared" si="703"/>
        <v>5.4995417048580072E-3</v>
      </c>
      <c r="I828" s="10">
        <f t="shared" si="704"/>
        <v>1.1741682974559768E-2</v>
      </c>
      <c r="J828" s="10">
        <f t="shared" si="705"/>
        <v>1.1918222090415468E-2</v>
      </c>
      <c r="K828" s="7"/>
      <c r="L828" s="10">
        <f t="shared" si="706"/>
        <v>2.5132105684547636</v>
      </c>
      <c r="M828" s="10">
        <f t="shared" si="707"/>
        <v>7.7361916771752837</v>
      </c>
      <c r="N828" s="10">
        <f t="shared" si="708"/>
        <v>4.5477948648465558</v>
      </c>
      <c r="O828" s="7"/>
      <c r="P828" s="10">
        <f t="shared" si="709"/>
        <v>-5.2229811087205196</v>
      </c>
      <c r="Q828" s="10">
        <f t="shared" si="710"/>
        <v>-2.0345842963917922</v>
      </c>
      <c r="R828" s="11">
        <f t="shared" si="711"/>
        <v>-3.1883968123287274</v>
      </c>
      <c r="S828" s="7"/>
      <c r="T828" s="7"/>
      <c r="U828" s="7">
        <v>13326.3</v>
      </c>
      <c r="V828" s="7">
        <v>2811.95</v>
      </c>
      <c r="W828" s="7">
        <v>35.9</v>
      </c>
      <c r="X828" s="7"/>
      <c r="Y828" s="10">
        <f t="shared" si="712"/>
        <v>-1.2263049641447605E-2</v>
      </c>
      <c r="Z828" s="10">
        <f t="shared" si="713"/>
        <v>-3.5561245354941693E-5</v>
      </c>
      <c r="AA828" s="10">
        <f t="shared" si="714"/>
        <v>-9.6551724137931422E-3</v>
      </c>
      <c r="AB828" s="5"/>
      <c r="AC828" s="10">
        <f t="shared" si="698"/>
        <v>-1.7075041673427844E-2</v>
      </c>
      <c r="AD828" s="10">
        <f t="shared" si="699"/>
        <v>9.5678771820448774E-2</v>
      </c>
      <c r="AE828" s="10">
        <f t="shared" si="700"/>
        <v>9.845288326301025E-3</v>
      </c>
      <c r="AF828" s="10"/>
      <c r="AG828" s="10">
        <f t="shared" si="701"/>
        <v>0.11275381349387661</v>
      </c>
      <c r="AH828" s="10">
        <f t="shared" si="702"/>
        <v>8.5833483494147753E-2</v>
      </c>
      <c r="AI828" s="10">
        <f t="shared" si="715"/>
        <v>2.6920329999728862E-2</v>
      </c>
      <c r="AJ828" s="7"/>
      <c r="AK828" s="7"/>
      <c r="AL828" s="7">
        <v>1164.3</v>
      </c>
      <c r="AM828" s="7">
        <v>31.3</v>
      </c>
      <c r="AN828" s="7">
        <v>1208.1500000000001</v>
      </c>
      <c r="AO828" s="4"/>
      <c r="AP828" s="10">
        <f t="shared" si="716"/>
        <v>9.756732145180174E-3</v>
      </c>
      <c r="AQ828" s="10">
        <f t="shared" si="717"/>
        <v>-5.2950075642965104E-2</v>
      </c>
      <c r="AR828" s="10">
        <f t="shared" si="718"/>
        <v>-9.4289345303980639E-3</v>
      </c>
      <c r="AS828" s="4"/>
      <c r="AT828" s="10">
        <f t="shared" si="720"/>
        <v>1.1643061951516086E-2</v>
      </c>
      <c r="AU828" s="10">
        <f t="shared" si="721"/>
        <v>-6.4275037369207824E-2</v>
      </c>
      <c r="AV828" s="10">
        <f t="shared" si="722"/>
        <v>4.5544882411409566E-4</v>
      </c>
      <c r="AW828" s="7" t="s">
        <v>0</v>
      </c>
      <c r="AX828" s="9">
        <f t="shared" ref="AX828:AX834" si="723">AT828-AU828</f>
        <v>7.5918099320723909E-2</v>
      </c>
      <c r="AY828" s="9">
        <f t="shared" ref="AY828:AY834" si="724">AT828-AV828</f>
        <v>1.1187613127401991E-2</v>
      </c>
      <c r="AZ828" s="8">
        <f t="shared" si="719"/>
        <v>6.4730486193321918E-2</v>
      </c>
      <c r="BA828" s="4"/>
      <c r="BC828" s="4"/>
      <c r="BD828" s="4"/>
      <c r="BE828" s="4"/>
      <c r="BF828" s="4"/>
      <c r="BG828" s="4"/>
      <c r="BH828" s="4"/>
      <c r="BI828" s="4"/>
      <c r="BJ828" s="4"/>
      <c r="BK828" s="4"/>
      <c r="BN828" s="4"/>
    </row>
    <row r="829" spans="1:66" s="1" customFormat="1">
      <c r="A829" s="12">
        <v>42562</v>
      </c>
      <c r="B829" s="7">
        <v>27626.69</v>
      </c>
      <c r="C829" s="7">
        <v>219.95</v>
      </c>
      <c r="D829" s="7">
        <v>1731.5</v>
      </c>
      <c r="E829" s="7">
        <v>8571.5499999999993</v>
      </c>
      <c r="F829" s="7"/>
      <c r="G829" s="7"/>
      <c r="H829" s="10">
        <f t="shared" si="703"/>
        <v>2.506836827711864E-3</v>
      </c>
      <c r="I829" s="10">
        <f t="shared" si="704"/>
        <v>-2.5982274315081003E-4</v>
      </c>
      <c r="J829" s="10">
        <f t="shared" si="705"/>
        <v>4.6702323820688341E-2</v>
      </c>
      <c r="K829" s="7"/>
      <c r="L829" s="10">
        <f t="shared" si="706"/>
        <v>2.5220176140912729</v>
      </c>
      <c r="M829" s="10">
        <f t="shared" si="707"/>
        <v>7.7339218158890288</v>
      </c>
      <c r="N829" s="10">
        <f t="shared" si="708"/>
        <v>4.8068897771153711</v>
      </c>
      <c r="O829" s="10" t="s">
        <v>1</v>
      </c>
      <c r="P829" s="10">
        <f t="shared" si="709"/>
        <v>-5.2119042017977559</v>
      </c>
      <c r="Q829" s="10">
        <f t="shared" si="710"/>
        <v>-2.2848721630240982</v>
      </c>
      <c r="R829" s="11">
        <f t="shared" si="711"/>
        <v>-2.9270320387736577</v>
      </c>
      <c r="S829" s="7"/>
      <c r="T829" s="7"/>
      <c r="U829" s="7">
        <v>13407.45</v>
      </c>
      <c r="V829" s="7">
        <v>2862.25</v>
      </c>
      <c r="W829" s="7">
        <v>36.25</v>
      </c>
      <c r="X829" s="7"/>
      <c r="Y829" s="10">
        <f t="shared" si="712"/>
        <v>6.0894621913060235E-3</v>
      </c>
      <c r="Z829" s="10">
        <f t="shared" si="713"/>
        <v>1.7887942530983903E-2</v>
      </c>
      <c r="AA829" s="10">
        <f t="shared" si="714"/>
        <v>9.7493036211699566E-3</v>
      </c>
      <c r="AB829" s="5"/>
      <c r="AC829" s="10">
        <f t="shared" si="698"/>
        <v>-1.1089557302807133E-2</v>
      </c>
      <c r="AD829" s="10">
        <f t="shared" si="699"/>
        <v>0.11527821072319198</v>
      </c>
      <c r="AE829" s="10">
        <f t="shared" si="700"/>
        <v>1.969057665260205E-2</v>
      </c>
      <c r="AF829" s="10"/>
      <c r="AG829" s="10">
        <f t="shared" si="701"/>
        <v>0.12636776802599911</v>
      </c>
      <c r="AH829" s="10">
        <f t="shared" si="702"/>
        <v>9.5587634070589927E-2</v>
      </c>
      <c r="AI829" s="10">
        <f t="shared" si="715"/>
        <v>3.0780133955409184E-2</v>
      </c>
      <c r="AJ829" s="7"/>
      <c r="AK829" s="7"/>
      <c r="AL829" s="7">
        <v>1172.5</v>
      </c>
      <c r="AM829" s="7">
        <v>32.75</v>
      </c>
      <c r="AN829" s="7">
        <v>1217.0999999999999</v>
      </c>
      <c r="AO829" s="4"/>
      <c r="AP829" s="10">
        <f t="shared" si="716"/>
        <v>7.0428583698359925E-3</v>
      </c>
      <c r="AQ829" s="10">
        <f t="shared" si="717"/>
        <v>4.6325878594249179E-2</v>
      </c>
      <c r="AR829" s="10">
        <f t="shared" si="718"/>
        <v>7.4080205272522596E-3</v>
      </c>
      <c r="AS829" s="4"/>
      <c r="AT829" s="10">
        <f t="shared" si="720"/>
        <v>1.8767920757667832E-2</v>
      </c>
      <c r="AU829" s="10">
        <f t="shared" si="721"/>
        <v>-2.0926756352765405E-2</v>
      </c>
      <c r="AV829" s="10">
        <f t="shared" si="722"/>
        <v>7.8668433256045053E-3</v>
      </c>
      <c r="AW829" s="4"/>
      <c r="AX829" s="9">
        <f t="shared" si="723"/>
        <v>3.9694677110433237E-2</v>
      </c>
      <c r="AY829" s="9">
        <f t="shared" si="724"/>
        <v>1.0901077432063326E-2</v>
      </c>
      <c r="AZ829" s="8">
        <f t="shared" si="719"/>
        <v>2.8793599678369912E-2</v>
      </c>
      <c r="BA829" s="4"/>
      <c r="BC829" s="4"/>
      <c r="BD829" s="4"/>
      <c r="BE829" s="4"/>
      <c r="BF829" s="4"/>
      <c r="BG829" s="4"/>
      <c r="BH829" s="4"/>
      <c r="BI829" s="4"/>
      <c r="BJ829" s="4"/>
      <c r="BK829" s="4"/>
      <c r="BN829" s="4"/>
    </row>
    <row r="830" spans="1:66" s="1" customFormat="1">
      <c r="A830" s="12">
        <v>42563</v>
      </c>
      <c r="B830" s="7">
        <v>27808.14</v>
      </c>
      <c r="C830" s="7">
        <v>226</v>
      </c>
      <c r="D830" s="7">
        <v>1703.15</v>
      </c>
      <c r="E830" s="7">
        <v>8625.35</v>
      </c>
      <c r="F830" s="7"/>
      <c r="G830" s="7"/>
      <c r="H830" s="10">
        <f t="shared" si="703"/>
        <v>2.7506251420777502E-2</v>
      </c>
      <c r="I830" s="10">
        <f t="shared" si="704"/>
        <v>-1.637308691885643E-2</v>
      </c>
      <c r="J830" s="10">
        <f t="shared" si="705"/>
        <v>6.276577748482024E-3</v>
      </c>
      <c r="K830" s="7"/>
      <c r="L830" s="10">
        <f t="shared" si="706"/>
        <v>2.6188951160928742</v>
      </c>
      <c r="M830" s="10">
        <f t="shared" si="707"/>
        <v>7.5909205548549812</v>
      </c>
      <c r="N830" s="10">
        <f t="shared" si="708"/>
        <v>4.843337172278301</v>
      </c>
      <c r="O830" s="7" t="s">
        <v>0</v>
      </c>
      <c r="P830" s="10">
        <f t="shared" si="709"/>
        <v>-4.972025438762107</v>
      </c>
      <c r="Q830" s="10">
        <f t="shared" si="710"/>
        <v>-2.2244420561854268</v>
      </c>
      <c r="R830" s="11">
        <f t="shared" si="711"/>
        <v>-2.7475833825766802</v>
      </c>
      <c r="S830" s="7"/>
      <c r="T830" s="7"/>
      <c r="U830" s="7">
        <v>13271.95</v>
      </c>
      <c r="V830" s="7">
        <v>2849.65</v>
      </c>
      <c r="W830" s="7">
        <v>35.700000000000003</v>
      </c>
      <c r="X830" s="7">
        <v>10</v>
      </c>
      <c r="Y830" s="10">
        <f t="shared" si="712"/>
        <v>-1.0106321485442795E-2</v>
      </c>
      <c r="Z830" s="10">
        <f t="shared" si="713"/>
        <v>-4.4021311904969551E-3</v>
      </c>
      <c r="AA830" s="10">
        <f t="shared" si="714"/>
        <v>-1.517241379310337E-2</v>
      </c>
      <c r="AB830" s="5"/>
      <c r="AC830" s="10">
        <f t="shared" si="698"/>
        <v>-2.1083804157016519E-2</v>
      </c>
      <c r="AD830" s="10">
        <f t="shared" si="699"/>
        <v>0.11036860972568578</v>
      </c>
      <c r="AE830" s="10">
        <f t="shared" si="700"/>
        <v>4.219409282700582E-3</v>
      </c>
      <c r="AF830" s="10" t="s">
        <v>1</v>
      </c>
      <c r="AG830" s="10">
        <f t="shared" si="701"/>
        <v>0.13145241388270229</v>
      </c>
      <c r="AH830" s="10">
        <f t="shared" si="702"/>
        <v>0.1061492004429852</v>
      </c>
      <c r="AI830" s="10">
        <f t="shared" si="715"/>
        <v>2.5303213439717087E-2</v>
      </c>
      <c r="AJ830" s="7"/>
      <c r="AK830" s="7"/>
      <c r="AL830" s="7">
        <v>1169.8499999999999</v>
      </c>
      <c r="AM830" s="7">
        <v>34.25</v>
      </c>
      <c r="AN830" s="7">
        <v>1210.8499999999999</v>
      </c>
      <c r="AO830" s="4"/>
      <c r="AP830" s="10">
        <f t="shared" si="716"/>
        <v>-2.2601279317698004E-3</v>
      </c>
      <c r="AQ830" s="10">
        <f t="shared" si="717"/>
        <v>4.5801526717557252E-2</v>
      </c>
      <c r="AR830" s="10">
        <f t="shared" si="718"/>
        <v>-5.1351573412209356E-3</v>
      </c>
      <c r="AS830" s="4"/>
      <c r="AT830" s="10">
        <f t="shared" si="720"/>
        <v>1.6465374923972383E-2</v>
      </c>
      <c r="AU830" s="10">
        <f t="shared" si="721"/>
        <v>2.3916292974588853E-2</v>
      </c>
      <c r="AV830" s="10">
        <f t="shared" si="722"/>
        <v>2.6912885061278571E-3</v>
      </c>
      <c r="AW830" s="4"/>
      <c r="AX830" s="9">
        <f t="shared" si="723"/>
        <v>-7.4509180506164702E-3</v>
      </c>
      <c r="AY830" s="9">
        <f t="shared" si="724"/>
        <v>1.3774086417844526E-2</v>
      </c>
      <c r="AZ830" s="8">
        <f t="shared" si="719"/>
        <v>-2.1225004468460998E-2</v>
      </c>
      <c r="BA830" s="4"/>
      <c r="BC830" s="4"/>
      <c r="BD830" s="4"/>
      <c r="BE830" s="4"/>
      <c r="BF830" s="4"/>
      <c r="BG830" s="4"/>
      <c r="BH830" s="4"/>
      <c r="BI830" s="4"/>
      <c r="BJ830" s="4"/>
      <c r="BK830" s="4"/>
      <c r="BN830" s="4"/>
    </row>
    <row r="831" spans="1:66" s="1" customFormat="1">
      <c r="A831" s="12">
        <v>42564</v>
      </c>
      <c r="B831" s="7">
        <v>27815.18</v>
      </c>
      <c r="C831" s="7">
        <v>237.9</v>
      </c>
      <c r="D831" s="7">
        <v>1679.2</v>
      </c>
      <c r="E831" s="7">
        <v>8584.6</v>
      </c>
      <c r="F831" s="7"/>
      <c r="G831" s="7"/>
      <c r="H831" s="10">
        <f t="shared" si="703"/>
        <v>5.2654867256637192E-2</v>
      </c>
      <c r="I831" s="10">
        <f t="shared" si="704"/>
        <v>-1.4062178903795934E-2</v>
      </c>
      <c r="J831" s="10">
        <f t="shared" si="705"/>
        <v>-4.724445964511585E-3</v>
      </c>
      <c r="K831" s="7"/>
      <c r="L831" s="10">
        <f t="shared" si="706"/>
        <v>2.8094475580464366</v>
      </c>
      <c r="M831" s="10">
        <f t="shared" si="707"/>
        <v>7.4701134930643134</v>
      </c>
      <c r="N831" s="10">
        <f t="shared" si="708"/>
        <v>4.8157306415554508</v>
      </c>
      <c r="O831" s="7"/>
      <c r="P831" s="10">
        <f t="shared" si="709"/>
        <v>-4.6606659350178763</v>
      </c>
      <c r="Q831" s="10">
        <f t="shared" si="710"/>
        <v>-2.0062830835090142</v>
      </c>
      <c r="R831" s="11">
        <f t="shared" si="711"/>
        <v>-2.6543828515088621</v>
      </c>
      <c r="S831" s="7"/>
      <c r="T831" s="7"/>
      <c r="U831" s="7">
        <v>13171.1</v>
      </c>
      <c r="V831" s="7">
        <v>2867.75</v>
      </c>
      <c r="W831" s="7">
        <v>34.85</v>
      </c>
      <c r="X831" s="7">
        <f>X817-X817*0.021</f>
        <v>1.874039468988038</v>
      </c>
      <c r="Y831" s="10">
        <f t="shared" si="712"/>
        <v>-7.5987326655088637E-3</v>
      </c>
      <c r="Z831" s="10">
        <f t="shared" si="713"/>
        <v>6.3516572210622034E-3</v>
      </c>
      <c r="AA831" s="10">
        <f t="shared" si="714"/>
        <v>-2.3809523809523846E-2</v>
      </c>
      <c r="AB831" s="5"/>
      <c r="AC831" s="10">
        <f t="shared" ref="AC831:AC844" si="725">(U831-$U$830)/$U$830</f>
        <v>-7.5987326655088637E-3</v>
      </c>
      <c r="AD831" s="10">
        <f t="shared" ref="AD831:AD844" si="726">(V831-$V$830)/$V$830</f>
        <v>6.3516572210622034E-3</v>
      </c>
      <c r="AE831" s="10">
        <f t="shared" ref="AE831:AE844" si="727">(W831-$W$830)/$W$830</f>
        <v>-2.3809523809523846E-2</v>
      </c>
      <c r="AF831" s="7" t="s">
        <v>7</v>
      </c>
      <c r="AG831" s="10">
        <f t="shared" ref="AG831:AG844" si="728">AC831-AD831</f>
        <v>-1.3950389886571067E-2</v>
      </c>
      <c r="AH831" s="10">
        <f t="shared" ref="AH831:AH844" si="729">AC831-AE831</f>
        <v>1.6210791144014983E-2</v>
      </c>
      <c r="AI831" s="10">
        <f t="shared" si="715"/>
        <v>-3.016118103058605E-2</v>
      </c>
      <c r="AJ831" s="10"/>
      <c r="AK831" s="7"/>
      <c r="AL831" s="7">
        <v>1165.2</v>
      </c>
      <c r="AM831" s="7">
        <v>31.9</v>
      </c>
      <c r="AN831" s="7">
        <v>1204.7</v>
      </c>
      <c r="AO831" s="4"/>
      <c r="AP831" s="10">
        <f t="shared" si="716"/>
        <v>-3.9748685728938447E-3</v>
      </c>
      <c r="AQ831" s="10">
        <f t="shared" si="717"/>
        <v>-6.8613138686131434E-2</v>
      </c>
      <c r="AR831" s="10">
        <f t="shared" si="718"/>
        <v>-5.0790766816697893E-3</v>
      </c>
      <c r="AS831" s="4"/>
      <c r="AT831" s="10">
        <f t="shared" si="720"/>
        <v>1.2425058649752328E-2</v>
      </c>
      <c r="AU831" s="10">
        <f t="shared" si="721"/>
        <v>-4.6337817638266193E-2</v>
      </c>
      <c r="AV831" s="10">
        <f t="shared" si="722"/>
        <v>-2.4014574362370518E-3</v>
      </c>
      <c r="AW831" s="4"/>
      <c r="AX831" s="9">
        <f t="shared" si="723"/>
        <v>5.8762876288018517E-2</v>
      </c>
      <c r="AY831" s="9">
        <f t="shared" si="724"/>
        <v>1.482651608598938E-2</v>
      </c>
      <c r="AZ831" s="8">
        <f t="shared" si="719"/>
        <v>4.3936360202029137E-2</v>
      </c>
      <c r="BA831" s="4"/>
      <c r="BC831" s="4"/>
      <c r="BD831" s="4"/>
      <c r="BE831" s="4"/>
      <c r="BF831" s="4"/>
      <c r="BG831" s="4"/>
      <c r="BH831" s="4"/>
      <c r="BI831" s="4"/>
      <c r="BJ831" s="4"/>
      <c r="BK831" s="4"/>
      <c r="BN831" s="4"/>
    </row>
    <row r="832" spans="1:66" s="1" customFormat="1">
      <c r="A832" s="12">
        <v>42565</v>
      </c>
      <c r="B832" s="7">
        <v>27942.11</v>
      </c>
      <c r="C832" s="7">
        <v>241.25</v>
      </c>
      <c r="D832" s="7">
        <v>1675.8</v>
      </c>
      <c r="E832" s="7">
        <v>8679.7999999999993</v>
      </c>
      <c r="F832" s="7"/>
      <c r="G832" s="7"/>
      <c r="H832" s="10">
        <f t="shared" si="703"/>
        <v>1.408154686843209E-2</v>
      </c>
      <c r="I832" s="10">
        <f t="shared" si="704"/>
        <v>-2.0247737017627982E-3</v>
      </c>
      <c r="J832" s="10">
        <f t="shared" si="705"/>
        <v>1.1089625608647917E-2</v>
      </c>
      <c r="K832" s="7"/>
      <c r="L832" s="10">
        <f t="shared" si="706"/>
        <v>2.8630904723779023</v>
      </c>
      <c r="M832" s="10">
        <f t="shared" si="707"/>
        <v>7.45296343001261</v>
      </c>
      <c r="N832" s="10">
        <f t="shared" si="708"/>
        <v>4.8802249170110423</v>
      </c>
      <c r="O832" s="7"/>
      <c r="P832" s="10">
        <f t="shared" si="709"/>
        <v>-4.5898729576347073</v>
      </c>
      <c r="Q832" s="10">
        <f t="shared" si="710"/>
        <v>-2.0171344446331401</v>
      </c>
      <c r="R832" s="11">
        <f t="shared" si="711"/>
        <v>-2.5727385130015672</v>
      </c>
      <c r="S832" s="7"/>
      <c r="T832" s="7"/>
      <c r="U832" s="7">
        <v>13435.5</v>
      </c>
      <c r="V832" s="7">
        <v>2858.7</v>
      </c>
      <c r="W832" s="7">
        <v>34.9</v>
      </c>
      <c r="X832" s="7"/>
      <c r="Y832" s="10">
        <f t="shared" si="712"/>
        <v>2.0074253479208239E-2</v>
      </c>
      <c r="Z832" s="10">
        <f t="shared" si="713"/>
        <v>-3.1557841513382206E-3</v>
      </c>
      <c r="AA832" s="10">
        <f t="shared" si="714"/>
        <v>1.4347202295551551E-3</v>
      </c>
      <c r="AB832" s="5"/>
      <c r="AC832" s="10">
        <f t="shared" si="725"/>
        <v>1.2322981928051211E-2</v>
      </c>
      <c r="AD832" s="10">
        <f t="shared" si="726"/>
        <v>3.1758286105310219E-3</v>
      </c>
      <c r="AE832" s="10">
        <f t="shared" si="727"/>
        <v>-2.2408963585434292E-2</v>
      </c>
      <c r="AF832" s="10"/>
      <c r="AG832" s="10">
        <f t="shared" si="728"/>
        <v>9.1471533175201888E-3</v>
      </c>
      <c r="AH832" s="10">
        <f t="shared" si="729"/>
        <v>3.4731945513485504E-2</v>
      </c>
      <c r="AI832" s="10">
        <f t="shared" si="715"/>
        <v>-2.5584792195965315E-2</v>
      </c>
      <c r="AJ832" s="7"/>
      <c r="AK832" s="7"/>
      <c r="AL832" s="7">
        <v>1172.5999999999999</v>
      </c>
      <c r="AM832" s="7">
        <v>33</v>
      </c>
      <c r="AN832" s="7">
        <v>1231.3</v>
      </c>
      <c r="AO832" s="4"/>
      <c r="AP832" s="10">
        <f t="shared" si="716"/>
        <v>6.3508410573290966E-3</v>
      </c>
      <c r="AQ832" s="10">
        <f t="shared" si="717"/>
        <v>3.4482758620689703E-2</v>
      </c>
      <c r="AR832" s="10">
        <f t="shared" si="718"/>
        <v>2.2080185938407826E-2</v>
      </c>
      <c r="AS832" s="4"/>
      <c r="AT832" s="10">
        <f t="shared" si="720"/>
        <v>1.8854809279693994E-2</v>
      </c>
      <c r="AU832" s="10">
        <f t="shared" si="721"/>
        <v>-1.3452914798206362E-2</v>
      </c>
      <c r="AV832" s="10">
        <f t="shared" si="722"/>
        <v>1.9625703875455487E-2</v>
      </c>
      <c r="AW832" s="4"/>
      <c r="AX832" s="9">
        <f t="shared" si="723"/>
        <v>3.2307724077900356E-2</v>
      </c>
      <c r="AY832" s="9">
        <f t="shared" si="724"/>
        <v>-7.7089459576149336E-4</v>
      </c>
      <c r="AZ832" s="8">
        <f t="shared" si="719"/>
        <v>3.3078618673661853E-2</v>
      </c>
      <c r="BA832" s="4"/>
      <c r="BC832" s="4"/>
      <c r="BD832" s="4"/>
      <c r="BE832" s="4"/>
      <c r="BF832" s="4"/>
      <c r="BG832" s="4"/>
      <c r="BH832" s="4"/>
      <c r="BI832" s="4"/>
      <c r="BJ832" s="4"/>
      <c r="BK832" s="4"/>
      <c r="BN832" s="4"/>
    </row>
    <row r="833" spans="1:66" s="1" customFormat="1">
      <c r="A833" s="12">
        <v>42566</v>
      </c>
      <c r="B833" s="7">
        <v>27836.5</v>
      </c>
      <c r="C833" s="7">
        <v>236.05</v>
      </c>
      <c r="D833" s="7">
        <v>1627.7</v>
      </c>
      <c r="E833" s="7">
        <v>8685.5</v>
      </c>
      <c r="F833" s="7"/>
      <c r="G833" s="7"/>
      <c r="H833" s="10">
        <f t="shared" si="703"/>
        <v>-2.1554404145077675E-2</v>
      </c>
      <c r="I833" s="10">
        <f t="shared" si="704"/>
        <v>-2.8702709153836919E-2</v>
      </c>
      <c r="J833" s="10">
        <f t="shared" si="705"/>
        <v>6.5669715892079637E-4</v>
      </c>
      <c r="K833" s="7"/>
      <c r="L833" s="10">
        <f t="shared" si="706"/>
        <v>2.7798238590872701</v>
      </c>
      <c r="M833" s="10">
        <f t="shared" si="707"/>
        <v>7.2103404791929382</v>
      </c>
      <c r="N833" s="10">
        <f t="shared" si="708"/>
        <v>4.8840864440078589</v>
      </c>
      <c r="O833" s="7"/>
      <c r="P833" s="10">
        <f t="shared" si="709"/>
        <v>-4.430516620105668</v>
      </c>
      <c r="Q833" s="10">
        <f t="shared" si="710"/>
        <v>-2.1042625849205887</v>
      </c>
      <c r="R833" s="11">
        <f t="shared" si="711"/>
        <v>-2.3262540351850793</v>
      </c>
      <c r="S833" s="7"/>
      <c r="T833" s="7"/>
      <c r="U833" s="7">
        <v>13413.35</v>
      </c>
      <c r="V833" s="7">
        <v>2819</v>
      </c>
      <c r="W833" s="7">
        <v>34.799999999999997</v>
      </c>
      <c r="X833" s="7"/>
      <c r="Y833" s="10">
        <f t="shared" si="712"/>
        <v>-1.6486174686464691E-3</v>
      </c>
      <c r="Z833" s="10">
        <f t="shared" si="713"/>
        <v>-1.3887431349914233E-2</v>
      </c>
      <c r="AA833" s="10">
        <f t="shared" si="714"/>
        <v>-2.8653295128940235E-3</v>
      </c>
      <c r="AB833" s="5"/>
      <c r="AC833" s="10">
        <f t="shared" si="725"/>
        <v>1.0654048576132341E-2</v>
      </c>
      <c r="AD833" s="10">
        <f t="shared" si="726"/>
        <v>-1.0755706841191055E-2</v>
      </c>
      <c r="AE833" s="10">
        <f t="shared" si="727"/>
        <v>-2.5210084033613602E-2</v>
      </c>
      <c r="AF833" s="10"/>
      <c r="AG833" s="10">
        <f t="shared" si="728"/>
        <v>2.1409755417323394E-2</v>
      </c>
      <c r="AH833" s="10">
        <f t="shared" si="729"/>
        <v>3.5864132609745941E-2</v>
      </c>
      <c r="AI833" s="10">
        <f t="shared" si="715"/>
        <v>-1.4454377192422548E-2</v>
      </c>
      <c r="AJ833" s="7"/>
      <c r="AK833" s="7"/>
      <c r="AL833" s="7">
        <v>1172.45</v>
      </c>
      <c r="AM833" s="7">
        <v>32.700000000000003</v>
      </c>
      <c r="AN833" s="7">
        <v>1232.4000000000001</v>
      </c>
      <c r="AO833" s="4"/>
      <c r="AP833" s="10">
        <f t="shared" si="716"/>
        <v>-1.2792085962806037E-4</v>
      </c>
      <c r="AQ833" s="10">
        <f t="shared" si="717"/>
        <v>-9.0909090909090055E-3</v>
      </c>
      <c r="AR833" s="10">
        <f t="shared" si="718"/>
        <v>8.9336473645751358E-4</v>
      </c>
      <c r="AS833" s="4"/>
      <c r="AT833" s="10">
        <f t="shared" si="720"/>
        <v>1.8724476496654752E-2</v>
      </c>
      <c r="AU833" s="10">
        <f t="shared" si="721"/>
        <v>-2.2421524663677129E-2</v>
      </c>
      <c r="AV833" s="10">
        <f t="shared" si="722"/>
        <v>2.053660152368349E-2</v>
      </c>
      <c r="AW833" s="4"/>
      <c r="AX833" s="9">
        <f t="shared" si="723"/>
        <v>4.1146001160331881E-2</v>
      </c>
      <c r="AY833" s="9">
        <f t="shared" si="724"/>
        <v>-1.8121250270287381E-3</v>
      </c>
      <c r="AZ833" s="8">
        <f t="shared" si="719"/>
        <v>4.2958126187360619E-2</v>
      </c>
      <c r="BA833" s="4"/>
      <c r="BC833" s="4"/>
      <c r="BD833" s="4"/>
      <c r="BE833" s="4"/>
      <c r="BF833" s="4"/>
      <c r="BG833" s="4"/>
      <c r="BH833" s="4"/>
      <c r="BI833" s="4"/>
      <c r="BJ833" s="4"/>
      <c r="BK833" s="4"/>
      <c r="BN833" s="4"/>
    </row>
    <row r="834" spans="1:66" s="1" customFormat="1">
      <c r="A834" s="12">
        <v>42569</v>
      </c>
      <c r="B834" s="7">
        <v>27746.66</v>
      </c>
      <c r="C834" s="7">
        <v>236</v>
      </c>
      <c r="D834" s="7">
        <v>1650.9</v>
      </c>
      <c r="E834" s="7">
        <v>8797.9</v>
      </c>
      <c r="F834" s="7"/>
      <c r="G834" s="7"/>
      <c r="H834" s="10">
        <f t="shared" si="703"/>
        <v>-2.1181952976069207E-4</v>
      </c>
      <c r="I834" s="10">
        <f t="shared" si="704"/>
        <v>1.4253240769183538E-2</v>
      </c>
      <c r="J834" s="10">
        <f t="shared" si="705"/>
        <v>1.2941108744459114E-2</v>
      </c>
      <c r="K834" s="7"/>
      <c r="L834" s="10">
        <f t="shared" si="706"/>
        <v>2.77902321857486</v>
      </c>
      <c r="M834" s="10">
        <f t="shared" si="707"/>
        <v>7.3273644388398491</v>
      </c>
      <c r="N834" s="10">
        <f t="shared" si="708"/>
        <v>4.9602330465415623</v>
      </c>
      <c r="O834" s="7"/>
      <c r="P834" s="10">
        <f t="shared" si="709"/>
        <v>-4.5483412202649891</v>
      </c>
      <c r="Q834" s="10">
        <f t="shared" si="710"/>
        <v>-2.1812098279667023</v>
      </c>
      <c r="R834" s="11">
        <f t="shared" si="711"/>
        <v>-2.3671313922982868</v>
      </c>
      <c r="S834" s="7"/>
      <c r="T834" s="7"/>
      <c r="U834" s="7">
        <v>13345.9</v>
      </c>
      <c r="V834" s="7">
        <v>2818.95</v>
      </c>
      <c r="W834" s="7">
        <v>34.450000000000003</v>
      </c>
      <c r="X834" s="7"/>
      <c r="Y834" s="10">
        <f t="shared" si="712"/>
        <v>-5.0285722806010973E-3</v>
      </c>
      <c r="Z834" s="10">
        <f t="shared" si="713"/>
        <v>-1.7736786094424229E-5</v>
      </c>
      <c r="AA834" s="10">
        <f t="shared" si="714"/>
        <v>-1.0057471264367653E-2</v>
      </c>
      <c r="AB834" s="5"/>
      <c r="AC834" s="10">
        <f t="shared" si="725"/>
        <v>5.5719016421851278E-3</v>
      </c>
      <c r="AD834" s="10">
        <f t="shared" si="726"/>
        <v>-1.0773252855613943E-2</v>
      </c>
      <c r="AE834" s="10">
        <f t="shared" si="727"/>
        <v>-3.5014005602240897E-2</v>
      </c>
      <c r="AF834" s="10"/>
      <c r="AG834" s="10">
        <f t="shared" si="728"/>
        <v>1.634515449779907E-2</v>
      </c>
      <c r="AH834" s="10">
        <f t="shared" si="729"/>
        <v>4.0585907244426025E-2</v>
      </c>
      <c r="AI834" s="10">
        <f t="shared" si="715"/>
        <v>-2.4240752746626956E-2</v>
      </c>
      <c r="AJ834" s="7"/>
      <c r="AK834" s="7"/>
      <c r="AL834" s="7">
        <v>1164.1500000000001</v>
      </c>
      <c r="AM834" s="7">
        <v>30.55</v>
      </c>
      <c r="AN834" s="7">
        <v>1225.0999999999999</v>
      </c>
      <c r="AO834" s="4"/>
      <c r="AP834" s="10">
        <f t="shared" si="716"/>
        <v>-7.0791931425646755E-3</v>
      </c>
      <c r="AQ834" s="10">
        <f t="shared" si="717"/>
        <v>-6.5749235474006171E-2</v>
      </c>
      <c r="AR834" s="10">
        <f t="shared" si="718"/>
        <v>-5.9234014930218933E-3</v>
      </c>
      <c r="AS834" s="4"/>
      <c r="AT834" s="10">
        <f t="shared" si="720"/>
        <v>1.1512729168476843E-2</v>
      </c>
      <c r="AU834" s="10">
        <f t="shared" si="721"/>
        <v>-8.6696562032884963E-2</v>
      </c>
      <c r="AV834" s="10">
        <f t="shared" si="722"/>
        <v>1.4491553494534615E-2</v>
      </c>
      <c r="AW834" s="10" t="s">
        <v>1</v>
      </c>
      <c r="AX834" s="9">
        <f t="shared" si="723"/>
        <v>9.8209291201361806E-2</v>
      </c>
      <c r="AY834" s="9">
        <f t="shared" si="724"/>
        <v>-2.9788243260577725E-3</v>
      </c>
      <c r="AZ834" s="8">
        <f t="shared" si="719"/>
        <v>0.10118811552741958</v>
      </c>
      <c r="BA834" s="4" t="s">
        <v>14</v>
      </c>
      <c r="BC834" s="4"/>
      <c r="BD834" s="4"/>
      <c r="BE834" s="4"/>
      <c r="BF834" s="4"/>
      <c r="BG834" s="4"/>
      <c r="BH834" s="4"/>
      <c r="BI834" s="4"/>
      <c r="BJ834" s="4">
        <v>125</v>
      </c>
      <c r="BK834" s="4"/>
      <c r="BN834" s="4"/>
    </row>
    <row r="835" spans="1:66" s="1" customFormat="1">
      <c r="A835" s="12">
        <v>42570</v>
      </c>
      <c r="B835" s="7">
        <v>27787.62</v>
      </c>
      <c r="C835" s="7">
        <v>238.85</v>
      </c>
      <c r="D835" s="7">
        <v>1664.75</v>
      </c>
      <c r="E835" s="7">
        <v>8651.4</v>
      </c>
      <c r="F835" s="7"/>
      <c r="G835" s="7"/>
      <c r="H835" s="10">
        <f t="shared" si="703"/>
        <v>1.2076271186440654E-2</v>
      </c>
      <c r="I835" s="10">
        <f t="shared" si="704"/>
        <v>8.3893633775515824E-3</v>
      </c>
      <c r="J835" s="10">
        <f t="shared" si="705"/>
        <v>-1.665170097409609E-2</v>
      </c>
      <c r="K835" s="7"/>
      <c r="L835" s="10">
        <f t="shared" si="706"/>
        <v>2.8246597277822252</v>
      </c>
      <c r="M835" s="10">
        <f t="shared" si="707"/>
        <v>7.3972257250945779</v>
      </c>
      <c r="N835" s="10">
        <f t="shared" si="708"/>
        <v>4.8609850281146265</v>
      </c>
      <c r="O835" s="7"/>
      <c r="P835" s="10">
        <f t="shared" si="709"/>
        <v>-4.5725659973123527</v>
      </c>
      <c r="Q835" s="10">
        <f t="shared" si="710"/>
        <v>-2.0363253003324013</v>
      </c>
      <c r="R835" s="11">
        <f t="shared" si="711"/>
        <v>-2.5362406969799514</v>
      </c>
      <c r="S835" s="7"/>
      <c r="T835" s="7"/>
      <c r="U835" s="7">
        <v>13285.15</v>
      </c>
      <c r="V835" s="7">
        <v>2762.3</v>
      </c>
      <c r="W835" s="7">
        <v>34.9</v>
      </c>
      <c r="X835" s="7"/>
      <c r="Y835" s="10">
        <f t="shared" si="712"/>
        <v>-4.5519597779093207E-3</v>
      </c>
      <c r="Z835" s="10">
        <f t="shared" si="713"/>
        <v>-2.0096135085758755E-2</v>
      </c>
      <c r="AA835" s="10">
        <f t="shared" si="714"/>
        <v>1.3062409288824258E-2</v>
      </c>
      <c r="AB835" s="5"/>
      <c r="AC835" s="10">
        <f t="shared" si="725"/>
        <v>9.9457879211411354E-4</v>
      </c>
      <c r="AD835" s="10">
        <f t="shared" si="726"/>
        <v>-3.0652887196673244E-2</v>
      </c>
      <c r="AE835" s="10">
        <f t="shared" si="727"/>
        <v>-2.2408963585434292E-2</v>
      </c>
      <c r="AF835" s="10"/>
      <c r="AG835" s="10">
        <f t="shared" si="728"/>
        <v>3.1647465988787357E-2</v>
      </c>
      <c r="AH835" s="10">
        <f t="shared" si="729"/>
        <v>2.3403542377548405E-2</v>
      </c>
      <c r="AI835" s="10">
        <f t="shared" si="715"/>
        <v>8.243923611238952E-3</v>
      </c>
      <c r="AJ835" s="7"/>
      <c r="AK835" s="7"/>
      <c r="AL835" s="7">
        <v>1170.1500000000001</v>
      </c>
      <c r="AM835" s="7">
        <v>31.3</v>
      </c>
      <c r="AN835" s="7">
        <v>1239.75</v>
      </c>
      <c r="AO835" s="4"/>
      <c r="AP835" s="10">
        <f t="shared" si="716"/>
        <v>5.1539750032212339E-3</v>
      </c>
      <c r="AQ835" s="10">
        <f t="shared" si="717"/>
        <v>2.4549918166939442E-2</v>
      </c>
      <c r="AR835" s="10">
        <f t="shared" si="718"/>
        <v>1.1958207493265932E-2</v>
      </c>
      <c r="AS835" s="4"/>
      <c r="AT835" s="10">
        <f>(AL835-$AL$834)/$AL$834</f>
        <v>5.1539750032212339E-3</v>
      </c>
      <c r="AU835" s="10">
        <f>(AM835-$AM$834)/$AM$834</f>
        <v>2.4549918166939442E-2</v>
      </c>
      <c r="AV835" s="10">
        <f>(AN835-$AN$834)/$AN$834</f>
        <v>1.1958207493265932E-2</v>
      </c>
      <c r="AW835" s="4" t="s">
        <v>2</v>
      </c>
      <c r="AX835" s="9">
        <f>AV835-AT835</f>
        <v>6.8042324900446979E-3</v>
      </c>
      <c r="AY835" s="9">
        <f>AV835-AU835</f>
        <v>-1.259171067367351E-2</v>
      </c>
      <c r="AZ835" s="8">
        <f t="shared" si="719"/>
        <v>1.9395943163718208E-2</v>
      </c>
      <c r="BA835" s="1" t="s">
        <v>57</v>
      </c>
      <c r="BC835" s="4"/>
      <c r="BD835" s="4"/>
      <c r="BE835" s="4"/>
      <c r="BF835" s="4"/>
      <c r="BG835" s="4"/>
      <c r="BH835" s="4"/>
      <c r="BI835" s="4"/>
      <c r="BJ835" s="4"/>
      <c r="BK835" s="4"/>
      <c r="BN835" s="4"/>
    </row>
    <row r="836" spans="1:66" s="1" customFormat="1">
      <c r="A836" s="12">
        <v>42571</v>
      </c>
      <c r="B836" s="7">
        <v>27915.89</v>
      </c>
      <c r="C836" s="7">
        <v>248.45</v>
      </c>
      <c r="D836" s="7">
        <v>1666.4</v>
      </c>
      <c r="E836" s="7">
        <v>8641.2000000000007</v>
      </c>
      <c r="F836" s="7"/>
      <c r="G836" s="7"/>
      <c r="H836" s="10">
        <f t="shared" si="703"/>
        <v>4.0192589491312519E-2</v>
      </c>
      <c r="I836" s="10">
        <f t="shared" si="704"/>
        <v>9.9113981078245445E-4</v>
      </c>
      <c r="J836" s="10">
        <f t="shared" si="705"/>
        <v>-1.1789999306469367E-3</v>
      </c>
      <c r="K836" s="1" t="s">
        <v>15</v>
      </c>
      <c r="L836" s="10">
        <f t="shared" si="706"/>
        <v>2.9783827061649317</v>
      </c>
      <c r="M836" s="10">
        <f t="shared" si="707"/>
        <v>7.4055485498108453</v>
      </c>
      <c r="N836" s="10">
        <f t="shared" si="708"/>
        <v>4.854074927172956</v>
      </c>
      <c r="O836" s="7"/>
      <c r="P836" s="10">
        <f t="shared" si="709"/>
        <v>-4.4271658436459136</v>
      </c>
      <c r="Q836" s="10">
        <f t="shared" si="710"/>
        <v>-1.8756922210080242</v>
      </c>
      <c r="R836" s="11">
        <f t="shared" si="711"/>
        <v>-2.5514736226378893</v>
      </c>
      <c r="S836" s="7"/>
      <c r="T836" s="7"/>
      <c r="U836" s="7">
        <v>13514.1</v>
      </c>
      <c r="V836" s="7">
        <v>2805.2</v>
      </c>
      <c r="W836" s="7">
        <v>35</v>
      </c>
      <c r="X836" s="7"/>
      <c r="Y836" s="10">
        <f t="shared" si="712"/>
        <v>1.7233527660583489E-2</v>
      </c>
      <c r="Z836" s="10">
        <f t="shared" si="713"/>
        <v>1.5530536147413255E-2</v>
      </c>
      <c r="AA836" s="10">
        <f t="shared" si="714"/>
        <v>2.8653295128940235E-3</v>
      </c>
      <c r="AB836" s="5"/>
      <c r="AC836" s="10">
        <f t="shared" si="725"/>
        <v>1.824524655382213E-2</v>
      </c>
      <c r="AD836" s="10">
        <f t="shared" si="726"/>
        <v>-1.5598406821890502E-2</v>
      </c>
      <c r="AE836" s="10">
        <f t="shared" si="727"/>
        <v>-1.9607843137254981E-2</v>
      </c>
      <c r="AF836" s="10"/>
      <c r="AG836" s="10">
        <f t="shared" si="728"/>
        <v>3.3843653375712629E-2</v>
      </c>
      <c r="AH836" s="10">
        <f t="shared" si="729"/>
        <v>3.7853089691077112E-2</v>
      </c>
      <c r="AI836" s="10">
        <f t="shared" si="715"/>
        <v>-4.0094363153644827E-3</v>
      </c>
      <c r="AJ836" s="7"/>
      <c r="AK836" s="7"/>
      <c r="AL836" s="7">
        <v>1163.3499999999999</v>
      </c>
      <c r="AM836" s="7">
        <v>31.05</v>
      </c>
      <c r="AN836" s="7">
        <v>1285.25</v>
      </c>
      <c r="AO836" s="4"/>
      <c r="AP836" s="10">
        <f t="shared" si="716"/>
        <v>-5.8112207836603699E-3</v>
      </c>
      <c r="AQ836" s="10">
        <f t="shared" si="717"/>
        <v>-7.9872204472843447E-3</v>
      </c>
      <c r="AR836" s="10">
        <f t="shared" si="718"/>
        <v>3.6700947771728172E-2</v>
      </c>
      <c r="AS836" s="4"/>
      <c r="AT836" s="10">
        <f>(AL836-$AL$834)/$AL$834</f>
        <v>-6.8719666709632073E-4</v>
      </c>
      <c r="AU836" s="10">
        <f>(AM836-$AM$834)/$AM$834</f>
        <v>1.6366612111292964E-2</v>
      </c>
      <c r="AV836" s="10">
        <f>(AN836-$AN$834)/$AN$834</f>
        <v>4.909803281364794E-2</v>
      </c>
      <c r="AW836" s="4"/>
      <c r="AX836" s="9">
        <f>AV836-AT836</f>
        <v>4.9785229480744264E-2</v>
      </c>
      <c r="AY836" s="9">
        <f>AV836-AU836</f>
        <v>3.2731420702354977E-2</v>
      </c>
      <c r="AZ836" s="8">
        <f t="shared" si="719"/>
        <v>1.7053808778389287E-2</v>
      </c>
      <c r="BA836" s="4"/>
      <c r="BC836" s="4"/>
      <c r="BD836" s="4"/>
      <c r="BE836" s="4"/>
      <c r="BF836" s="4"/>
      <c r="BG836" s="4"/>
      <c r="BH836" s="4"/>
      <c r="BI836" s="4"/>
      <c r="BJ836" s="4"/>
      <c r="BK836" s="4"/>
      <c r="BN836" s="4"/>
    </row>
    <row r="837" spans="1:66" s="1" customFormat="1">
      <c r="A837" s="12">
        <v>42572</v>
      </c>
      <c r="B837" s="7">
        <v>27710.52</v>
      </c>
      <c r="C837" s="7">
        <v>251.05</v>
      </c>
      <c r="D837" s="7">
        <v>1661.05</v>
      </c>
      <c r="E837" s="7">
        <v>8709.65</v>
      </c>
      <c r="F837" s="7"/>
      <c r="G837" s="7"/>
      <c r="H837" s="10">
        <f t="shared" si="703"/>
        <v>1.0464882270074553E-2</v>
      </c>
      <c r="I837" s="10">
        <f t="shared" si="704"/>
        <v>-3.2105136821892321E-3</v>
      </c>
      <c r="J837" s="10">
        <f t="shared" si="705"/>
        <v>7.9213535157152837E-3</v>
      </c>
      <c r="K837" s="7" t="s">
        <v>38</v>
      </c>
      <c r="L837" s="10">
        <f t="shared" si="706"/>
        <v>3.0200160128102485</v>
      </c>
      <c r="M837" s="10">
        <f t="shared" si="707"/>
        <v>7.3785624211853715</v>
      </c>
      <c r="N837" s="10">
        <f t="shared" si="708"/>
        <v>4.9004471241785783</v>
      </c>
      <c r="O837" s="10" t="s">
        <v>1</v>
      </c>
      <c r="P837" s="10">
        <f t="shared" si="709"/>
        <v>-4.3585464083751226</v>
      </c>
      <c r="Q837" s="10">
        <f t="shared" si="710"/>
        <v>-1.8804311113683299</v>
      </c>
      <c r="R837" s="11">
        <f t="shared" si="711"/>
        <v>-2.4781152970067928</v>
      </c>
      <c r="S837" s="7"/>
      <c r="T837" s="7"/>
      <c r="U837" s="7">
        <v>13569.8</v>
      </c>
      <c r="V837" s="7">
        <v>2816.9</v>
      </c>
      <c r="W837" s="7">
        <v>34.6</v>
      </c>
      <c r="X837" s="7"/>
      <c r="Y837" s="10">
        <f t="shared" si="712"/>
        <v>4.1216211216432395E-3</v>
      </c>
      <c r="Z837" s="10">
        <f t="shared" si="713"/>
        <v>4.1708256095823017E-3</v>
      </c>
      <c r="AA837" s="10">
        <f t="shared" si="714"/>
        <v>-1.1428571428571389E-2</v>
      </c>
      <c r="AB837" s="5"/>
      <c r="AC837" s="10">
        <f t="shared" si="725"/>
        <v>2.2442067669031191E-2</v>
      </c>
      <c r="AD837" s="10">
        <f t="shared" si="726"/>
        <v>-1.1492639446949626E-2</v>
      </c>
      <c r="AE837" s="10">
        <f t="shared" si="727"/>
        <v>-3.0812324929972025E-2</v>
      </c>
      <c r="AF837" s="10"/>
      <c r="AG837" s="10">
        <f t="shared" si="728"/>
        <v>3.3934707115980817E-2</v>
      </c>
      <c r="AH837" s="10">
        <f t="shared" si="729"/>
        <v>5.325439259900322E-2</v>
      </c>
      <c r="AI837" s="10">
        <f t="shared" si="715"/>
        <v>-1.9319685483022403E-2</v>
      </c>
      <c r="AJ837" s="7"/>
      <c r="AK837" s="7"/>
      <c r="AL837" s="7">
        <v>1152.3</v>
      </c>
      <c r="AM837" s="7">
        <v>30.3</v>
      </c>
      <c r="AN837" s="7">
        <v>1345.35</v>
      </c>
      <c r="AO837" s="4"/>
      <c r="AP837" s="10">
        <f t="shared" si="716"/>
        <v>-9.4984312545665153E-3</v>
      </c>
      <c r="AQ837" s="10">
        <f t="shared" si="717"/>
        <v>-2.4154589371980676E-2</v>
      </c>
      <c r="AR837" s="10">
        <f t="shared" si="718"/>
        <v>4.6761330480451203E-2</v>
      </c>
      <c r="AS837" s="4"/>
      <c r="AT837" s="10">
        <f>(AL837-$AL$834)/$AL$834</f>
        <v>-1.0179100631362055E-2</v>
      </c>
      <c r="AU837" s="10">
        <f>(AM837-$AM$834)/$AM$834</f>
        <v>-8.1833060556464818E-3</v>
      </c>
      <c r="AV837" s="10">
        <f>(AN837-$AN$834)/$AN$834</f>
        <v>9.815525263243817E-2</v>
      </c>
      <c r="AW837" s="4"/>
      <c r="AX837" s="9">
        <f>AV837-AT837</f>
        <v>0.10833435326380023</v>
      </c>
      <c r="AY837" s="9">
        <f>AV837-AU837</f>
        <v>0.10633855868808464</v>
      </c>
      <c r="AZ837" s="8">
        <f t="shared" si="719"/>
        <v>1.9957945757155815E-3</v>
      </c>
      <c r="BA837" s="4"/>
      <c r="BC837" s="4"/>
      <c r="BD837" s="4"/>
      <c r="BE837" s="4"/>
      <c r="BF837" s="4"/>
      <c r="BG837" s="4"/>
      <c r="BH837" s="4"/>
      <c r="BI837" s="4"/>
      <c r="BJ837" s="4"/>
      <c r="BK837" s="4"/>
      <c r="BN837" s="4"/>
    </row>
    <row r="838" spans="1:66" s="1" customFormat="1">
      <c r="A838" s="12">
        <v>42573</v>
      </c>
      <c r="B838" s="7">
        <v>27803.24</v>
      </c>
      <c r="C838" s="7">
        <v>248.35</v>
      </c>
      <c r="D838" s="7">
        <v>1663.8</v>
      </c>
      <c r="E838" s="7">
        <v>8843.6</v>
      </c>
      <c r="F838" s="7"/>
      <c r="G838" s="7"/>
      <c r="H838" s="10">
        <f t="shared" si="703"/>
        <v>-1.0754829715196243E-2</v>
      </c>
      <c r="I838" s="10">
        <f t="shared" si="704"/>
        <v>1.6555793022485779E-3</v>
      </c>
      <c r="J838" s="10">
        <f t="shared" si="705"/>
        <v>1.5379492861366499E-2</v>
      </c>
      <c r="K838" s="7"/>
      <c r="L838" s="10">
        <f t="shared" si="706"/>
        <v>2.9767814251401115</v>
      </c>
      <c r="M838" s="10">
        <f t="shared" si="707"/>
        <v>7.3924337957124839</v>
      </c>
      <c r="N838" s="10">
        <f t="shared" si="708"/>
        <v>4.9911930086037533</v>
      </c>
      <c r="O838" s="7" t="s">
        <v>58</v>
      </c>
      <c r="P838" s="10">
        <f t="shared" si="709"/>
        <v>-4.4156523705723725</v>
      </c>
      <c r="Q838" s="10">
        <f t="shared" si="710"/>
        <v>-2.0144115834636418</v>
      </c>
      <c r="R838" s="11">
        <f t="shared" si="711"/>
        <v>-2.4012407871087307</v>
      </c>
      <c r="S838" s="7"/>
      <c r="T838" s="7"/>
      <c r="U838" s="7">
        <v>13617.95</v>
      </c>
      <c r="V838" s="7">
        <v>2848.8</v>
      </c>
      <c r="W838" s="7">
        <v>34.85</v>
      </c>
      <c r="X838" s="7"/>
      <c r="Y838" s="10">
        <f t="shared" si="712"/>
        <v>3.5483205353064495E-3</v>
      </c>
      <c r="Z838" s="10">
        <f t="shared" si="713"/>
        <v>1.1324505662252862E-2</v>
      </c>
      <c r="AA838" s="10">
        <f t="shared" si="714"/>
        <v>7.2254335260115606E-3</v>
      </c>
      <c r="AB838" s="5"/>
      <c r="AC838" s="10">
        <f t="shared" si="725"/>
        <v>2.6070019853902403E-2</v>
      </c>
      <c r="AD838" s="10">
        <f t="shared" si="726"/>
        <v>-2.9828224518797363E-4</v>
      </c>
      <c r="AE838" s="10">
        <f t="shared" si="727"/>
        <v>-2.3809523809523846E-2</v>
      </c>
      <c r="AF838" s="10"/>
      <c r="AG838" s="10">
        <f t="shared" si="728"/>
        <v>2.6368302099090378E-2</v>
      </c>
      <c r="AH838" s="10">
        <f t="shared" si="729"/>
        <v>4.987954366342625E-2</v>
      </c>
      <c r="AI838" s="10">
        <f t="shared" si="715"/>
        <v>-2.3511241564335872E-2</v>
      </c>
      <c r="AJ838" s="7"/>
      <c r="AK838" s="7"/>
      <c r="AL838" s="7">
        <v>1150.8</v>
      </c>
      <c r="AM838" s="7">
        <v>30.7</v>
      </c>
      <c r="AN838" s="7">
        <v>1434</v>
      </c>
      <c r="AO838" s="4"/>
      <c r="AP838" s="10">
        <f t="shared" si="716"/>
        <v>-1.3017443374121324E-3</v>
      </c>
      <c r="AQ838" s="10">
        <f t="shared" si="717"/>
        <v>1.3201320132013155E-2</v>
      </c>
      <c r="AR838" s="10">
        <f t="shared" si="718"/>
        <v>6.5893633626937301E-2</v>
      </c>
      <c r="AS838" s="4"/>
      <c r="AT838" s="10">
        <f>(AL838-$AL$834)/$AL$834</f>
        <v>-1.1467594382167363E-2</v>
      </c>
      <c r="AU838" s="10">
        <f>(AM838-$AM$834)/$AM$834</f>
        <v>4.9099836333878419E-3</v>
      </c>
      <c r="AV838" s="10">
        <f>(AN838-$AN$834)/$AN$834</f>
        <v>0.17051669251489682</v>
      </c>
      <c r="AW838" s="10" t="s">
        <v>1</v>
      </c>
      <c r="AX838" s="9">
        <f>AV838-AT838</f>
        <v>0.18198428689706417</v>
      </c>
      <c r="AY838" s="9">
        <f>AV838-AU838</f>
        <v>0.16560670888150897</v>
      </c>
      <c r="AZ838" s="8">
        <f t="shared" si="719"/>
        <v>1.63775780155552E-2</v>
      </c>
      <c r="BA838" s="1" t="s">
        <v>57</v>
      </c>
      <c r="BC838" s="4"/>
      <c r="BD838" s="4"/>
      <c r="BE838" s="4"/>
      <c r="BF838" s="4"/>
      <c r="BG838" s="4"/>
      <c r="BH838" s="4"/>
      <c r="BI838" s="4"/>
      <c r="BJ838" s="4">
        <v>126</v>
      </c>
      <c r="BK838" s="4"/>
      <c r="BN838" s="4"/>
    </row>
    <row r="839" spans="1:66" s="1" customFormat="1">
      <c r="A839" s="12">
        <v>42576</v>
      </c>
      <c r="B839" s="7">
        <v>28095.34</v>
      </c>
      <c r="C839" s="7">
        <v>255.05</v>
      </c>
      <c r="D839" s="7">
        <v>1614.15</v>
      </c>
      <c r="E839" s="7">
        <v>8978.2999999999993</v>
      </c>
      <c r="F839" s="7"/>
      <c r="G839" s="7"/>
      <c r="H839" s="10">
        <f t="shared" si="703"/>
        <v>2.6978055164083015E-2</v>
      </c>
      <c r="I839" s="10">
        <f t="shared" si="704"/>
        <v>-2.9841327082581959E-2</v>
      </c>
      <c r="J839" s="10">
        <f t="shared" si="705"/>
        <v>1.5231353747342587E-2</v>
      </c>
      <c r="K839" s="7"/>
      <c r="L839" s="10">
        <f t="shared" si="706"/>
        <v>3.0840672538030427</v>
      </c>
      <c r="M839" s="10">
        <f t="shared" si="707"/>
        <v>7.1419924337957132</v>
      </c>
      <c r="N839" s="10">
        <f t="shared" si="708"/>
        <v>5.082446988686403</v>
      </c>
      <c r="O839" s="7"/>
      <c r="P839" s="10">
        <f t="shared" si="709"/>
        <v>-4.0579251799926706</v>
      </c>
      <c r="Q839" s="10">
        <f t="shared" si="710"/>
        <v>-1.9983797348833603</v>
      </c>
      <c r="R839" s="11">
        <f t="shared" si="711"/>
        <v>-2.0595454451093103</v>
      </c>
      <c r="S839" s="7"/>
      <c r="T839" s="7"/>
      <c r="U839" s="7">
        <v>13610</v>
      </c>
      <c r="V839" s="7">
        <v>2847.6</v>
      </c>
      <c r="W839" s="7">
        <v>34.799999999999997</v>
      </c>
      <c r="X839" s="7"/>
      <c r="Y839" s="10">
        <f t="shared" si="712"/>
        <v>-5.8378830881305392E-4</v>
      </c>
      <c r="Z839" s="10">
        <f t="shared" si="713"/>
        <v>-4.2122999157549594E-4</v>
      </c>
      <c r="AA839" s="10">
        <f t="shared" si="714"/>
        <v>-1.4347202295553591E-3</v>
      </c>
      <c r="AB839" s="5"/>
      <c r="AC839" s="10">
        <f t="shared" si="725"/>
        <v>2.5471012172288116E-2</v>
      </c>
      <c r="AD839" s="10">
        <f t="shared" si="726"/>
        <v>-7.1938659133584187E-4</v>
      </c>
      <c r="AE839" s="10">
        <f t="shared" si="727"/>
        <v>-2.5210084033613602E-2</v>
      </c>
      <c r="AF839" s="10"/>
      <c r="AG839" s="10">
        <f t="shared" si="728"/>
        <v>2.6190398763623956E-2</v>
      </c>
      <c r="AH839" s="10">
        <f t="shared" si="729"/>
        <v>5.0681096205901721E-2</v>
      </c>
      <c r="AI839" s="10">
        <f t="shared" si="715"/>
        <v>-2.4490697442277765E-2</v>
      </c>
      <c r="AJ839" s="7"/>
      <c r="AK839" s="7"/>
      <c r="AL839" s="7">
        <v>1169.75</v>
      </c>
      <c r="AM839" s="7">
        <v>30.3</v>
      </c>
      <c r="AN839" s="7">
        <v>1387.1</v>
      </c>
      <c r="AO839" s="4"/>
      <c r="AP839" s="10">
        <f t="shared" si="716"/>
        <v>1.6466805700382382E-2</v>
      </c>
      <c r="AQ839" s="10">
        <f t="shared" si="717"/>
        <v>-1.3029315960912006E-2</v>
      </c>
      <c r="AR839" s="10">
        <f t="shared" si="718"/>
        <v>-3.2705718270571893E-2</v>
      </c>
      <c r="AS839" s="4"/>
      <c r="AT839" s="10">
        <f t="shared" ref="AT839:AT847" si="730">(AL839-$AL$838)/$AL$838</f>
        <v>1.6466805700382382E-2</v>
      </c>
      <c r="AU839" s="10">
        <f t="shared" ref="AU839:AU847" si="731">(AM839-$AM$838)/$AM$838</f>
        <v>-1.3029315960912006E-2</v>
      </c>
      <c r="AV839" s="10">
        <f t="shared" ref="AV839:AV847" si="732">(AN839-$AN$838)/$AN$838</f>
        <v>-3.2705718270571893E-2</v>
      </c>
      <c r="AW839" s="7" t="s">
        <v>7</v>
      </c>
      <c r="AX839" s="9">
        <f t="shared" ref="AX839:AX847" si="733">AT839-AU839</f>
        <v>2.9496121661294387E-2</v>
      </c>
      <c r="AY839" s="9">
        <f t="shared" ref="AY839:AY847" si="734">AT839-AV839</f>
        <v>4.9172523970954271E-2</v>
      </c>
      <c r="AZ839" s="8">
        <f t="shared" si="719"/>
        <v>-1.9676402309659884E-2</v>
      </c>
      <c r="BA839" s="4"/>
      <c r="BC839" s="4"/>
      <c r="BD839" s="4"/>
      <c r="BE839" s="4"/>
      <c r="BF839" s="4"/>
      <c r="BG839" s="4"/>
      <c r="BH839" s="4"/>
      <c r="BI839" s="4"/>
      <c r="BJ839" s="4"/>
      <c r="BK839" s="4"/>
      <c r="BN839" s="4"/>
    </row>
    <row r="840" spans="1:66" s="1" customFormat="1">
      <c r="A840" s="12">
        <v>42577</v>
      </c>
      <c r="B840" s="7">
        <v>27976.52</v>
      </c>
      <c r="C840" s="7">
        <v>249.9</v>
      </c>
      <c r="D840" s="7">
        <v>1656.9</v>
      </c>
      <c r="E840" s="7">
        <v>9853.4</v>
      </c>
      <c r="F840" s="7"/>
      <c r="G840" s="7"/>
      <c r="H840" s="10">
        <f t="shared" si="703"/>
        <v>-2.0192119192315255E-2</v>
      </c>
      <c r="I840" s="10">
        <f t="shared" si="704"/>
        <v>2.6484527460273206E-2</v>
      </c>
      <c r="J840" s="10">
        <f t="shared" si="705"/>
        <v>9.7468340331688677E-2</v>
      </c>
      <c r="K840" s="1" t="s">
        <v>15</v>
      </c>
      <c r="L840" s="10">
        <f t="shared" si="706"/>
        <v>3.0016012810248194</v>
      </c>
      <c r="M840" s="10">
        <f t="shared" si="707"/>
        <v>7.3576292559899121</v>
      </c>
      <c r="N840" s="10">
        <f t="shared" si="708"/>
        <v>5.6752930018291439</v>
      </c>
      <c r="O840" s="10" t="s">
        <v>1</v>
      </c>
      <c r="P840" s="10">
        <f t="shared" si="709"/>
        <v>-4.3560279749650928</v>
      </c>
      <c r="Q840" s="10">
        <f t="shared" si="710"/>
        <v>-2.6736917208043245</v>
      </c>
      <c r="R840" s="11">
        <f t="shared" si="711"/>
        <v>-1.6823362541607683</v>
      </c>
      <c r="S840" s="7" t="s">
        <v>18</v>
      </c>
      <c r="T840" s="7"/>
      <c r="U840" s="7">
        <v>13320.75</v>
      </c>
      <c r="V840" s="7">
        <v>2814.65</v>
      </c>
      <c r="W840" s="7">
        <v>34.6</v>
      </c>
      <c r="X840" s="7"/>
      <c r="Y840" s="10">
        <f t="shared" si="712"/>
        <v>-2.1252755326965467E-2</v>
      </c>
      <c r="Z840" s="10">
        <f t="shared" si="713"/>
        <v>-1.1571147633094473E-2</v>
      </c>
      <c r="AA840" s="10">
        <f t="shared" si="714"/>
        <v>-5.7471264367814868E-3</v>
      </c>
      <c r="AB840" s="5"/>
      <c r="AC840" s="10">
        <f t="shared" si="725"/>
        <v>3.6769276556948504E-3</v>
      </c>
      <c r="AD840" s="10">
        <f t="shared" si="726"/>
        <v>-1.2282210095976699E-2</v>
      </c>
      <c r="AE840" s="10">
        <f t="shared" si="727"/>
        <v>-3.0812324929972025E-2</v>
      </c>
      <c r="AF840" s="10"/>
      <c r="AG840" s="10">
        <f t="shared" si="728"/>
        <v>1.595913775167155E-2</v>
      </c>
      <c r="AH840" s="10">
        <f t="shared" si="729"/>
        <v>3.4489252585666874E-2</v>
      </c>
      <c r="AI840" s="10">
        <f t="shared" si="715"/>
        <v>-1.8530114833995324E-2</v>
      </c>
      <c r="AJ840" s="7"/>
      <c r="AK840" s="7"/>
      <c r="AL840" s="7">
        <v>1171.2</v>
      </c>
      <c r="AM840" s="7">
        <v>29.55</v>
      </c>
      <c r="AN840" s="7">
        <v>1389.35</v>
      </c>
      <c r="AO840" s="4"/>
      <c r="AP840" s="10">
        <f t="shared" si="716"/>
        <v>1.2395811070742E-3</v>
      </c>
      <c r="AQ840" s="10">
        <f t="shared" si="717"/>
        <v>-2.475247524752475E-2</v>
      </c>
      <c r="AR840" s="10">
        <f t="shared" si="718"/>
        <v>1.6220892509552305E-3</v>
      </c>
      <c r="AS840" s="4"/>
      <c r="AT840" s="10">
        <f t="shared" si="730"/>
        <v>1.7726798748696638E-2</v>
      </c>
      <c r="AU840" s="10">
        <f t="shared" si="731"/>
        <v>-3.7459283387622104E-2</v>
      </c>
      <c r="AV840" s="10">
        <f t="shared" si="732"/>
        <v>-3.1136680613668123E-2</v>
      </c>
      <c r="AW840" s="4"/>
      <c r="AX840" s="9">
        <f t="shared" si="733"/>
        <v>5.5186082136318745E-2</v>
      </c>
      <c r="AY840" s="9">
        <f t="shared" si="734"/>
        <v>4.8863479362364765E-2</v>
      </c>
      <c r="AZ840" s="8">
        <f t="shared" si="719"/>
        <v>6.3226027739539808E-3</v>
      </c>
      <c r="BA840" s="4"/>
      <c r="BC840" s="4"/>
      <c r="BD840" s="4"/>
      <c r="BE840" s="4"/>
      <c r="BF840" s="4"/>
      <c r="BG840" s="4"/>
      <c r="BH840" s="4"/>
      <c r="BI840" s="4"/>
      <c r="BJ840" s="4"/>
      <c r="BK840" s="4"/>
      <c r="BN840" s="4"/>
    </row>
    <row r="841" spans="1:66" s="1" customFormat="1">
      <c r="A841" s="12">
        <v>42578</v>
      </c>
      <c r="B841" s="7">
        <v>28024.33</v>
      </c>
      <c r="C841" s="7">
        <v>253.05</v>
      </c>
      <c r="D841" s="7">
        <v>1665.5</v>
      </c>
      <c r="E841" s="7">
        <v>9779.85</v>
      </c>
      <c r="F841" s="7"/>
      <c r="G841" s="7"/>
      <c r="H841" s="10">
        <f t="shared" si="703"/>
        <v>1.2605042016806746E-2</v>
      </c>
      <c r="I841" s="10">
        <f t="shared" si="704"/>
        <v>5.1904158368036146E-3</v>
      </c>
      <c r="J841" s="10">
        <f t="shared" si="705"/>
        <v>-7.4644285221344177E-3</v>
      </c>
      <c r="K841" s="7" t="s">
        <v>2</v>
      </c>
      <c r="L841" s="10">
        <f t="shared" si="706"/>
        <v>3.0520416333066454</v>
      </c>
      <c r="M841" s="10">
        <f t="shared" si="707"/>
        <v>7.4010088272383356</v>
      </c>
      <c r="N841" s="10">
        <f t="shared" si="708"/>
        <v>5.6254657543526863</v>
      </c>
      <c r="O841" s="7" t="s">
        <v>2</v>
      </c>
      <c r="P841" s="10">
        <f t="shared" si="709"/>
        <v>-4.3489671939316903</v>
      </c>
      <c r="Q841" s="10">
        <f t="shared" si="710"/>
        <v>-2.5734241210460409</v>
      </c>
      <c r="R841" s="11">
        <f t="shared" si="711"/>
        <v>-1.7755430728856494</v>
      </c>
      <c r="S841" s="7" t="s">
        <v>2</v>
      </c>
      <c r="T841" s="7"/>
      <c r="U841" s="7">
        <v>13458.05</v>
      </c>
      <c r="V841" s="7">
        <v>2805.3</v>
      </c>
      <c r="W841" s="7">
        <v>34.75</v>
      </c>
      <c r="X841" s="7"/>
      <c r="Y841" s="10">
        <f t="shared" si="712"/>
        <v>1.0307227445902015E-2</v>
      </c>
      <c r="Z841" s="10">
        <f t="shared" si="713"/>
        <v>-3.3219050325972708E-3</v>
      </c>
      <c r="AA841" s="10">
        <f t="shared" si="714"/>
        <v>4.3352601156068952E-3</v>
      </c>
      <c r="AB841" s="5"/>
      <c r="AC841" s="10">
        <f t="shared" si="725"/>
        <v>1.4022054031246241E-2</v>
      </c>
      <c r="AD841" s="10">
        <f t="shared" si="726"/>
        <v>-1.5563314793044727E-2</v>
      </c>
      <c r="AE841" s="10">
        <f t="shared" si="727"/>
        <v>-2.661064425770316E-2</v>
      </c>
      <c r="AF841" s="10"/>
      <c r="AG841" s="10">
        <f t="shared" si="728"/>
        <v>2.958536882429097E-2</v>
      </c>
      <c r="AH841" s="10">
        <f t="shared" si="729"/>
        <v>4.0632698288949401E-2</v>
      </c>
      <c r="AI841" s="10">
        <f t="shared" si="715"/>
        <v>-1.1047329464658431E-2</v>
      </c>
      <c r="AJ841" s="7"/>
      <c r="AK841" s="7"/>
      <c r="AL841" s="7">
        <v>1164.45</v>
      </c>
      <c r="AM841" s="7">
        <v>29.4</v>
      </c>
      <c r="AN841" s="7">
        <v>1405.6</v>
      </c>
      <c r="AO841" s="4"/>
      <c r="AP841" s="10">
        <f t="shared" si="716"/>
        <v>-5.763319672131147E-3</v>
      </c>
      <c r="AQ841" s="10">
        <f t="shared" si="717"/>
        <v>-5.076142131979767E-3</v>
      </c>
      <c r="AR841" s="10">
        <f t="shared" si="718"/>
        <v>1.1696116889192788E-2</v>
      </c>
      <c r="AS841" s="4"/>
      <c r="AT841" s="10">
        <f t="shared" si="730"/>
        <v>1.1861313868613218E-2</v>
      </c>
      <c r="AU841" s="10">
        <f t="shared" si="731"/>
        <v>-4.2345276872964195E-2</v>
      </c>
      <c r="AV841" s="10">
        <f t="shared" si="732"/>
        <v>-1.9804741980474262E-2</v>
      </c>
      <c r="AW841" s="4"/>
      <c r="AX841" s="9">
        <f t="shared" si="733"/>
        <v>5.420659074157741E-2</v>
      </c>
      <c r="AY841" s="9">
        <f t="shared" si="734"/>
        <v>3.1666055849087479E-2</v>
      </c>
      <c r="AZ841" s="8">
        <f t="shared" si="719"/>
        <v>2.254053489248993E-2</v>
      </c>
      <c r="BA841" s="4"/>
      <c r="BC841" s="4"/>
      <c r="BD841" s="4"/>
      <c r="BE841" s="4"/>
      <c r="BF841" s="4"/>
      <c r="BG841" s="4"/>
      <c r="BH841" s="4"/>
      <c r="BI841" s="4"/>
      <c r="BJ841" s="4"/>
      <c r="BK841" s="4"/>
      <c r="BN841" s="4"/>
    </row>
    <row r="842" spans="1:66" s="1" customFormat="1">
      <c r="A842" s="12">
        <v>42579</v>
      </c>
      <c r="B842" s="7">
        <v>28208.62</v>
      </c>
      <c r="C842" s="7">
        <v>259.2</v>
      </c>
      <c r="D842" s="7">
        <v>1640.7</v>
      </c>
      <c r="E842" s="7">
        <v>10323.299999999999</v>
      </c>
      <c r="F842" s="7"/>
      <c r="G842" s="7"/>
      <c r="H842" s="10">
        <f t="shared" si="703"/>
        <v>2.4303497332542886E-2</v>
      </c>
      <c r="I842" s="10">
        <f t="shared" si="704"/>
        <v>-1.4890423296307388E-2</v>
      </c>
      <c r="J842" s="10">
        <f t="shared" si="705"/>
        <v>5.5568336937682983E-2</v>
      </c>
      <c r="L842" s="10">
        <f t="shared" si="706"/>
        <v>3.1505204163330665</v>
      </c>
      <c r="M842" s="10">
        <f t="shared" si="707"/>
        <v>7.2759142496847415</v>
      </c>
      <c r="N842" s="10">
        <f t="shared" si="708"/>
        <v>5.9936318677596363</v>
      </c>
      <c r="O842" s="7"/>
      <c r="P842" s="10">
        <f t="shared" si="709"/>
        <v>-4.1253938333516746</v>
      </c>
      <c r="Q842" s="10">
        <f t="shared" si="710"/>
        <v>-2.8431114514265698</v>
      </c>
      <c r="R842" s="11">
        <f t="shared" si="711"/>
        <v>-1.2822823819251048</v>
      </c>
      <c r="S842" s="7"/>
      <c r="T842" s="7"/>
      <c r="U842" s="7">
        <v>13549.8</v>
      </c>
      <c r="V842" s="7">
        <v>2864.95</v>
      </c>
      <c r="W842" s="7">
        <v>34.65</v>
      </c>
      <c r="X842" s="7"/>
      <c r="Y842" s="10">
        <f t="shared" si="712"/>
        <v>6.8174809872158307E-3</v>
      </c>
      <c r="Z842" s="10">
        <f t="shared" si="713"/>
        <v>2.1263322995757897E-2</v>
      </c>
      <c r="AA842" s="10">
        <f t="shared" si="714"/>
        <v>-2.8776978417266595E-3</v>
      </c>
      <c r="AB842" s="5"/>
      <c r="AC842" s="10">
        <f t="shared" si="725"/>
        <v>2.0935130105221803E-2</v>
      </c>
      <c r="AD842" s="10">
        <f t="shared" si="726"/>
        <v>5.3690804133840041E-3</v>
      </c>
      <c r="AE842" s="10">
        <f t="shared" si="727"/>
        <v>-2.941176470588247E-2</v>
      </c>
      <c r="AF842" s="10"/>
      <c r="AG842" s="10">
        <f t="shared" si="728"/>
        <v>1.5566049691837799E-2</v>
      </c>
      <c r="AH842" s="10">
        <f t="shared" si="729"/>
        <v>5.034689481110427E-2</v>
      </c>
      <c r="AI842" s="10">
        <f t="shared" si="715"/>
        <v>-3.4780845119266469E-2</v>
      </c>
      <c r="AJ842" s="7"/>
      <c r="AK842" s="7"/>
      <c r="AL842" s="7">
        <v>1168.55</v>
      </c>
      <c r="AM842" s="7">
        <v>29.65</v>
      </c>
      <c r="AN842" s="7">
        <v>1467.05</v>
      </c>
      <c r="AO842" s="4"/>
      <c r="AP842" s="10">
        <f t="shared" si="716"/>
        <v>3.5209755678645787E-3</v>
      </c>
      <c r="AQ842" s="10">
        <f t="shared" si="717"/>
        <v>8.5034013605442185E-3</v>
      </c>
      <c r="AR842" s="10">
        <f t="shared" si="718"/>
        <v>4.3717985202048983E-2</v>
      </c>
      <c r="AS842" s="4"/>
      <c r="AT842" s="10">
        <f t="shared" si="730"/>
        <v>1.5424052832811957E-2</v>
      </c>
      <c r="AU842" s="10">
        <f t="shared" si="731"/>
        <v>-3.4201954397394159E-2</v>
      </c>
      <c r="AV842" s="10">
        <f t="shared" si="732"/>
        <v>2.304741980474195E-2</v>
      </c>
      <c r="AW842" s="4"/>
      <c r="AX842" s="9">
        <f t="shared" si="733"/>
        <v>4.9626007230206118E-2</v>
      </c>
      <c r="AY842" s="9">
        <f t="shared" si="734"/>
        <v>-7.6233669719299926E-3</v>
      </c>
      <c r="AZ842" s="8">
        <f t="shared" si="719"/>
        <v>5.7249374202136112E-2</v>
      </c>
      <c r="BA842" s="4"/>
      <c r="BC842" s="4"/>
      <c r="BD842" s="4"/>
      <c r="BE842" s="4"/>
      <c r="BF842" s="4"/>
      <c r="BG842" s="4"/>
      <c r="BH842" s="4"/>
      <c r="BI842" s="4"/>
      <c r="BJ842" s="4"/>
      <c r="BK842" s="4"/>
      <c r="BN842" s="4"/>
    </row>
    <row r="843" spans="1:66" s="1" customFormat="1">
      <c r="A843" s="12">
        <v>42580</v>
      </c>
      <c r="B843" s="7">
        <v>28051.86</v>
      </c>
      <c r="C843" s="7">
        <v>263.2</v>
      </c>
      <c r="D843" s="7">
        <v>1649.5</v>
      </c>
      <c r="E843" s="7">
        <v>10357.25</v>
      </c>
      <c r="F843" s="7"/>
      <c r="G843" s="7"/>
      <c r="H843" s="10">
        <f t="shared" si="703"/>
        <v>1.54320987654321E-2</v>
      </c>
      <c r="I843" s="10">
        <f t="shared" si="704"/>
        <v>5.3635643322971624E-3</v>
      </c>
      <c r="J843" s="10">
        <f t="shared" si="705"/>
        <v>3.2886770703167332E-3</v>
      </c>
      <c r="K843" s="7"/>
      <c r="L843" s="10">
        <f t="shared" si="706"/>
        <v>3.2145716573258607</v>
      </c>
      <c r="M843" s="10">
        <f t="shared" si="707"/>
        <v>7.3203026481715003</v>
      </c>
      <c r="N843" s="10">
        <f t="shared" si="708"/>
        <v>6.0166316645213742</v>
      </c>
      <c r="O843" s="7"/>
      <c r="P843" s="10">
        <f t="shared" si="709"/>
        <v>-4.1057309908456396</v>
      </c>
      <c r="Q843" s="10">
        <f t="shared" si="710"/>
        <v>-2.8020600071955135</v>
      </c>
      <c r="R843" s="11">
        <f t="shared" si="711"/>
        <v>-1.3036709836501261</v>
      </c>
      <c r="S843" s="7"/>
      <c r="T843" s="7"/>
      <c r="U843" s="7">
        <v>14317.95</v>
      </c>
      <c r="V843" s="7">
        <v>2929.85</v>
      </c>
      <c r="W843" s="7">
        <v>34.9</v>
      </c>
      <c r="X843" s="7"/>
      <c r="Y843" s="10">
        <f t="shared" si="712"/>
        <v>5.6690873666032079E-2</v>
      </c>
      <c r="Z843" s="10">
        <f t="shared" si="713"/>
        <v>2.265310040314843E-2</v>
      </c>
      <c r="AA843" s="10">
        <f t="shared" si="714"/>
        <v>7.215007215007215E-3</v>
      </c>
      <c r="AB843" s="5"/>
      <c r="AC843" s="10">
        <f t="shared" si="725"/>
        <v>7.8812834587230957E-2</v>
      </c>
      <c r="AD843" s="10">
        <f t="shared" si="726"/>
        <v>2.81438071342094E-2</v>
      </c>
      <c r="AE843" s="10">
        <f t="shared" si="727"/>
        <v>-2.2408963585434292E-2</v>
      </c>
      <c r="AF843" s="10"/>
      <c r="AG843" s="10">
        <f t="shared" si="728"/>
        <v>5.0669027453021556E-2</v>
      </c>
      <c r="AH843" s="10">
        <f t="shared" si="729"/>
        <v>0.10122179817266524</v>
      </c>
      <c r="AI843" s="10">
        <f t="shared" si="715"/>
        <v>-5.0552770719643689E-2</v>
      </c>
      <c r="AJ843" s="7"/>
      <c r="AK843" s="7"/>
      <c r="AL843" s="7">
        <v>1170</v>
      </c>
      <c r="AM843" s="7">
        <v>29.55</v>
      </c>
      <c r="AN843" s="7">
        <v>1438.65</v>
      </c>
      <c r="AO843" s="4"/>
      <c r="AP843" s="10">
        <f t="shared" si="716"/>
        <v>1.2408540498909293E-3</v>
      </c>
      <c r="AQ843" s="10">
        <f t="shared" si="717"/>
        <v>-3.3726812816188153E-3</v>
      </c>
      <c r="AR843" s="10">
        <f t="shared" si="718"/>
        <v>-1.9358576735625823E-2</v>
      </c>
      <c r="AS843" s="4"/>
      <c r="AT843" s="10">
        <f t="shared" si="730"/>
        <v>1.6684045881126212E-2</v>
      </c>
      <c r="AU843" s="10">
        <f t="shared" si="731"/>
        <v>-3.7459283387622104E-2</v>
      </c>
      <c r="AV843" s="10">
        <f t="shared" si="732"/>
        <v>3.2426778242678461E-3</v>
      </c>
      <c r="AW843" s="4"/>
      <c r="AX843" s="9">
        <f t="shared" si="733"/>
        <v>5.4143329268748319E-2</v>
      </c>
      <c r="AY843" s="9">
        <f t="shared" si="734"/>
        <v>1.3441368056858366E-2</v>
      </c>
      <c r="AZ843" s="8">
        <f t="shared" si="719"/>
        <v>4.0701961211889952E-2</v>
      </c>
      <c r="BA843" s="4"/>
      <c r="BC843" s="4"/>
      <c r="BD843" s="4"/>
      <c r="BE843" s="4"/>
      <c r="BF843" s="4"/>
      <c r="BG843" s="4"/>
      <c r="BH843" s="4"/>
      <c r="BI843" s="4"/>
      <c r="BJ843" s="4"/>
      <c r="BK843" s="4"/>
      <c r="BN843" s="4"/>
    </row>
    <row r="844" spans="1:66" s="1" customFormat="1">
      <c r="A844" s="12">
        <v>42583</v>
      </c>
      <c r="B844" s="7">
        <v>28003.119999999999</v>
      </c>
      <c r="C844" s="7">
        <v>258.39999999999998</v>
      </c>
      <c r="D844" s="7">
        <v>1644.55</v>
      </c>
      <c r="E844" s="7">
        <v>11226.8</v>
      </c>
      <c r="F844" s="7"/>
      <c r="G844" s="7"/>
      <c r="H844" s="10">
        <f t="shared" si="703"/>
        <v>-1.8237082066869345E-2</v>
      </c>
      <c r="I844" s="10">
        <f t="shared" si="704"/>
        <v>-3.0009093664747168E-3</v>
      </c>
      <c r="J844" s="10">
        <f t="shared" si="705"/>
        <v>8.3955683217070101E-2</v>
      </c>
      <c r="K844" s="1" t="s">
        <v>15</v>
      </c>
      <c r="L844" s="10">
        <f t="shared" si="706"/>
        <v>3.1377101681345074</v>
      </c>
      <c r="M844" s="10">
        <f t="shared" si="707"/>
        <v>7.295334174022698</v>
      </c>
      <c r="N844" s="10">
        <f t="shared" si="708"/>
        <v>6.6057177697987939</v>
      </c>
      <c r="O844" s="10" t="s">
        <v>1</v>
      </c>
      <c r="P844" s="10">
        <f t="shared" si="709"/>
        <v>-4.1576240058881906</v>
      </c>
      <c r="Q844" s="10">
        <f t="shared" si="710"/>
        <v>-3.4680076016642865</v>
      </c>
      <c r="R844" s="11">
        <f t="shared" si="711"/>
        <v>-0.68961640422390413</v>
      </c>
      <c r="S844" s="7" t="s">
        <v>56</v>
      </c>
      <c r="T844" s="7"/>
      <c r="U844" s="7">
        <v>14941.2</v>
      </c>
      <c r="V844" s="7">
        <v>2885.8</v>
      </c>
      <c r="W844" s="7">
        <v>34.799999999999997</v>
      </c>
      <c r="X844" s="7">
        <v>12</v>
      </c>
      <c r="Y844" s="10">
        <f t="shared" si="712"/>
        <v>4.3529276188281139E-2</v>
      </c>
      <c r="Z844" s="10">
        <f t="shared" si="713"/>
        <v>-1.5034899397579989E-2</v>
      </c>
      <c r="AA844" s="10">
        <f t="shared" si="714"/>
        <v>-2.8653295128940235E-3</v>
      </c>
      <c r="AB844" s="5"/>
      <c r="AC844" s="10">
        <f t="shared" si="725"/>
        <v>0.12577277641944098</v>
      </c>
      <c r="AD844" s="10">
        <f t="shared" si="726"/>
        <v>1.268576842770168E-2</v>
      </c>
      <c r="AE844" s="10">
        <f t="shared" si="727"/>
        <v>-2.5210084033613602E-2</v>
      </c>
      <c r="AF844" s="10" t="s">
        <v>1</v>
      </c>
      <c r="AG844" s="10">
        <f t="shared" si="728"/>
        <v>0.11308700799173931</v>
      </c>
      <c r="AH844" s="10">
        <f t="shared" si="729"/>
        <v>0.15098286045305459</v>
      </c>
      <c r="AI844" s="10">
        <f t="shared" si="715"/>
        <v>-3.7895852461315285E-2</v>
      </c>
      <c r="AJ844" s="7"/>
      <c r="AK844" s="7"/>
      <c r="AL844" s="7">
        <v>1166.4000000000001</v>
      </c>
      <c r="AM844" s="7">
        <v>28.85</v>
      </c>
      <c r="AN844" s="7">
        <v>1446.25</v>
      </c>
      <c r="AO844" s="4"/>
      <c r="AP844" s="10">
        <f t="shared" si="716"/>
        <v>-3.0769230769229993E-3</v>
      </c>
      <c r="AQ844" s="10">
        <f t="shared" si="717"/>
        <v>-2.3688663282571888E-2</v>
      </c>
      <c r="AR844" s="10">
        <f t="shared" si="718"/>
        <v>5.282730337469092E-3</v>
      </c>
      <c r="AS844" s="4"/>
      <c r="AT844" s="10">
        <f t="shared" si="730"/>
        <v>1.3555787278415134E-2</v>
      </c>
      <c r="AU844" s="10">
        <f t="shared" si="731"/>
        <v>-6.0260586319218171E-2</v>
      </c>
      <c r="AV844" s="10">
        <f t="shared" si="732"/>
        <v>8.5425383542538352E-3</v>
      </c>
      <c r="AW844" s="4"/>
      <c r="AX844" s="9">
        <f t="shared" si="733"/>
        <v>7.3816373597633309E-2</v>
      </c>
      <c r="AY844" s="9">
        <f t="shared" si="734"/>
        <v>5.0132489241612992E-3</v>
      </c>
      <c r="AZ844" s="8">
        <f t="shared" si="719"/>
        <v>6.8803124673472008E-2</v>
      </c>
      <c r="BA844" s="4"/>
      <c r="BC844" s="4"/>
      <c r="BD844" s="4"/>
      <c r="BE844" s="4"/>
      <c r="BF844" s="4"/>
      <c r="BG844" s="4"/>
      <c r="BH844" s="4"/>
      <c r="BI844" s="4"/>
      <c r="BJ844" s="4"/>
      <c r="BK844" s="4"/>
      <c r="BN844" s="4"/>
    </row>
    <row r="845" spans="1:66" s="1" customFormat="1">
      <c r="A845" s="12">
        <v>42584</v>
      </c>
      <c r="B845" s="7">
        <v>27981.71</v>
      </c>
      <c r="C845" s="7">
        <v>267.45</v>
      </c>
      <c r="D845" s="7">
        <v>1631.85</v>
      </c>
      <c r="E845" s="7">
        <v>10954.2</v>
      </c>
      <c r="F845" s="7"/>
      <c r="G845" s="7"/>
      <c r="H845" s="10">
        <f t="shared" si="703"/>
        <v>3.5023219814241537E-2</v>
      </c>
      <c r="I845" s="10">
        <f t="shared" si="704"/>
        <v>-7.7224772734182882E-3</v>
      </c>
      <c r="J845" s="10">
        <f t="shared" si="705"/>
        <v>-2.4281184308974826E-2</v>
      </c>
      <c r="K845" s="7" t="s">
        <v>6</v>
      </c>
      <c r="L845" s="10">
        <f t="shared" si="706"/>
        <v>3.2826261008807043</v>
      </c>
      <c r="M845" s="10">
        <f t="shared" si="707"/>
        <v>7.2312736443883976</v>
      </c>
      <c r="N845" s="10">
        <f t="shared" si="708"/>
        <v>6.4210419348282644</v>
      </c>
      <c r="O845" s="7" t="s">
        <v>0</v>
      </c>
      <c r="P845" s="10">
        <f t="shared" si="709"/>
        <v>-3.9486475435076933</v>
      </c>
      <c r="Q845" s="10">
        <f t="shared" si="710"/>
        <v>-3.1384158339475601</v>
      </c>
      <c r="R845" s="11">
        <f t="shared" si="711"/>
        <v>-0.81023170956013324</v>
      </c>
      <c r="S845" s="7" t="s">
        <v>54</v>
      </c>
      <c r="T845" s="7"/>
      <c r="U845" s="7">
        <v>14729.15</v>
      </c>
      <c r="V845" s="7">
        <v>2879.5</v>
      </c>
      <c r="W845" s="7">
        <v>34.75</v>
      </c>
      <c r="X845" s="7">
        <f>X831-X831*0.025</f>
        <v>1.8271884822633371</v>
      </c>
      <c r="Y845" s="10">
        <f t="shared" si="712"/>
        <v>-1.4192300484566238E-2</v>
      </c>
      <c r="Z845" s="10">
        <f t="shared" si="713"/>
        <v>-2.1831034721741566E-3</v>
      </c>
      <c r="AA845" s="10">
        <f t="shared" si="714"/>
        <v>-1.4367816091953207E-3</v>
      </c>
      <c r="AB845" s="5"/>
      <c r="AC845" s="10">
        <f>(U845-$U$844)/$U$844</f>
        <v>-1.4192300484566238E-2</v>
      </c>
      <c r="AD845" s="10">
        <f>(V845-$V$844)/$V$844</f>
        <v>-2.1831034721741566E-3</v>
      </c>
      <c r="AE845" s="10">
        <f>(W845-$W$844)/$W$844</f>
        <v>-1.4367816091953207E-3</v>
      </c>
      <c r="AF845" s="10" t="s">
        <v>0</v>
      </c>
      <c r="AG845" s="10">
        <f>AE845-AC845</f>
        <v>1.2755518875370917E-2</v>
      </c>
      <c r="AH845" s="10">
        <f>AE845-AD845</f>
        <v>7.4632186297883584E-4</v>
      </c>
      <c r="AI845" s="10">
        <f t="shared" si="715"/>
        <v>1.2009197012392081E-2</v>
      </c>
      <c r="AJ845" s="10"/>
      <c r="AK845" s="7"/>
      <c r="AL845" s="7">
        <v>1165.8499999999999</v>
      </c>
      <c r="AM845" s="7">
        <v>28.45</v>
      </c>
      <c r="AN845" s="7">
        <v>1444.6</v>
      </c>
      <c r="AO845" s="4"/>
      <c r="AP845" s="10">
        <f t="shared" si="716"/>
        <v>-4.7153635116613669E-4</v>
      </c>
      <c r="AQ845" s="10">
        <f t="shared" si="717"/>
        <v>-1.3864818024263505E-2</v>
      </c>
      <c r="AR845" s="10">
        <f t="shared" si="718"/>
        <v>-1.1408815903198556E-3</v>
      </c>
      <c r="AS845" s="4"/>
      <c r="AT845" s="10">
        <f t="shared" si="730"/>
        <v>1.307785888077855E-2</v>
      </c>
      <c r="AU845" s="10">
        <f t="shared" si="731"/>
        <v>-7.3289902280130298E-2</v>
      </c>
      <c r="AV845" s="10">
        <f t="shared" si="732"/>
        <v>7.3919107391910103E-3</v>
      </c>
      <c r="AW845" s="4"/>
      <c r="AX845" s="9">
        <f t="shared" si="733"/>
        <v>8.6367761160908843E-2</v>
      </c>
      <c r="AY845" s="9">
        <f t="shared" si="734"/>
        <v>5.68594814158754E-3</v>
      </c>
      <c r="AZ845" s="8">
        <f t="shared" si="719"/>
        <v>8.06818130193213E-2</v>
      </c>
      <c r="BA845" s="4"/>
      <c r="BC845" s="4"/>
      <c r="BD845" s="4"/>
      <c r="BE845" s="4"/>
      <c r="BF845" s="4"/>
      <c r="BG845" s="4"/>
      <c r="BH845" s="4"/>
      <c r="BI845" s="4"/>
      <c r="BJ845" s="4"/>
      <c r="BK845" s="4"/>
      <c r="BN845" s="4"/>
    </row>
    <row r="846" spans="1:66" s="1" customFormat="1">
      <c r="A846" s="12">
        <v>42585</v>
      </c>
      <c r="B846" s="7">
        <v>27697.51</v>
      </c>
      <c r="C846" s="7">
        <v>264.75</v>
      </c>
      <c r="D846" s="7">
        <v>1623.45</v>
      </c>
      <c r="E846" s="7">
        <v>10011.25</v>
      </c>
      <c r="F846" s="7"/>
      <c r="G846" s="7"/>
      <c r="H846" s="10">
        <f t="shared" si="703"/>
        <v>-1.0095344924284872E-2</v>
      </c>
      <c r="I846" s="10">
        <f t="shared" si="704"/>
        <v>-5.147531942274023E-3</v>
      </c>
      <c r="J846" s="10">
        <f t="shared" si="705"/>
        <v>-8.608113782841291E-2</v>
      </c>
      <c r="K846" s="7"/>
      <c r="L846" s="10">
        <f t="shared" si="706"/>
        <v>3.2393915132105686</v>
      </c>
      <c r="M846" s="10">
        <f t="shared" si="707"/>
        <v>7.1889029003783103</v>
      </c>
      <c r="N846" s="10">
        <f t="shared" si="708"/>
        <v>5.7822302012058806</v>
      </c>
      <c r="O846" s="7"/>
      <c r="P846" s="10">
        <f t="shared" si="709"/>
        <v>-3.9495113871677416</v>
      </c>
      <c r="Q846" s="10">
        <f t="shared" si="710"/>
        <v>-2.542838687995312</v>
      </c>
      <c r="R846" s="11">
        <f t="shared" si="711"/>
        <v>-1.4066726991724297</v>
      </c>
      <c r="S846" s="7"/>
      <c r="T846" s="7"/>
      <c r="U846" s="7">
        <v>13954.45</v>
      </c>
      <c r="V846" s="7">
        <v>2827.8</v>
      </c>
      <c r="W846" s="7">
        <v>34.799999999999997</v>
      </c>
      <c r="X846" s="7"/>
      <c r="Y846" s="10">
        <f t="shared" si="712"/>
        <v>-5.2596382004392581E-2</v>
      </c>
      <c r="Z846" s="10">
        <f t="shared" si="713"/>
        <v>-1.7954505990623308E-2</v>
      </c>
      <c r="AA846" s="10">
        <f t="shared" si="714"/>
        <v>1.4388489208632276E-3</v>
      </c>
      <c r="AB846" s="5"/>
      <c r="AC846" s="10">
        <f>(U846-$U$844)/$U$844</f>
        <v>-6.6042218831151439E-2</v>
      </c>
      <c r="AD846" s="10">
        <f>(V846-$V$844)/$V$844</f>
        <v>-2.0098412918428163E-2</v>
      </c>
      <c r="AE846" s="10">
        <f>(W846-$W$844)/$W$844</f>
        <v>0</v>
      </c>
      <c r="AF846" s="10"/>
      <c r="AG846" s="10">
        <f>AE846-AC846</f>
        <v>6.6042218831151439E-2</v>
      </c>
      <c r="AH846" s="10">
        <f>AE846-AD846</f>
        <v>2.0098412918428163E-2</v>
      </c>
      <c r="AI846" s="10">
        <f t="shared" si="715"/>
        <v>4.5943805912723276E-2</v>
      </c>
      <c r="AJ846" s="7"/>
      <c r="AK846" s="7"/>
      <c r="AL846" s="7">
        <v>1160.6500000000001</v>
      </c>
      <c r="AM846" s="7">
        <v>27.25</v>
      </c>
      <c r="AN846" s="7">
        <v>1425.95</v>
      </c>
      <c r="AO846" s="4"/>
      <c r="AP846" s="10">
        <f t="shared" si="716"/>
        <v>-4.4602650426725727E-3</v>
      </c>
      <c r="AQ846" s="10">
        <f t="shared" si="717"/>
        <v>-4.2179261862917372E-2</v>
      </c>
      <c r="AR846" s="10">
        <f t="shared" si="718"/>
        <v>-1.2910148137892749E-2</v>
      </c>
      <c r="AS846" s="4"/>
      <c r="AT846" s="10">
        <f t="shared" si="730"/>
        <v>8.5592631213070366E-3</v>
      </c>
      <c r="AU846" s="10">
        <f t="shared" si="731"/>
        <v>-0.11237785016286643</v>
      </c>
      <c r="AV846" s="10">
        <f t="shared" si="732"/>
        <v>-5.6136680613667741E-3</v>
      </c>
      <c r="AW846" s="4"/>
      <c r="AX846" s="9">
        <f t="shared" si="733"/>
        <v>0.12093711328417346</v>
      </c>
      <c r="AY846" s="9">
        <f t="shared" si="734"/>
        <v>1.417293118267381E-2</v>
      </c>
      <c r="AZ846" s="8">
        <f t="shared" si="719"/>
        <v>0.10676418210149966</v>
      </c>
      <c r="BA846" s="4"/>
      <c r="BC846" s="4"/>
      <c r="BD846" s="4"/>
      <c r="BE846" s="4"/>
      <c r="BF846" s="4"/>
      <c r="BG846" s="4"/>
      <c r="BH846" s="4"/>
      <c r="BI846" s="4"/>
      <c r="BJ846" s="4"/>
      <c r="BK846" s="4"/>
      <c r="BN846" s="4"/>
    </row>
    <row r="847" spans="1:66" s="1" customFormat="1">
      <c r="A847" s="12">
        <v>42586</v>
      </c>
      <c r="B847" s="7">
        <v>27714.37</v>
      </c>
      <c r="C847" s="7">
        <v>262.8</v>
      </c>
      <c r="D847" s="7">
        <v>1628.45</v>
      </c>
      <c r="E847" s="7">
        <v>9976.7999999999993</v>
      </c>
      <c r="F847" s="7"/>
      <c r="G847" s="7"/>
      <c r="H847" s="10">
        <f t="shared" si="703"/>
        <v>-7.3654390934843762E-3</v>
      </c>
      <c r="I847" s="10">
        <f t="shared" si="704"/>
        <v>3.0798607902922789E-3</v>
      </c>
      <c r="J847" s="10">
        <f t="shared" si="705"/>
        <v>-3.4411287301786219E-3</v>
      </c>
      <c r="K847" s="7"/>
      <c r="L847" s="10">
        <f t="shared" si="706"/>
        <v>3.2081665332265814</v>
      </c>
      <c r="M847" s="10">
        <f t="shared" si="707"/>
        <v>7.214123581336696</v>
      </c>
      <c r="N847" s="10">
        <f t="shared" si="708"/>
        <v>5.7588916740058256</v>
      </c>
      <c r="O847" s="7"/>
      <c r="P847" s="10">
        <f t="shared" si="709"/>
        <v>-4.0059570481101145</v>
      </c>
      <c r="Q847" s="10">
        <f t="shared" si="710"/>
        <v>-2.5507251407792442</v>
      </c>
      <c r="R847" s="11">
        <f t="shared" si="711"/>
        <v>-1.4552319073308704</v>
      </c>
      <c r="S847" s="7"/>
      <c r="T847" s="7"/>
      <c r="U847" s="7">
        <v>13522.7</v>
      </c>
      <c r="V847" s="7">
        <v>2873.25</v>
      </c>
      <c r="W847" s="7">
        <v>38.1</v>
      </c>
      <c r="X847" s="7">
        <v>13</v>
      </c>
      <c r="Y847" s="10">
        <f t="shared" si="712"/>
        <v>-3.0939951055039789E-2</v>
      </c>
      <c r="Z847" s="10">
        <f t="shared" si="713"/>
        <v>1.6072565245066769E-2</v>
      </c>
      <c r="AA847" s="10">
        <f t="shared" si="714"/>
        <v>9.4827586206896686E-2</v>
      </c>
      <c r="AB847" s="5"/>
      <c r="AC847" s="10">
        <f>(U847-$U$844)/$U$844</f>
        <v>-9.4938826867989184E-2</v>
      </c>
      <c r="AD847" s="10">
        <f>(V847-$V$844)/$V$844</f>
        <v>-4.3488807263151229E-3</v>
      </c>
      <c r="AE847" s="10">
        <f>(W847-$W$844)/$W$844</f>
        <v>9.4827586206896686E-2</v>
      </c>
      <c r="AF847" s="10" t="s">
        <v>1</v>
      </c>
      <c r="AG847" s="10">
        <f>AE847-AC847</f>
        <v>0.18976641307488587</v>
      </c>
      <c r="AH847" s="10">
        <f>AE847-AD847</f>
        <v>9.9176466933211804E-2</v>
      </c>
      <c r="AI847" s="10">
        <f t="shared" si="715"/>
        <v>9.0589946141674066E-2</v>
      </c>
      <c r="AJ847" s="7"/>
      <c r="AK847" s="7"/>
      <c r="AL847" s="7">
        <v>1157.55</v>
      </c>
      <c r="AM847" s="7">
        <v>26.75</v>
      </c>
      <c r="AN847" s="7">
        <v>1420.55</v>
      </c>
      <c r="AO847" s="4"/>
      <c r="AP847" s="10">
        <f t="shared" si="716"/>
        <v>-2.6709171584888953E-3</v>
      </c>
      <c r="AQ847" s="10">
        <f t="shared" si="717"/>
        <v>-1.834862385321101E-2</v>
      </c>
      <c r="AR847" s="10">
        <f t="shared" si="718"/>
        <v>-3.7869490515095834E-3</v>
      </c>
      <c r="AS847" s="4"/>
      <c r="AT847" s="10">
        <f t="shared" si="730"/>
        <v>5.8654848800834209E-3</v>
      </c>
      <c r="AU847" s="10">
        <f t="shared" si="731"/>
        <v>-0.12866449511400649</v>
      </c>
      <c r="AV847" s="10">
        <f t="shared" si="732"/>
        <v>-9.3793584379358759E-3</v>
      </c>
      <c r="AW847" s="10" t="s">
        <v>1</v>
      </c>
      <c r="AX847" s="9">
        <f t="shared" si="733"/>
        <v>0.13452997999408992</v>
      </c>
      <c r="AY847" s="9">
        <f t="shared" si="734"/>
        <v>1.5244843318019296E-2</v>
      </c>
      <c r="AZ847" s="8">
        <f t="shared" si="719"/>
        <v>0.11928513667607062</v>
      </c>
      <c r="BA847" s="4" t="s">
        <v>33</v>
      </c>
      <c r="BC847" s="4"/>
      <c r="BD847" s="4"/>
      <c r="BE847" s="4"/>
      <c r="BF847" s="4"/>
      <c r="BG847" s="4"/>
      <c r="BH847" s="4"/>
      <c r="BI847" s="4"/>
      <c r="BJ847" s="4">
        <v>127</v>
      </c>
      <c r="BK847" s="4"/>
      <c r="BN847" s="4"/>
    </row>
    <row r="848" spans="1:66" s="1" customFormat="1">
      <c r="A848" s="12">
        <v>42587</v>
      </c>
      <c r="B848" s="7">
        <v>28078.35</v>
      </c>
      <c r="C848" s="7">
        <v>263.2</v>
      </c>
      <c r="D848" s="7">
        <v>1639.65</v>
      </c>
      <c r="E848" s="7">
        <v>10105.1</v>
      </c>
      <c r="F848" s="7"/>
      <c r="G848" s="7"/>
      <c r="H848" s="10">
        <f t="shared" si="703"/>
        <v>1.5220700152206135E-3</v>
      </c>
      <c r="I848" s="10">
        <f t="shared" si="704"/>
        <v>6.8777057938530783E-3</v>
      </c>
      <c r="J848" s="10">
        <f t="shared" si="705"/>
        <v>1.2859834816775028E-2</v>
      </c>
      <c r="K848" s="7"/>
      <c r="L848" s="10">
        <f t="shared" si="706"/>
        <v>3.2145716573258607</v>
      </c>
      <c r="M848" s="10">
        <f t="shared" si="707"/>
        <v>7.2706179066834808</v>
      </c>
      <c r="N848" s="10">
        <f t="shared" si="708"/>
        <v>5.845809904478017</v>
      </c>
      <c r="O848" s="7"/>
      <c r="P848" s="10">
        <f t="shared" si="709"/>
        <v>-4.0560462493576201</v>
      </c>
      <c r="Q848" s="10">
        <f t="shared" si="710"/>
        <v>-2.6312382471521563</v>
      </c>
      <c r="R848" s="11">
        <f t="shared" si="711"/>
        <v>-1.4248080022054639</v>
      </c>
      <c r="S848" s="7"/>
      <c r="T848" s="7"/>
      <c r="U848" s="7">
        <v>13904.9</v>
      </c>
      <c r="V848" s="7">
        <v>2881.65</v>
      </c>
      <c r="W848" s="7">
        <v>38.5</v>
      </c>
      <c r="X848" s="7">
        <f>X845-X845*0.004</f>
        <v>1.8198797283342838</v>
      </c>
      <c r="Y848" s="10">
        <f t="shared" si="712"/>
        <v>2.826358641395571E-2</v>
      </c>
      <c r="Z848" s="10">
        <f t="shared" si="713"/>
        <v>2.9235186635343567E-3</v>
      </c>
      <c r="AA848" s="10">
        <f t="shared" si="714"/>
        <v>1.0498687664041956E-2</v>
      </c>
      <c r="AB848" s="5"/>
      <c r="AC848" s="10">
        <f>(U848-$U$847)/$U$847</f>
        <v>2.826358641395571E-2</v>
      </c>
      <c r="AD848" s="10">
        <f>(V848-$V$847)/$V$847</f>
        <v>2.9235186635343567E-3</v>
      </c>
      <c r="AE848" s="10">
        <f>(W848-$W$847)/$W$847</f>
        <v>1.0498687664041956E-2</v>
      </c>
      <c r="AF848" s="7" t="s">
        <v>0</v>
      </c>
      <c r="AG848" s="10">
        <f>AD848-AC848</f>
        <v>-2.5340067750421354E-2</v>
      </c>
      <c r="AH848" s="10">
        <f>AD848-AE848</f>
        <v>-7.5751690005075997E-3</v>
      </c>
      <c r="AI848" s="10">
        <f t="shared" si="715"/>
        <v>-1.7764898749913754E-2</v>
      </c>
      <c r="AJ848" s="10"/>
      <c r="AK848" s="7"/>
      <c r="AL848" s="7">
        <v>1169.05</v>
      </c>
      <c r="AM848" s="7">
        <v>29.9</v>
      </c>
      <c r="AN848" s="7">
        <v>1443.25</v>
      </c>
      <c r="AO848" s="4"/>
      <c r="AP848" s="10">
        <f t="shared" si="716"/>
        <v>9.9347760355924155E-3</v>
      </c>
      <c r="AQ848" s="10">
        <f t="shared" si="717"/>
        <v>0.11775700934579433</v>
      </c>
      <c r="AR848" s="10">
        <f t="shared" si="718"/>
        <v>1.5979726162401918E-2</v>
      </c>
      <c r="AS848" s="4"/>
      <c r="AT848" s="10">
        <f>(AL848-$AL$847)/$AL$847</f>
        <v>9.9347760355924155E-3</v>
      </c>
      <c r="AU848" s="10">
        <f>(AM848-$AM$847)/$AM$847</f>
        <v>0.11775700934579433</v>
      </c>
      <c r="AV848" s="10">
        <f>(AN848-$AN$847)/$AN$847</f>
        <v>1.5979726162401918E-2</v>
      </c>
      <c r="AW848" s="4" t="s">
        <v>7</v>
      </c>
      <c r="AX848" s="9">
        <f>AU848-AT848</f>
        <v>0.10782223331020192</v>
      </c>
      <c r="AY848" s="9">
        <f>AU848-AV848</f>
        <v>0.10177728318339241</v>
      </c>
      <c r="AZ848" s="8">
        <f t="shared" si="719"/>
        <v>6.0449501268095146E-3</v>
      </c>
      <c r="BA848" s="4" t="s">
        <v>11</v>
      </c>
      <c r="BC848" s="4"/>
      <c r="BD848" s="4"/>
      <c r="BE848" s="4"/>
      <c r="BF848" s="4"/>
      <c r="BG848" s="4"/>
      <c r="BH848" s="4"/>
      <c r="BI848" s="4"/>
      <c r="BJ848" s="4"/>
      <c r="BK848" s="4"/>
      <c r="BN848" s="4"/>
    </row>
    <row r="849" spans="1:66" s="1" customFormat="1">
      <c r="A849" s="12">
        <v>42590</v>
      </c>
      <c r="B849" s="7">
        <v>28182.57</v>
      </c>
      <c r="C849" s="7">
        <v>261.85000000000002</v>
      </c>
      <c r="D849" s="7">
        <v>1739</v>
      </c>
      <c r="E849" s="7">
        <v>10034.1</v>
      </c>
      <c r="F849" s="7"/>
      <c r="G849" s="7"/>
      <c r="H849" s="10">
        <f t="shared" si="703"/>
        <v>-5.1291793313068615E-3</v>
      </c>
      <c r="I849" s="10">
        <f t="shared" si="704"/>
        <v>6.0592199554782976E-2</v>
      </c>
      <c r="J849" s="10">
        <f t="shared" si="705"/>
        <v>-7.026155109796043E-3</v>
      </c>
      <c r="K849" s="7"/>
      <c r="L849" s="10">
        <f t="shared" si="706"/>
        <v>3.1929543634907929</v>
      </c>
      <c r="M849" s="10">
        <f t="shared" si="707"/>
        <v>7.7717528373266074</v>
      </c>
      <c r="N849" s="10">
        <f t="shared" si="708"/>
        <v>5.7977101822369761</v>
      </c>
      <c r="O849" s="7"/>
      <c r="P849" s="10">
        <f t="shared" si="709"/>
        <v>-4.5787984738358141</v>
      </c>
      <c r="Q849" s="10">
        <f t="shared" si="710"/>
        <v>-2.6047558187461832</v>
      </c>
      <c r="R849" s="11">
        <f t="shared" si="711"/>
        <v>-1.9740426550896308</v>
      </c>
      <c r="S849" s="7"/>
      <c r="T849" s="7"/>
      <c r="U849" s="7">
        <v>14172.2</v>
      </c>
      <c r="V849" s="7">
        <v>3152.05</v>
      </c>
      <c r="W849" s="7">
        <v>38.85</v>
      </c>
      <c r="X849" s="7"/>
      <c r="Y849" s="10">
        <f t="shared" si="712"/>
        <v>1.9223439219268106E-2</v>
      </c>
      <c r="Z849" s="10">
        <f t="shared" si="713"/>
        <v>9.3835129179463184E-2</v>
      </c>
      <c r="AA849" s="10">
        <f t="shared" si="714"/>
        <v>9.0909090909091286E-3</v>
      </c>
      <c r="AB849" s="5"/>
      <c r="AC849" s="10">
        <f>(U849-$U$847)/$U$847</f>
        <v>4.8030348968771029E-2</v>
      </c>
      <c r="AD849" s="10">
        <f>(V849-$V$847)/$V$847</f>
        <v>9.7032976594448858E-2</v>
      </c>
      <c r="AE849" s="10">
        <f>(W849-$W$847)/$W$847</f>
        <v>1.968503937007874E-2</v>
      </c>
      <c r="AF849" s="10"/>
      <c r="AG849" s="10">
        <f>AD849-AC849</f>
        <v>4.9002627625677829E-2</v>
      </c>
      <c r="AH849" s="10">
        <f>AD849-AE849</f>
        <v>7.7347937224370111E-2</v>
      </c>
      <c r="AI849" s="10">
        <f t="shared" si="715"/>
        <v>-2.8345309598692282E-2</v>
      </c>
      <c r="AJ849" s="7"/>
      <c r="AK849" s="7"/>
      <c r="AL849" s="7">
        <v>1172</v>
      </c>
      <c r="AM849" s="7">
        <v>29.7</v>
      </c>
      <c r="AN849" s="7">
        <v>1437.1</v>
      </c>
      <c r="AO849" s="4"/>
      <c r="AP849" s="10">
        <f t="shared" si="716"/>
        <v>2.5234164492537064E-3</v>
      </c>
      <c r="AQ849" s="10">
        <f t="shared" si="717"/>
        <v>-6.6889632107023176E-3</v>
      </c>
      <c r="AR849" s="10">
        <f t="shared" si="718"/>
        <v>-4.2612160055431085E-3</v>
      </c>
      <c r="AS849" s="4"/>
      <c r="AT849" s="10">
        <f>(AL849-$AL$847)/$AL$847</f>
        <v>1.2483262062113988E-2</v>
      </c>
      <c r="AU849" s="10">
        <f>(AM849-$AM$847)/$AM$847</f>
        <v>0.11028037383177568</v>
      </c>
      <c r="AV849" s="10">
        <f>(AN849-$AN$847)/$AN$847</f>
        <v>1.1650417091971389E-2</v>
      </c>
      <c r="AW849" s="10" t="s">
        <v>3</v>
      </c>
      <c r="AX849" s="9">
        <f>AU849-AT849</f>
        <v>9.7797111769661688E-2</v>
      </c>
      <c r="AY849" s="9">
        <f>AU849-AV849</f>
        <v>9.8629956739804292E-2</v>
      </c>
      <c r="AZ849" s="8">
        <f t="shared" si="719"/>
        <v>-8.3284497014260439E-4</v>
      </c>
      <c r="BA849" s="4" t="s">
        <v>5</v>
      </c>
      <c r="BC849" s="4"/>
      <c r="BD849" s="4"/>
      <c r="BE849" s="4"/>
      <c r="BF849" s="4"/>
      <c r="BG849" s="4"/>
      <c r="BH849" s="4"/>
      <c r="BI849" s="4"/>
      <c r="BJ849" s="4">
        <v>128</v>
      </c>
      <c r="BK849" s="4"/>
      <c r="BN849" s="4"/>
    </row>
    <row r="850" spans="1:66" s="1" customFormat="1">
      <c r="A850" s="12">
        <v>42591</v>
      </c>
      <c r="B850" s="7">
        <v>28085.16</v>
      </c>
      <c r="C850" s="7">
        <v>261.39999999999998</v>
      </c>
      <c r="D850" s="7">
        <v>1704.1</v>
      </c>
      <c r="E850" s="7">
        <v>10171.4</v>
      </c>
      <c r="F850" s="7"/>
      <c r="G850" s="7"/>
      <c r="H850" s="10">
        <f t="shared" si="703"/>
        <v>-1.7185411495132534E-3</v>
      </c>
      <c r="I850" s="10">
        <f t="shared" si="704"/>
        <v>-2.0069005175388205E-2</v>
      </c>
      <c r="J850" s="10">
        <f t="shared" si="705"/>
        <v>1.3683339811243585E-2</v>
      </c>
      <c r="K850" s="7"/>
      <c r="L850" s="10">
        <f t="shared" si="706"/>
        <v>3.185748598879103</v>
      </c>
      <c r="M850" s="10">
        <f t="shared" si="707"/>
        <v>7.5957124842370742</v>
      </c>
      <c r="N850" s="10">
        <f t="shared" si="708"/>
        <v>5.8907255605988755</v>
      </c>
      <c r="O850" s="7"/>
      <c r="P850" s="10">
        <f t="shared" si="709"/>
        <v>-4.4099638853579712</v>
      </c>
      <c r="Q850" s="10">
        <f t="shared" si="710"/>
        <v>-2.7049769617197725</v>
      </c>
      <c r="R850" s="11">
        <f t="shared" si="711"/>
        <v>-1.7049869236381987</v>
      </c>
      <c r="S850" s="7"/>
      <c r="T850" s="7"/>
      <c r="U850" s="7">
        <v>14058.75</v>
      </c>
      <c r="V850" s="7">
        <v>3119.4</v>
      </c>
      <c r="W850" s="7">
        <v>39.6</v>
      </c>
      <c r="X850" s="7"/>
      <c r="Y850" s="10">
        <f t="shared" si="712"/>
        <v>-8.0051085928790674E-3</v>
      </c>
      <c r="Z850" s="10">
        <f t="shared" si="713"/>
        <v>-1.0358338224330226E-2</v>
      </c>
      <c r="AA850" s="10">
        <f t="shared" si="714"/>
        <v>1.9305019305019305E-2</v>
      </c>
      <c r="AB850" s="5"/>
      <c r="AC850" s="10">
        <f>(U850-$U$847)/$U$847</f>
        <v>3.9640752216643073E-2</v>
      </c>
      <c r="AD850" s="10">
        <f>(V850-$V$847)/$V$847</f>
        <v>8.5669537979639818E-2</v>
      </c>
      <c r="AE850" s="10">
        <f>(W850-$W$847)/$W$847</f>
        <v>3.937007874015748E-2</v>
      </c>
      <c r="AF850" s="10"/>
      <c r="AG850" s="10">
        <f>AD850-AC850</f>
        <v>4.6028785762996745E-2</v>
      </c>
      <c r="AH850" s="10">
        <f>AD850-AE850</f>
        <v>4.6299459239482338E-2</v>
      </c>
      <c r="AI850" s="10">
        <f t="shared" si="715"/>
        <v>-2.7067347648559309E-4</v>
      </c>
      <c r="AJ850" s="7"/>
      <c r="AK850" s="7"/>
      <c r="AL850" s="7">
        <v>1169.2</v>
      </c>
      <c r="AM850" s="7">
        <v>29.45</v>
      </c>
      <c r="AN850" s="7">
        <v>1435.1</v>
      </c>
      <c r="AO850" s="4"/>
      <c r="AP850" s="10">
        <f t="shared" si="716"/>
        <v>-2.3890784982934766E-3</v>
      </c>
      <c r="AQ850" s="10">
        <f t="shared" si="717"/>
        <v>-8.4175084175084174E-3</v>
      </c>
      <c r="AR850" s="10">
        <f t="shared" si="718"/>
        <v>-1.3916916011411872E-3</v>
      </c>
      <c r="AS850" s="4"/>
      <c r="AT850" s="10">
        <f t="shared" ref="AT850:AT858" si="735">(AL850-$AL$849)/$AL$849</f>
        <v>-2.3890784982934766E-3</v>
      </c>
      <c r="AU850" s="10">
        <f t="shared" ref="AU850:AU858" si="736">(AM850-$AM$849)/$AM$849</f>
        <v>-8.4175084175084174E-3</v>
      </c>
      <c r="AV850" s="10">
        <f t="shared" ref="AV850:AV858" si="737">(AN850-$AN$849)/$AN$849</f>
        <v>-1.3916916011411872E-3</v>
      </c>
      <c r="AW850" s="7" t="s">
        <v>0</v>
      </c>
      <c r="AX850" s="9">
        <f t="shared" ref="AX850:AX859" si="738">AT850-AU850</f>
        <v>6.0284299192149404E-3</v>
      </c>
      <c r="AY850" s="9">
        <f t="shared" ref="AY850:AY859" si="739">AT850-AV850</f>
        <v>-9.9738689715228937E-4</v>
      </c>
      <c r="AZ850" s="8">
        <f t="shared" si="719"/>
        <v>7.0258168163672297E-3</v>
      </c>
      <c r="BA850" s="4" t="s">
        <v>0</v>
      </c>
      <c r="BC850" s="4"/>
      <c r="BD850" s="4"/>
      <c r="BE850" s="4"/>
      <c r="BF850" s="4"/>
      <c r="BG850" s="4"/>
      <c r="BH850" s="4"/>
      <c r="BI850" s="4"/>
      <c r="BJ850" s="4"/>
      <c r="BK850" s="4"/>
      <c r="BN850" s="4"/>
    </row>
    <row r="851" spans="1:66" s="1" customFormat="1">
      <c r="A851" s="12">
        <v>42592</v>
      </c>
      <c r="B851" s="7">
        <v>27774.880000000001</v>
      </c>
      <c r="C851" s="7">
        <v>259.89999999999998</v>
      </c>
      <c r="D851" s="7">
        <v>1669.2</v>
      </c>
      <c r="E851" s="7">
        <v>10003.15</v>
      </c>
      <c r="F851" s="7"/>
      <c r="G851" s="7"/>
      <c r="H851" s="10">
        <f t="shared" si="703"/>
        <v>-5.7383320581484319E-3</v>
      </c>
      <c r="I851" s="10">
        <f t="shared" si="704"/>
        <v>-2.0480018778240634E-2</v>
      </c>
      <c r="J851" s="10">
        <f t="shared" si="705"/>
        <v>-1.6541479049098452E-2</v>
      </c>
      <c r="K851" s="7"/>
      <c r="L851" s="10">
        <f t="shared" si="706"/>
        <v>3.1617293835068052</v>
      </c>
      <c r="M851" s="10">
        <f t="shared" si="707"/>
        <v>7.4196721311475411</v>
      </c>
      <c r="N851" s="10">
        <f t="shared" si="708"/>
        <v>5.7767427681051418</v>
      </c>
      <c r="O851" s="7"/>
      <c r="P851" s="10">
        <f t="shared" si="709"/>
        <v>-4.2579427476407359</v>
      </c>
      <c r="Q851" s="10">
        <f t="shared" si="710"/>
        <v>-2.6150133845983365</v>
      </c>
      <c r="R851" s="11">
        <f t="shared" si="711"/>
        <v>-1.6429293630423993</v>
      </c>
      <c r="S851" s="7"/>
      <c r="T851" s="7"/>
      <c r="U851" s="7">
        <v>13997.6</v>
      </c>
      <c r="V851" s="7">
        <v>3104.55</v>
      </c>
      <c r="W851" s="7">
        <v>37.450000000000003</v>
      </c>
      <c r="X851" s="7"/>
      <c r="Y851" s="10">
        <f t="shared" si="712"/>
        <v>-4.3496043389348012E-3</v>
      </c>
      <c r="Z851" s="10">
        <f t="shared" si="713"/>
        <v>-4.7605308713213786E-3</v>
      </c>
      <c r="AA851" s="10">
        <f t="shared" si="714"/>
        <v>-5.4292929292929254E-2</v>
      </c>
      <c r="AB851" s="5"/>
      <c r="AC851" s="10">
        <f>(U851-$U$847)/$U$847</f>
        <v>3.5118726289868119E-2</v>
      </c>
      <c r="AD851" s="10">
        <f>(V851-$V$847)/$V$847</f>
        <v>8.0501174628034522E-2</v>
      </c>
      <c r="AE851" s="10">
        <f>(W851-$W$847)/$W$847</f>
        <v>-1.7060367454068203E-2</v>
      </c>
      <c r="AF851" s="10"/>
      <c r="AG851" s="10">
        <f>AD851-AC851</f>
        <v>4.5382448338166403E-2</v>
      </c>
      <c r="AH851" s="10">
        <f>AD851-AE851</f>
        <v>9.7561542082102728E-2</v>
      </c>
      <c r="AI851" s="10">
        <f t="shared" si="715"/>
        <v>-5.2179093743936325E-2</v>
      </c>
      <c r="AJ851" s="7"/>
      <c r="AK851" s="7"/>
      <c r="AL851" s="7">
        <v>1165.45</v>
      </c>
      <c r="AM851" s="7">
        <v>28.4</v>
      </c>
      <c r="AN851" s="7">
        <v>1441.1</v>
      </c>
      <c r="AO851" s="4"/>
      <c r="AP851" s="10">
        <f t="shared" si="716"/>
        <v>-3.2073212452959289E-3</v>
      </c>
      <c r="AQ851" s="10">
        <f t="shared" si="717"/>
        <v>-3.5653650254668955E-2</v>
      </c>
      <c r="AR851" s="10">
        <f t="shared" si="718"/>
        <v>4.1808933175388474E-3</v>
      </c>
      <c r="AS851" s="4"/>
      <c r="AT851" s="10">
        <f t="shared" si="735"/>
        <v>-5.5887372013651493E-3</v>
      </c>
      <c r="AU851" s="10">
        <f t="shared" si="736"/>
        <v>-4.3771043771043794E-2</v>
      </c>
      <c r="AV851" s="10">
        <f t="shared" si="737"/>
        <v>2.7833832022823744E-3</v>
      </c>
      <c r="AW851" s="4"/>
      <c r="AX851" s="9">
        <f t="shared" si="738"/>
        <v>3.8182306569678644E-2</v>
      </c>
      <c r="AY851" s="9">
        <f t="shared" si="739"/>
        <v>-8.3721204036475236E-3</v>
      </c>
      <c r="AZ851" s="8">
        <f t="shared" si="719"/>
        <v>4.6554426973326166E-2</v>
      </c>
      <c r="BA851" s="4"/>
      <c r="BC851" s="4"/>
      <c r="BD851" s="4"/>
      <c r="BE851" s="4"/>
      <c r="BF851" s="4"/>
      <c r="BG851" s="4"/>
      <c r="BH851" s="4"/>
      <c r="BI851" s="4"/>
      <c r="BJ851" s="4"/>
      <c r="BK851" s="4"/>
      <c r="BN851" s="4"/>
    </row>
    <row r="852" spans="1:66" s="1" customFormat="1">
      <c r="A852" s="12">
        <v>42593</v>
      </c>
      <c r="B852" s="7">
        <v>27859.599999999999</v>
      </c>
      <c r="C852" s="7">
        <v>305.10000000000002</v>
      </c>
      <c r="D852" s="7">
        <v>1658.15</v>
      </c>
      <c r="E852" s="7">
        <v>9984.85</v>
      </c>
      <c r="F852" s="7"/>
      <c r="G852" s="7"/>
      <c r="H852" s="10">
        <f t="shared" si="703"/>
        <v>0.17391304347826106</v>
      </c>
      <c r="I852" s="10">
        <f t="shared" si="704"/>
        <v>-6.6199376947040228E-3</v>
      </c>
      <c r="J852" s="10">
        <f t="shared" si="705"/>
        <v>-1.8294237315244972E-3</v>
      </c>
      <c r="K852" s="1" t="s">
        <v>15</v>
      </c>
      <c r="L852" s="10">
        <f t="shared" si="706"/>
        <v>3.8855084067253807</v>
      </c>
      <c r="M852" s="10">
        <f t="shared" si="707"/>
        <v>7.363934426229509</v>
      </c>
      <c r="N852" s="10">
        <f t="shared" si="708"/>
        <v>5.7643452340627332</v>
      </c>
      <c r="O852" s="10" t="s">
        <v>1</v>
      </c>
      <c r="P852" s="10">
        <f t="shared" si="709"/>
        <v>-3.4784260195041283</v>
      </c>
      <c r="Q852" s="10">
        <f t="shared" si="710"/>
        <v>-1.8788368273373526</v>
      </c>
      <c r="R852" s="11">
        <f t="shared" si="711"/>
        <v>-1.5995891921667758</v>
      </c>
      <c r="S852" s="7" t="s">
        <v>55</v>
      </c>
      <c r="T852" s="7"/>
      <c r="U852" s="7">
        <v>14215.2</v>
      </c>
      <c r="V852" s="7">
        <v>3225</v>
      </c>
      <c r="W852" s="7">
        <v>38.6</v>
      </c>
      <c r="X852" s="7">
        <v>14</v>
      </c>
      <c r="Y852" s="10">
        <f t="shared" si="712"/>
        <v>1.5545522089501083E-2</v>
      </c>
      <c r="Z852" s="10">
        <f t="shared" si="713"/>
        <v>3.8797893414504458E-2</v>
      </c>
      <c r="AA852" s="10">
        <f t="shared" si="714"/>
        <v>3.0707610146862442E-2</v>
      </c>
      <c r="AB852" s="5"/>
      <c r="AC852" s="10">
        <f>(U852-$U$847)/$U$847</f>
        <v>5.1210187314663487E-2</v>
      </c>
      <c r="AD852" s="10">
        <f>(V852-$V$847)/$V$847</f>
        <v>0.12242234403549987</v>
      </c>
      <c r="AE852" s="10">
        <f>(W852-$W$847)/$W$847</f>
        <v>1.3123359580052493E-2</v>
      </c>
      <c r="AF852" s="10" t="s">
        <v>1</v>
      </c>
      <c r="AG852" s="10">
        <f>AD852-AC852</f>
        <v>7.1212156720836389E-2</v>
      </c>
      <c r="AH852" s="10">
        <f>AD852-AE852</f>
        <v>0.10929898445544738</v>
      </c>
      <c r="AI852" s="10">
        <f t="shared" si="715"/>
        <v>-3.8086827734610987E-2</v>
      </c>
      <c r="AJ852" s="7"/>
      <c r="AK852" s="7"/>
      <c r="AL852" s="7">
        <v>1114.95</v>
      </c>
      <c r="AM852" s="7">
        <v>28.05</v>
      </c>
      <c r="AN852" s="7">
        <v>1467.65</v>
      </c>
      <c r="AO852" s="4"/>
      <c r="AP852" s="10">
        <f t="shared" si="716"/>
        <v>-4.3330902226607744E-2</v>
      </c>
      <c r="AQ852" s="10">
        <f t="shared" si="717"/>
        <v>-1.2323943661971757E-2</v>
      </c>
      <c r="AR852" s="10">
        <f t="shared" si="718"/>
        <v>1.8423426549163961E-2</v>
      </c>
      <c r="AS852" s="4"/>
      <c r="AT852" s="10">
        <f t="shared" si="735"/>
        <v>-4.8677474402730334E-2</v>
      </c>
      <c r="AU852" s="10">
        <f t="shared" si="736"/>
        <v>-5.5555555555555511E-2</v>
      </c>
      <c r="AV852" s="10">
        <f t="shared" si="737"/>
        <v>2.125808920743176E-2</v>
      </c>
      <c r="AW852" s="4"/>
      <c r="AX852" s="9">
        <f t="shared" si="738"/>
        <v>6.8780811528251773E-3</v>
      </c>
      <c r="AY852" s="9">
        <f t="shared" si="739"/>
        <v>-6.9935563610162094E-2</v>
      </c>
      <c r="AZ852" s="8">
        <f t="shared" si="719"/>
        <v>7.6813644762987271E-2</v>
      </c>
      <c r="BA852" s="4"/>
      <c r="BC852" s="4"/>
      <c r="BD852" s="4"/>
      <c r="BE852" s="4"/>
      <c r="BF852" s="4"/>
      <c r="BG852" s="4"/>
      <c r="BH852" s="4"/>
      <c r="BI852" s="4"/>
      <c r="BJ852" s="4"/>
      <c r="BK852" s="4"/>
      <c r="BN852" s="4"/>
    </row>
    <row r="853" spans="1:66" s="1" customFormat="1">
      <c r="A853" s="12">
        <v>42594</v>
      </c>
      <c r="B853" s="7">
        <v>28152.400000000001</v>
      </c>
      <c r="C853" s="7">
        <v>299.39999999999998</v>
      </c>
      <c r="D853" s="7">
        <v>1653.9</v>
      </c>
      <c r="E853" s="7">
        <v>10136.9</v>
      </c>
      <c r="F853" s="7"/>
      <c r="G853" s="7"/>
      <c r="H853" s="10">
        <f t="shared" si="703"/>
        <v>-1.8682399213372811E-2</v>
      </c>
      <c r="I853" s="10">
        <f t="shared" si="704"/>
        <v>-2.5630974278563457E-3</v>
      </c>
      <c r="J853" s="10">
        <f t="shared" si="705"/>
        <v>1.5228070526848101E-2</v>
      </c>
      <c r="K853" s="7" t="s">
        <v>2</v>
      </c>
      <c r="L853" s="10">
        <f t="shared" si="706"/>
        <v>3.7942353883106481</v>
      </c>
      <c r="M853" s="10">
        <f t="shared" si="707"/>
        <v>7.3424968474148811</v>
      </c>
      <c r="N853" s="10">
        <f t="shared" si="708"/>
        <v>5.8673531603549893</v>
      </c>
      <c r="O853" s="7" t="s">
        <v>0</v>
      </c>
      <c r="P853" s="10">
        <f t="shared" si="709"/>
        <v>-3.548261459104233</v>
      </c>
      <c r="Q853" s="10">
        <f t="shared" si="710"/>
        <v>-2.0731177720443412</v>
      </c>
      <c r="R853" s="11">
        <f t="shared" si="711"/>
        <v>-1.4751436870598917</v>
      </c>
      <c r="S853" s="7" t="s">
        <v>54</v>
      </c>
      <c r="T853" s="7"/>
      <c r="U853" s="7">
        <v>14084.6</v>
      </c>
      <c r="V853" s="7">
        <v>3291.1</v>
      </c>
      <c r="W853" s="7">
        <v>38.549999999999997</v>
      </c>
      <c r="X853" s="7">
        <f>X848+X848*0.051</f>
        <v>1.9126935944793322</v>
      </c>
      <c r="Y853" s="10">
        <f t="shared" si="712"/>
        <v>-9.1873487534470388E-3</v>
      </c>
      <c r="Z853" s="10">
        <f t="shared" si="713"/>
        <v>2.0496124031007725E-2</v>
      </c>
      <c r="AA853" s="10">
        <f t="shared" si="714"/>
        <v>-1.2953367875648773E-3</v>
      </c>
      <c r="AB853" s="5"/>
      <c r="AC853" s="10">
        <f t="shared" ref="AC853:AC859" si="740">(U853-$U$852)/$U$852</f>
        <v>-9.1873487534470388E-3</v>
      </c>
      <c r="AD853" s="10">
        <f t="shared" ref="AD853:AD859" si="741">(V853-$V$852)/$V$852</f>
        <v>2.0496124031007725E-2</v>
      </c>
      <c r="AE853" s="10">
        <f t="shared" ref="AE853:AE859" si="742">(W853-$W$852)/$W$852</f>
        <v>-1.2953367875648773E-3</v>
      </c>
      <c r="AF853" s="7" t="s">
        <v>0</v>
      </c>
      <c r="AG853" s="10">
        <f t="shared" ref="AG853:AG882" si="743">AE853-AC853</f>
        <v>7.8920119658821616E-3</v>
      </c>
      <c r="AH853" s="10">
        <f t="shared" ref="AH853:AH882" si="744">AE853-AD853</f>
        <v>-2.1791460818572604E-2</v>
      </c>
      <c r="AI853" s="10">
        <f t="shared" si="715"/>
        <v>2.9683472784454767E-2</v>
      </c>
      <c r="AJ853" s="10"/>
      <c r="AK853" s="7"/>
      <c r="AL853" s="7">
        <v>1170.9000000000001</v>
      </c>
      <c r="AM853" s="7">
        <v>27.75</v>
      </c>
      <c r="AN853" s="7">
        <v>1480.55</v>
      </c>
      <c r="AO853" s="4"/>
      <c r="AP853" s="10">
        <f t="shared" si="716"/>
        <v>5.0181622494282291E-2</v>
      </c>
      <c r="AQ853" s="10">
        <f t="shared" si="717"/>
        <v>-1.0695187165775426E-2</v>
      </c>
      <c r="AR853" s="10">
        <f t="shared" si="718"/>
        <v>8.7895615439647478E-3</v>
      </c>
      <c r="AS853" s="4"/>
      <c r="AT853" s="10">
        <f t="shared" si="735"/>
        <v>-9.3856655290094633E-4</v>
      </c>
      <c r="AU853" s="10">
        <f t="shared" si="736"/>
        <v>-6.5656565656565635E-2</v>
      </c>
      <c r="AV853" s="10">
        <f t="shared" si="737"/>
        <v>3.0234500034792323E-2</v>
      </c>
      <c r="AW853" s="4"/>
      <c r="AX853" s="9">
        <f t="shared" si="738"/>
        <v>6.4717999103664686E-2</v>
      </c>
      <c r="AY853" s="9">
        <f t="shared" si="739"/>
        <v>-3.1173066587693268E-2</v>
      </c>
      <c r="AZ853" s="8">
        <f t="shared" si="719"/>
        <v>9.5891065691357955E-2</v>
      </c>
      <c r="BA853" s="4"/>
      <c r="BC853" s="4"/>
      <c r="BD853" s="4"/>
      <c r="BE853" s="4"/>
      <c r="BF853" s="4"/>
      <c r="BG853" s="4"/>
      <c r="BH853" s="4"/>
      <c r="BI853" s="4"/>
      <c r="BJ853" s="4"/>
      <c r="BK853" s="4"/>
      <c r="BN853" s="4"/>
    </row>
    <row r="854" spans="1:66" s="1" customFormat="1">
      <c r="A854" s="12">
        <v>42598</v>
      </c>
      <c r="B854" s="7">
        <v>28064.61</v>
      </c>
      <c r="C854" s="7">
        <v>305.10000000000002</v>
      </c>
      <c r="D854" s="7">
        <v>1628</v>
      </c>
      <c r="E854" s="7">
        <v>10198.9</v>
      </c>
      <c r="F854" s="7"/>
      <c r="G854" s="7"/>
      <c r="H854" s="10">
        <f t="shared" si="703"/>
        <v>1.9038076152304764E-2</v>
      </c>
      <c r="I854" s="10">
        <f t="shared" si="704"/>
        <v>-1.5659955257270746E-2</v>
      </c>
      <c r="J854" s="10">
        <f t="shared" si="705"/>
        <v>6.1162682871489316E-3</v>
      </c>
      <c r="K854" s="7"/>
      <c r="L854" s="10">
        <f t="shared" si="706"/>
        <v>3.8855084067253807</v>
      </c>
      <c r="M854" s="10">
        <f t="shared" si="707"/>
        <v>7.2118537200504411</v>
      </c>
      <c r="N854" s="10">
        <f t="shared" si="708"/>
        <v>5.9093557347063204</v>
      </c>
      <c r="O854" s="7"/>
      <c r="P854" s="10">
        <f t="shared" si="709"/>
        <v>-3.3263453133250604</v>
      </c>
      <c r="Q854" s="10">
        <f t="shared" si="710"/>
        <v>-2.0238473279809397</v>
      </c>
      <c r="R854" s="11">
        <f t="shared" si="711"/>
        <v>-1.3024979853441208</v>
      </c>
      <c r="S854" s="7"/>
      <c r="T854" s="7"/>
      <c r="U854" s="7">
        <v>14060.85</v>
      </c>
      <c r="V854" s="7">
        <v>3271.25</v>
      </c>
      <c r="W854" s="7">
        <v>39.25</v>
      </c>
      <c r="X854" s="7"/>
      <c r="Y854" s="10">
        <f t="shared" si="712"/>
        <v>-1.6862388708234525E-3</v>
      </c>
      <c r="Z854" s="10">
        <f t="shared" si="713"/>
        <v>-6.0314180669076931E-3</v>
      </c>
      <c r="AA854" s="10">
        <f t="shared" si="714"/>
        <v>1.8158236057068816E-2</v>
      </c>
      <c r="AB854" s="5"/>
      <c r="AC854" s="10">
        <f t="shared" si="740"/>
        <v>-1.0858095559682618E-2</v>
      </c>
      <c r="AD854" s="10">
        <f t="shared" si="741"/>
        <v>1.4341085271317829E-2</v>
      </c>
      <c r="AE854" s="10">
        <f t="shared" si="742"/>
        <v>1.6839378238341932E-2</v>
      </c>
      <c r="AF854" s="10"/>
      <c r="AG854" s="10">
        <f t="shared" si="743"/>
        <v>2.7697473798024549E-2</v>
      </c>
      <c r="AH854" s="10">
        <f t="shared" si="744"/>
        <v>2.4982929670241023E-3</v>
      </c>
      <c r="AI854" s="10">
        <f t="shared" si="715"/>
        <v>2.5199180831000447E-2</v>
      </c>
      <c r="AJ854" s="7"/>
      <c r="AK854" s="7"/>
      <c r="AL854" s="7">
        <v>1126.8499999999999</v>
      </c>
      <c r="AM854" s="7">
        <v>28</v>
      </c>
      <c r="AN854" s="7">
        <v>1475.8</v>
      </c>
      <c r="AO854" s="4"/>
      <c r="AP854" s="10">
        <f t="shared" si="716"/>
        <v>-3.7620633700572365E-2</v>
      </c>
      <c r="AQ854" s="10">
        <f t="shared" si="717"/>
        <v>9.0090090090090089E-3</v>
      </c>
      <c r="AR854" s="10">
        <f t="shared" si="718"/>
        <v>-3.2082671980007429E-3</v>
      </c>
      <c r="AS854" s="4"/>
      <c r="AT854" s="10">
        <f t="shared" si="735"/>
        <v>-3.8523890784983014E-2</v>
      </c>
      <c r="AU854" s="10">
        <f t="shared" si="736"/>
        <v>-5.7239057239057214E-2</v>
      </c>
      <c r="AV854" s="10">
        <f t="shared" si="737"/>
        <v>2.6929232482082004E-2</v>
      </c>
      <c r="AW854" s="4"/>
      <c r="AX854" s="9">
        <f t="shared" si="738"/>
        <v>1.87151664540742E-2</v>
      </c>
      <c r="AY854" s="9">
        <f t="shared" si="739"/>
        <v>-6.5453123267065011E-2</v>
      </c>
      <c r="AZ854" s="8">
        <f t="shared" si="719"/>
        <v>8.4168289721139211E-2</v>
      </c>
      <c r="BA854" s="4"/>
      <c r="BC854" s="4"/>
      <c r="BD854" s="4"/>
      <c r="BE854" s="4"/>
      <c r="BF854" s="4"/>
      <c r="BG854" s="4"/>
      <c r="BH854" s="4"/>
      <c r="BI854" s="4"/>
      <c r="BJ854" s="4"/>
      <c r="BK854" s="4"/>
      <c r="BN854" s="4"/>
    </row>
    <row r="855" spans="1:66" s="1" customFormat="1">
      <c r="A855" s="12">
        <v>42599</v>
      </c>
      <c r="B855" s="7">
        <v>28005.37</v>
      </c>
      <c r="C855" s="7">
        <v>312.14999999999998</v>
      </c>
      <c r="D855" s="7">
        <v>1639.05</v>
      </c>
      <c r="E855" s="7">
        <v>10190.4</v>
      </c>
      <c r="F855" s="7"/>
      <c r="G855" s="7"/>
      <c r="H855" s="10">
        <f t="shared" si="703"/>
        <v>2.310717797443446E-2</v>
      </c>
      <c r="I855" s="10">
        <f t="shared" si="704"/>
        <v>6.7874692874692593E-3</v>
      </c>
      <c r="J855" s="10">
        <f t="shared" si="705"/>
        <v>-8.3342321230720959E-4</v>
      </c>
      <c r="K855" s="7"/>
      <c r="L855" s="10">
        <f t="shared" si="706"/>
        <v>3.9983987189751797</v>
      </c>
      <c r="M855" s="10">
        <f t="shared" si="707"/>
        <v>7.2675914249684741</v>
      </c>
      <c r="N855" s="10">
        <f t="shared" si="708"/>
        <v>5.9035973172549285</v>
      </c>
      <c r="O855" s="7"/>
      <c r="P855" s="10">
        <f t="shared" si="709"/>
        <v>-3.2691927059932944</v>
      </c>
      <c r="Q855" s="10">
        <f t="shared" si="710"/>
        <v>-1.9051985982797488</v>
      </c>
      <c r="R855" s="11">
        <f t="shared" si="711"/>
        <v>-1.3639941077135456</v>
      </c>
      <c r="S855" s="7"/>
      <c r="T855" s="7"/>
      <c r="U855" s="7">
        <v>14287.85</v>
      </c>
      <c r="V855" s="7">
        <v>3335.1</v>
      </c>
      <c r="W855" s="7">
        <v>39.799999999999997</v>
      </c>
      <c r="X855" s="7"/>
      <c r="Y855" s="10">
        <f t="shared" si="712"/>
        <v>1.6144116465220806E-2</v>
      </c>
      <c r="Z855" s="10">
        <f t="shared" si="713"/>
        <v>1.9518532670997298E-2</v>
      </c>
      <c r="AA855" s="10">
        <f t="shared" si="714"/>
        <v>1.4012738853503112E-2</v>
      </c>
      <c r="AB855" s="5"/>
      <c r="AC855" s="10">
        <f t="shared" si="740"/>
        <v>5.1107265462321761E-3</v>
      </c>
      <c r="AD855" s="10">
        <f t="shared" si="741"/>
        <v>3.4139534883720901E-2</v>
      </c>
      <c r="AE855" s="10">
        <f t="shared" si="742"/>
        <v>3.1088082901554293E-2</v>
      </c>
      <c r="AF855" s="10"/>
      <c r="AG855" s="10">
        <f t="shared" si="743"/>
        <v>2.5977356355322116E-2</v>
      </c>
      <c r="AH855" s="10">
        <f t="shared" si="744"/>
        <v>-3.0514519821666086E-3</v>
      </c>
      <c r="AI855" s="10">
        <f t="shared" si="715"/>
        <v>2.9028808337488724E-2</v>
      </c>
      <c r="AJ855" s="7"/>
      <c r="AK855" s="7"/>
      <c r="AL855" s="7">
        <v>1121.75</v>
      </c>
      <c r="AM855" s="7">
        <v>29.5</v>
      </c>
      <c r="AN855" s="7">
        <v>1483.15</v>
      </c>
      <c r="AO855" s="4"/>
      <c r="AP855" s="10">
        <f t="shared" si="716"/>
        <v>-4.5258907574210489E-3</v>
      </c>
      <c r="AQ855" s="10">
        <f t="shared" si="717"/>
        <v>5.3571428571428568E-2</v>
      </c>
      <c r="AR855" s="10">
        <f t="shared" si="718"/>
        <v>4.9803496408728394E-3</v>
      </c>
      <c r="AS855" s="4"/>
      <c r="AT855" s="10">
        <f t="shared" si="735"/>
        <v>-4.2875426621160409E-2</v>
      </c>
      <c r="AU855" s="10">
        <f t="shared" si="736"/>
        <v>-6.7340067340067103E-3</v>
      </c>
      <c r="AV855" s="10">
        <f t="shared" si="737"/>
        <v>3.2043699116275963E-2</v>
      </c>
      <c r="AW855" s="4"/>
      <c r="AX855" s="9">
        <f t="shared" si="738"/>
        <v>-3.6141419887153699E-2</v>
      </c>
      <c r="AY855" s="9">
        <f t="shared" si="739"/>
        <v>-7.4919125737436365E-2</v>
      </c>
      <c r="AZ855" s="8">
        <f t="shared" si="719"/>
        <v>3.8777705850282666E-2</v>
      </c>
      <c r="BA855" s="4"/>
      <c r="BC855" s="4"/>
      <c r="BD855" s="4"/>
      <c r="BE855" s="4"/>
      <c r="BF855" s="4"/>
      <c r="BG855" s="4"/>
      <c r="BH855" s="4"/>
      <c r="BI855" s="4"/>
      <c r="BJ855" s="4"/>
      <c r="BK855" s="4"/>
      <c r="BN855" s="4"/>
    </row>
    <row r="856" spans="1:66" s="1" customFormat="1">
      <c r="A856" s="12">
        <v>42600</v>
      </c>
      <c r="B856" s="7">
        <v>28123.439999999999</v>
      </c>
      <c r="C856" s="7">
        <v>313.25</v>
      </c>
      <c r="D856" s="7">
        <v>1633.15</v>
      </c>
      <c r="E856" s="7">
        <v>10135.299999999999</v>
      </c>
      <c r="F856" s="7"/>
      <c r="G856" s="7"/>
      <c r="H856" s="10">
        <f t="shared" si="703"/>
        <v>3.5239468204389646E-3</v>
      </c>
      <c r="I856" s="10">
        <f t="shared" si="704"/>
        <v>-3.5996461364814153E-3</v>
      </c>
      <c r="J856" s="10">
        <f t="shared" si="705"/>
        <v>-5.4070497723347826E-3</v>
      </c>
      <c r="K856" s="7"/>
      <c r="L856" s="10">
        <f t="shared" si="706"/>
        <v>4.0160128102481982</v>
      </c>
      <c r="M856" s="10">
        <f t="shared" si="707"/>
        <v>7.2378310214375796</v>
      </c>
      <c r="N856" s="10">
        <f t="shared" si="708"/>
        <v>5.8662692229523739</v>
      </c>
      <c r="O856" s="7"/>
      <c r="P856" s="10">
        <f t="shared" si="709"/>
        <v>-3.2218182111893814</v>
      </c>
      <c r="Q856" s="10">
        <f t="shared" si="710"/>
        <v>-1.8502564127041756</v>
      </c>
      <c r="R856" s="11">
        <f t="shared" si="711"/>
        <v>-1.3715617984852058</v>
      </c>
      <c r="S856" s="7"/>
      <c r="T856" s="7"/>
      <c r="U856" s="7">
        <v>14173.8</v>
      </c>
      <c r="V856" s="7">
        <v>3319.35</v>
      </c>
      <c r="W856" s="7">
        <v>40.9</v>
      </c>
      <c r="X856" s="7"/>
      <c r="Y856" s="10">
        <f t="shared" si="712"/>
        <v>-7.9823066451566258E-3</v>
      </c>
      <c r="Z856" s="10">
        <f t="shared" si="713"/>
        <v>-4.7224970765494291E-3</v>
      </c>
      <c r="AA856" s="10">
        <f t="shared" si="714"/>
        <v>2.7638190954773906E-2</v>
      </c>
      <c r="AB856" s="5"/>
      <c r="AC856" s="10">
        <f t="shared" si="740"/>
        <v>-2.9123754853960164E-3</v>
      </c>
      <c r="AD856" s="10">
        <f t="shared" si="741"/>
        <v>2.9255813953488342E-2</v>
      </c>
      <c r="AE856" s="10">
        <f t="shared" si="742"/>
        <v>5.9585492227979202E-2</v>
      </c>
      <c r="AF856" s="10"/>
      <c r="AG856" s="10">
        <f t="shared" si="743"/>
        <v>6.2497867713375219E-2</v>
      </c>
      <c r="AH856" s="10">
        <f t="shared" si="744"/>
        <v>3.0329678274490859E-2</v>
      </c>
      <c r="AI856" s="10">
        <f t="shared" si="715"/>
        <v>3.2168189438884359E-2</v>
      </c>
      <c r="AJ856" s="7"/>
      <c r="AK856" s="7"/>
      <c r="AL856" s="7">
        <v>1132.0999999999999</v>
      </c>
      <c r="AM856" s="7">
        <v>29.15</v>
      </c>
      <c r="AN856" s="7">
        <v>1443.2</v>
      </c>
      <c r="AO856" s="4"/>
      <c r="AP856" s="10">
        <f t="shared" si="716"/>
        <v>9.2266547804768523E-3</v>
      </c>
      <c r="AQ856" s="10">
        <f t="shared" si="717"/>
        <v>-1.1864406779661066E-2</v>
      </c>
      <c r="AR856" s="10">
        <f t="shared" si="718"/>
        <v>-2.6935913427502303E-2</v>
      </c>
      <c r="AS856" s="4"/>
      <c r="AT856" s="10">
        <f t="shared" si="735"/>
        <v>-3.4044368600682669E-2</v>
      </c>
      <c r="AU856" s="10">
        <f t="shared" si="736"/>
        <v>-1.8518518518518542E-2</v>
      </c>
      <c r="AV856" s="10">
        <f t="shared" si="737"/>
        <v>4.2446593834807155E-3</v>
      </c>
      <c r="AW856" s="4"/>
      <c r="AX856" s="9">
        <f t="shared" si="738"/>
        <v>-1.5525850082164127E-2</v>
      </c>
      <c r="AY856" s="9">
        <f t="shared" si="739"/>
        <v>-3.8289027984163386E-2</v>
      </c>
      <c r="AZ856" s="8">
        <f t="shared" si="719"/>
        <v>2.2763177901999259E-2</v>
      </c>
      <c r="BA856" s="4"/>
      <c r="BC856" s="4"/>
      <c r="BD856" s="4"/>
      <c r="BE856" s="4"/>
      <c r="BF856" s="4"/>
      <c r="BG856" s="4"/>
      <c r="BH856" s="4"/>
      <c r="BI856" s="4"/>
      <c r="BJ856" s="4"/>
      <c r="BK856" s="4"/>
      <c r="BN856" s="4"/>
    </row>
    <row r="857" spans="1:66" s="1" customFormat="1">
      <c r="A857" s="12">
        <v>42601</v>
      </c>
      <c r="B857" s="7">
        <v>28077</v>
      </c>
      <c r="C857" s="7">
        <v>304.5</v>
      </c>
      <c r="D857" s="7">
        <v>1623.4</v>
      </c>
      <c r="E857" s="7">
        <v>10172.299999999999</v>
      </c>
      <c r="F857" s="7"/>
      <c r="G857" s="7"/>
      <c r="H857" s="10">
        <f t="shared" si="703"/>
        <v>-2.7932960893854747E-2</v>
      </c>
      <c r="I857" s="10">
        <f t="shared" si="704"/>
        <v>-5.970057863637755E-3</v>
      </c>
      <c r="J857" s="10">
        <f t="shared" si="705"/>
        <v>3.6506072834548561E-3</v>
      </c>
      <c r="K857" s="7"/>
      <c r="L857" s="10">
        <f t="shared" si="706"/>
        <v>3.8759007205764613</v>
      </c>
      <c r="M857" s="10">
        <f t="shared" si="707"/>
        <v>7.1886506935687269</v>
      </c>
      <c r="N857" s="10">
        <f t="shared" si="708"/>
        <v>5.8913352753878456</v>
      </c>
      <c r="O857" s="7"/>
      <c r="P857" s="10">
        <f t="shared" si="709"/>
        <v>-3.3127499729922656</v>
      </c>
      <c r="Q857" s="10">
        <f t="shared" si="710"/>
        <v>-2.0154345548113843</v>
      </c>
      <c r="R857" s="11">
        <f t="shared" si="711"/>
        <v>-1.2973154181808813</v>
      </c>
      <c r="S857" s="7"/>
      <c r="T857" s="7"/>
      <c r="U857" s="7">
        <v>14321.7</v>
      </c>
      <c r="V857" s="7">
        <v>3345.6</v>
      </c>
      <c r="W857" s="7">
        <v>41.2</v>
      </c>
      <c r="X857" s="7"/>
      <c r="Y857" s="10">
        <f t="shared" si="712"/>
        <v>1.0434745798586227E-2</v>
      </c>
      <c r="Z857" s="10">
        <f t="shared" si="713"/>
        <v>7.9081747932577169E-3</v>
      </c>
      <c r="AA857" s="10">
        <f t="shared" si="714"/>
        <v>7.334963325183479E-3</v>
      </c>
      <c r="AB857" s="5"/>
      <c r="AC857" s="10">
        <f t="shared" si="740"/>
        <v>7.4919804153300686E-3</v>
      </c>
      <c r="AD857" s="10">
        <f t="shared" si="741"/>
        <v>3.7395348837209276E-2</v>
      </c>
      <c r="AE857" s="10">
        <f t="shared" si="742"/>
        <v>6.7357512953367907E-2</v>
      </c>
      <c r="AF857" s="10"/>
      <c r="AG857" s="10">
        <f t="shared" si="743"/>
        <v>5.9865532538037836E-2</v>
      </c>
      <c r="AH857" s="10">
        <f t="shared" si="744"/>
        <v>2.9962164116158631E-2</v>
      </c>
      <c r="AI857" s="10">
        <f t="shared" si="715"/>
        <v>2.9903368421879205E-2</v>
      </c>
      <c r="AJ857" s="7"/>
      <c r="AK857" s="7"/>
      <c r="AL857" s="7">
        <v>1156</v>
      </c>
      <c r="AM857" s="7">
        <v>29.35</v>
      </c>
      <c r="AN857" s="7">
        <v>1430.45</v>
      </c>
      <c r="AO857" s="4"/>
      <c r="AP857" s="10">
        <f t="shared" si="716"/>
        <v>2.1111209257132845E-2</v>
      </c>
      <c r="AQ857" s="10">
        <f t="shared" si="717"/>
        <v>6.8610634648371477E-3</v>
      </c>
      <c r="AR857" s="10">
        <f t="shared" si="718"/>
        <v>-8.8345343680709537E-3</v>
      </c>
      <c r="AS857" s="4"/>
      <c r="AT857" s="10">
        <f t="shared" si="735"/>
        <v>-1.3651877133105802E-2</v>
      </c>
      <c r="AU857" s="10">
        <f t="shared" si="736"/>
        <v>-1.1784511784511714E-2</v>
      </c>
      <c r="AV857" s="10">
        <f t="shared" si="737"/>
        <v>-4.6273745737943524E-3</v>
      </c>
      <c r="AW857" s="4"/>
      <c r="AX857" s="9">
        <f t="shared" si="738"/>
        <v>-1.8673653485940887E-3</v>
      </c>
      <c r="AY857" s="9">
        <f t="shared" si="739"/>
        <v>-9.0245025593114498E-3</v>
      </c>
      <c r="AZ857" s="8">
        <f t="shared" si="719"/>
        <v>7.1571372107173611E-3</v>
      </c>
      <c r="BA857" s="4"/>
      <c r="BC857" s="4"/>
      <c r="BD857" s="4"/>
      <c r="BE857" s="4"/>
      <c r="BF857" s="4"/>
      <c r="BG857" s="4"/>
      <c r="BH857" s="4"/>
      <c r="BI857" s="4"/>
      <c r="BJ857" s="4"/>
      <c r="BK857" s="4"/>
      <c r="BN857" s="4"/>
    </row>
    <row r="858" spans="1:66" s="1" customFormat="1">
      <c r="A858" s="12">
        <v>42604</v>
      </c>
      <c r="B858" s="7">
        <v>27985.54</v>
      </c>
      <c r="C858" s="7">
        <v>315.7</v>
      </c>
      <c r="D858" s="7">
        <v>1618.8</v>
      </c>
      <c r="E858" s="7">
        <v>10167.35</v>
      </c>
      <c r="F858" s="7"/>
      <c r="G858" s="7"/>
      <c r="H858" s="10">
        <f t="shared" si="703"/>
        <v>3.6781609195402264E-2</v>
      </c>
      <c r="I858" s="10">
        <f t="shared" si="704"/>
        <v>-2.8335591967476505E-3</v>
      </c>
      <c r="J858" s="10">
        <f t="shared" si="705"/>
        <v>-4.8661561298810583E-4</v>
      </c>
      <c r="K858" s="7"/>
      <c r="L858" s="10">
        <f t="shared" si="706"/>
        <v>4.055244195356285</v>
      </c>
      <c r="M858" s="10">
        <f t="shared" si="707"/>
        <v>7.1654476670870109</v>
      </c>
      <c r="N858" s="10">
        <f t="shared" si="708"/>
        <v>5.8879818440485066</v>
      </c>
      <c r="O858" s="7"/>
      <c r="P858" s="10">
        <f t="shared" si="709"/>
        <v>-3.1102034717307259</v>
      </c>
      <c r="Q858" s="10">
        <f t="shared" si="710"/>
        <v>-1.8327376486922216</v>
      </c>
      <c r="R858" s="11">
        <f t="shared" si="711"/>
        <v>-1.2774658230385043</v>
      </c>
      <c r="S858" s="7"/>
      <c r="T858" s="7"/>
      <c r="U858" s="7">
        <v>14283.15</v>
      </c>
      <c r="V858" s="7">
        <v>3366.7</v>
      </c>
      <c r="W858" s="7">
        <v>42.3</v>
      </c>
      <c r="X858" s="7"/>
      <c r="Y858" s="10">
        <f t="shared" si="712"/>
        <v>-2.6917195584323849E-3</v>
      </c>
      <c r="Z858" s="10">
        <f t="shared" si="713"/>
        <v>6.3067910090865344E-3</v>
      </c>
      <c r="AA858" s="10">
        <f t="shared" si="714"/>
        <v>2.6699029126213452E-2</v>
      </c>
      <c r="AB858" s="5"/>
      <c r="AC858" s="10">
        <f t="shared" si="740"/>
        <v>4.7800945466823473E-3</v>
      </c>
      <c r="AD858" s="10">
        <f t="shared" si="741"/>
        <v>4.3937984496123975E-2</v>
      </c>
      <c r="AE858" s="10">
        <f t="shared" si="742"/>
        <v>9.5854922279792629E-2</v>
      </c>
      <c r="AF858" s="10"/>
      <c r="AG858" s="10">
        <f t="shared" si="743"/>
        <v>9.1074827733110278E-2</v>
      </c>
      <c r="AH858" s="10">
        <f t="shared" si="744"/>
        <v>5.1916937783668654E-2</v>
      </c>
      <c r="AI858" s="10">
        <f t="shared" si="715"/>
        <v>3.9157889949441624E-2</v>
      </c>
      <c r="AJ858" s="7"/>
      <c r="AK858" s="7"/>
      <c r="AL858" s="7">
        <v>1277.8</v>
      </c>
      <c r="AM858" s="7">
        <v>28.8</v>
      </c>
      <c r="AN858" s="7">
        <v>1445.4</v>
      </c>
      <c r="AO858" s="4"/>
      <c r="AP858" s="10">
        <f t="shared" si="716"/>
        <v>0.10536332179930792</v>
      </c>
      <c r="AQ858" s="10">
        <f t="shared" si="717"/>
        <v>-1.873935264054517E-2</v>
      </c>
      <c r="AR858" s="10">
        <f t="shared" si="718"/>
        <v>1.0451256597574222E-2</v>
      </c>
      <c r="AS858" s="4"/>
      <c r="AT858" s="10">
        <f t="shared" si="735"/>
        <v>9.0273037542662082E-2</v>
      </c>
      <c r="AU858" s="10">
        <f t="shared" si="736"/>
        <v>-3.0303030303030255E-2</v>
      </c>
      <c r="AV858" s="10">
        <f t="shared" si="737"/>
        <v>5.7755201447360531E-3</v>
      </c>
      <c r="AW858" s="10" t="s">
        <v>1</v>
      </c>
      <c r="AX858" s="9">
        <f t="shared" si="738"/>
        <v>0.12057606784569233</v>
      </c>
      <c r="AY858" s="9">
        <f t="shared" si="739"/>
        <v>8.4497517397926034E-2</v>
      </c>
      <c r="AZ858" s="8">
        <f t="shared" si="719"/>
        <v>3.6078550447766297E-2</v>
      </c>
      <c r="BA858" s="4" t="s">
        <v>18</v>
      </c>
      <c r="BC858" s="4"/>
      <c r="BD858" s="4"/>
      <c r="BE858" s="4"/>
      <c r="BF858" s="4"/>
      <c r="BG858" s="4"/>
      <c r="BH858" s="4"/>
      <c r="BI858" s="4"/>
      <c r="BJ858" s="4"/>
      <c r="BK858" s="4"/>
      <c r="BN858" s="4"/>
    </row>
    <row r="859" spans="1:66" s="1" customFormat="1">
      <c r="A859" s="12">
        <v>42605</v>
      </c>
      <c r="B859" s="7">
        <v>27990.21</v>
      </c>
      <c r="C859" s="7">
        <v>326.14999999999998</v>
      </c>
      <c r="D859" s="7">
        <v>1621.25</v>
      </c>
      <c r="E859" s="7">
        <v>10022.049999999999</v>
      </c>
      <c r="F859" s="7"/>
      <c r="G859" s="7"/>
      <c r="H859" s="10">
        <f t="shared" si="703"/>
        <v>3.3101045296167211E-2</v>
      </c>
      <c r="I859" s="10">
        <f t="shared" si="704"/>
        <v>1.5134667655053407E-3</v>
      </c>
      <c r="J859" s="10">
        <f t="shared" si="705"/>
        <v>-1.4290842746635168E-2</v>
      </c>
      <c r="K859" s="7"/>
      <c r="L859" s="10">
        <f t="shared" si="706"/>
        <v>4.2225780624499594</v>
      </c>
      <c r="M859" s="10">
        <f t="shared" si="707"/>
        <v>7.1778058007566203</v>
      </c>
      <c r="N859" s="10">
        <f t="shared" si="708"/>
        <v>5.7895467786735315</v>
      </c>
      <c r="O859" s="7"/>
      <c r="P859" s="10">
        <f t="shared" si="709"/>
        <v>-2.955227738306661</v>
      </c>
      <c r="Q859" s="10">
        <f t="shared" si="710"/>
        <v>-1.5669687162235721</v>
      </c>
      <c r="R859" s="11">
        <f t="shared" si="711"/>
        <v>-1.3882590220830888</v>
      </c>
      <c r="S859" s="7"/>
      <c r="T859" s="7"/>
      <c r="U859" s="7">
        <v>14281.8</v>
      </c>
      <c r="V859" s="7">
        <v>3352.75</v>
      </c>
      <c r="W859" s="7">
        <v>45.75</v>
      </c>
      <c r="X859" s="7">
        <v>15</v>
      </c>
      <c r="Y859" s="10">
        <f t="shared" si="712"/>
        <v>-9.4516965795385738E-5</v>
      </c>
      <c r="Z859" s="10">
        <f t="shared" si="713"/>
        <v>-4.1435233314521102E-3</v>
      </c>
      <c r="AA859" s="10">
        <f t="shared" si="714"/>
        <v>8.1560283687943338E-2</v>
      </c>
      <c r="AB859" s="5"/>
      <c r="AC859" s="10">
        <f t="shared" si="740"/>
        <v>4.6851257808541939E-3</v>
      </c>
      <c r="AD859" s="10">
        <f t="shared" si="741"/>
        <v>3.9612403100775191E-2</v>
      </c>
      <c r="AE859" s="10">
        <f t="shared" si="742"/>
        <v>0.18523316062176162</v>
      </c>
      <c r="AF859" s="10" t="s">
        <v>1</v>
      </c>
      <c r="AG859" s="10">
        <f t="shared" si="743"/>
        <v>0.18054803484090742</v>
      </c>
      <c r="AH859" s="10">
        <f t="shared" si="744"/>
        <v>0.14562075752098644</v>
      </c>
      <c r="AI859" s="10">
        <f t="shared" si="715"/>
        <v>3.4927277319920985E-2</v>
      </c>
      <c r="AJ859" s="7" t="s">
        <v>5</v>
      </c>
      <c r="AK859" s="7"/>
      <c r="AL859" s="7">
        <v>1286.4000000000001</v>
      </c>
      <c r="AM859" s="7">
        <v>28</v>
      </c>
      <c r="AN859" s="7">
        <v>1502.1</v>
      </c>
      <c r="AO859" s="4"/>
      <c r="AP859" s="10">
        <f t="shared" si="716"/>
        <v>6.7303177336047399E-3</v>
      </c>
      <c r="AQ859" s="10">
        <f t="shared" si="717"/>
        <v>-2.7777777777777801E-2</v>
      </c>
      <c r="AR859" s="10">
        <f t="shared" si="718"/>
        <v>3.9227895392278826E-2</v>
      </c>
      <c r="AS859" s="4"/>
      <c r="AT859" s="10">
        <f t="shared" ref="AT859:AT866" si="745">(AL859-$AL$858)/$AL$858</f>
        <v>6.7303177336047399E-3</v>
      </c>
      <c r="AU859" s="10">
        <f t="shared" ref="AU859:AU866" si="746">(AM859-$AM$858)/$AM$858</f>
        <v>-2.7777777777777801E-2</v>
      </c>
      <c r="AV859" s="10">
        <f t="shared" ref="AV859:AV866" si="747">(AN859-$AN$858)/$AN$858</f>
        <v>3.9227895392278826E-2</v>
      </c>
      <c r="AW859" s="4" t="s">
        <v>2</v>
      </c>
      <c r="AX859" s="9">
        <f t="shared" si="738"/>
        <v>3.4508095511382543E-2</v>
      </c>
      <c r="AY859" s="9">
        <f t="shared" si="739"/>
        <v>-3.2497577658674087E-2</v>
      </c>
      <c r="AZ859" s="8">
        <f t="shared" si="719"/>
        <v>6.7005673170056623E-2</v>
      </c>
      <c r="BA859" s="4" t="s">
        <v>2</v>
      </c>
      <c r="BC859" s="4"/>
      <c r="BD859" s="4"/>
      <c r="BE859" s="4"/>
      <c r="BF859" s="4"/>
      <c r="BG859" s="4"/>
      <c r="BH859" s="4"/>
      <c r="BI859" s="4"/>
      <c r="BJ859" s="4">
        <v>129</v>
      </c>
      <c r="BK859" s="4"/>
      <c r="BN859" s="4"/>
    </row>
    <row r="860" spans="1:66" s="1" customFormat="1">
      <c r="A860" s="12">
        <v>42606</v>
      </c>
      <c r="B860" s="7">
        <v>28059.94</v>
      </c>
      <c r="C860" s="7">
        <v>317.39999999999998</v>
      </c>
      <c r="D860" s="7">
        <v>1628.65</v>
      </c>
      <c r="E860" s="7">
        <v>10047.25</v>
      </c>
      <c r="F860" s="7"/>
      <c r="G860" s="7"/>
      <c r="H860" s="10">
        <f t="shared" si="703"/>
        <v>-2.6828146558332058E-2</v>
      </c>
      <c r="I860" s="10">
        <f t="shared" si="704"/>
        <v>4.5643793369314362E-3</v>
      </c>
      <c r="J860" s="10">
        <f t="shared" si="705"/>
        <v>2.5144556253461846E-3</v>
      </c>
      <c r="K860" s="7"/>
      <c r="L860" s="10">
        <f t="shared" si="706"/>
        <v>4.0824659727782224</v>
      </c>
      <c r="M860" s="10">
        <f t="shared" si="707"/>
        <v>7.2151324085750321</v>
      </c>
      <c r="N860" s="10">
        <f t="shared" si="708"/>
        <v>5.8066187927647182</v>
      </c>
      <c r="O860" s="7"/>
      <c r="P860" s="10">
        <f t="shared" si="709"/>
        <v>-3.1326664357968097</v>
      </c>
      <c r="Q860" s="10">
        <f t="shared" si="710"/>
        <v>-1.7241528199864957</v>
      </c>
      <c r="R860" s="11">
        <f t="shared" si="711"/>
        <v>-1.408513615810314</v>
      </c>
      <c r="S860" s="7"/>
      <c r="T860" s="7"/>
      <c r="U860" s="7">
        <v>14257.75</v>
      </c>
      <c r="V860" s="7">
        <v>3436.4</v>
      </c>
      <c r="W860" s="7">
        <v>45.7</v>
      </c>
      <c r="X860" s="7">
        <f>X853+X853*0.185</f>
        <v>2.2665419094580086</v>
      </c>
      <c r="Y860" s="10">
        <f t="shared" si="712"/>
        <v>-1.6839614054250357E-3</v>
      </c>
      <c r="Z860" s="10">
        <f t="shared" si="713"/>
        <v>2.4949668182835012E-2</v>
      </c>
      <c r="AA860" s="10">
        <f t="shared" si="714"/>
        <v>-1.092896174863326E-3</v>
      </c>
      <c r="AB860" s="5"/>
      <c r="AC860" s="10">
        <f t="shared" ref="AC860:AC871" si="748">(U860-$U$859)/$U$859</f>
        <v>-1.6839614054250357E-3</v>
      </c>
      <c r="AD860" s="10">
        <f t="shared" ref="AD860:AD871" si="749">(V860-$V$859)/$V$859</f>
        <v>2.4949668182835012E-2</v>
      </c>
      <c r="AE860" s="10">
        <f t="shared" ref="AE860:AE871" si="750">(W860-$W$859)/$W$859</f>
        <v>-1.092896174863326E-3</v>
      </c>
      <c r="AF860" s="7" t="s">
        <v>0</v>
      </c>
      <c r="AG860" s="10">
        <f t="shared" si="743"/>
        <v>5.9106523056170969E-4</v>
      </c>
      <c r="AH860" s="10">
        <f t="shared" si="744"/>
        <v>-2.6042564357698337E-2</v>
      </c>
      <c r="AI860" s="10">
        <f t="shared" si="715"/>
        <v>2.6633629588260047E-2</v>
      </c>
      <c r="AJ860" s="10" t="s">
        <v>2</v>
      </c>
      <c r="AK860" s="7"/>
      <c r="AL860" s="7">
        <v>1268.5999999999999</v>
      </c>
      <c r="AM860" s="7">
        <v>27.6</v>
      </c>
      <c r="AN860" s="7">
        <v>1513.75</v>
      </c>
      <c r="AO860" s="4"/>
      <c r="AP860" s="10">
        <f t="shared" si="716"/>
        <v>-1.3837064676617055E-2</v>
      </c>
      <c r="AQ860" s="10">
        <f t="shared" si="717"/>
        <v>-1.4285714285714235E-2</v>
      </c>
      <c r="AR860" s="10">
        <f t="shared" si="718"/>
        <v>7.7558085347181225E-3</v>
      </c>
      <c r="AS860" s="4"/>
      <c r="AT860" s="10">
        <f t="shared" si="745"/>
        <v>-7.1998747847863871E-3</v>
      </c>
      <c r="AU860" s="10">
        <f t="shared" si="746"/>
        <v>-4.1666666666666644E-2</v>
      </c>
      <c r="AV860" s="10">
        <f t="shared" si="747"/>
        <v>4.7287947972879413E-2</v>
      </c>
      <c r="AX860" s="9">
        <f t="shared" ref="AX860:AX866" si="751">AV860-AT860</f>
        <v>5.4487822757665796E-2</v>
      </c>
      <c r="AY860" s="9">
        <f t="shared" ref="AY860:AY866" si="752">AV860-AU860</f>
        <v>8.8954614639546056E-2</v>
      </c>
      <c r="AZ860" s="8">
        <f t="shared" si="719"/>
        <v>-3.446679188188026E-2</v>
      </c>
      <c r="BA860" s="4"/>
      <c r="BC860" s="4"/>
      <c r="BD860" s="4"/>
      <c r="BE860" s="4"/>
      <c r="BF860" s="4"/>
      <c r="BG860" s="4"/>
      <c r="BH860" s="4"/>
      <c r="BI860" s="4"/>
      <c r="BJ860" s="4"/>
      <c r="BK860" s="4"/>
      <c r="BN860" s="4"/>
    </row>
    <row r="861" spans="1:66" s="1" customFormat="1">
      <c r="A861" s="12">
        <v>42607</v>
      </c>
      <c r="B861" s="7">
        <v>27835.91</v>
      </c>
      <c r="C861" s="7">
        <v>329.35</v>
      </c>
      <c r="D861" s="7">
        <v>1614.25</v>
      </c>
      <c r="E861" s="7">
        <v>10280.700000000001</v>
      </c>
      <c r="F861" s="7"/>
      <c r="G861" s="7"/>
      <c r="H861" s="10">
        <f t="shared" si="703"/>
        <v>3.7649653434152636E-2</v>
      </c>
      <c r="I861" s="10">
        <f t="shared" si="704"/>
        <v>-8.8416786909404042E-3</v>
      </c>
      <c r="J861" s="10">
        <f t="shared" si="705"/>
        <v>2.323521361566605E-2</v>
      </c>
      <c r="K861" s="7"/>
      <c r="L861" s="10">
        <f t="shared" si="706"/>
        <v>4.2738190552441955</v>
      </c>
      <c r="M861" s="10">
        <f t="shared" si="707"/>
        <v>7.14249684741488</v>
      </c>
      <c r="N861" s="10">
        <f t="shared" si="708"/>
        <v>5.964772034415013</v>
      </c>
      <c r="O861" s="7"/>
      <c r="P861" s="10">
        <f t="shared" si="709"/>
        <v>-2.8686777921706845</v>
      </c>
      <c r="Q861" s="10">
        <f t="shared" si="710"/>
        <v>-1.6909529791708175</v>
      </c>
      <c r="R861" s="11">
        <f t="shared" si="711"/>
        <v>-1.177724812999867</v>
      </c>
      <c r="S861" s="7"/>
      <c r="T861" s="7"/>
      <c r="U861" s="7">
        <v>14270.65</v>
      </c>
      <c r="V861" s="7">
        <v>3460.35</v>
      </c>
      <c r="W861" s="7">
        <v>46.35</v>
      </c>
      <c r="X861" s="7"/>
      <c r="Y861" s="10">
        <f t="shared" si="712"/>
        <v>9.0477108940748973E-4</v>
      </c>
      <c r="Z861" s="10">
        <f t="shared" si="713"/>
        <v>6.9695029682225055E-3</v>
      </c>
      <c r="AA861" s="10">
        <f t="shared" si="714"/>
        <v>1.422319474835883E-2</v>
      </c>
      <c r="AB861" s="5"/>
      <c r="AC861" s="10">
        <f t="shared" si="748"/>
        <v>-7.8071391561285251E-4</v>
      </c>
      <c r="AD861" s="10">
        <f t="shared" si="749"/>
        <v>3.2093057937513957E-2</v>
      </c>
      <c r="AE861" s="10">
        <f t="shared" si="750"/>
        <v>1.3114754098360687E-2</v>
      </c>
      <c r="AF861" s="10"/>
      <c r="AG861" s="10">
        <f t="shared" si="743"/>
        <v>1.3895468013973539E-2</v>
      </c>
      <c r="AH861" s="10">
        <f t="shared" si="744"/>
        <v>-1.897830383915327E-2</v>
      </c>
      <c r="AI861" s="10">
        <f t="shared" si="715"/>
        <v>3.2873771853126808E-2</v>
      </c>
      <c r="AK861" s="7"/>
      <c r="AL861" s="7">
        <v>1274.95</v>
      </c>
      <c r="AM861" s="7">
        <v>27.55</v>
      </c>
      <c r="AN861" s="7">
        <v>1490.65</v>
      </c>
      <c r="AO861" s="4"/>
      <c r="AP861" s="10">
        <f t="shared" si="716"/>
        <v>5.00551789374124E-3</v>
      </c>
      <c r="AQ861" s="10">
        <f t="shared" si="717"/>
        <v>-1.8115942028985763E-3</v>
      </c>
      <c r="AR861" s="10">
        <f t="shared" si="718"/>
        <v>-1.5260115606936357E-2</v>
      </c>
      <c r="AS861" s="4"/>
      <c r="AT861" s="10">
        <f t="shared" si="745"/>
        <v>-2.2303959931130922E-3</v>
      </c>
      <c r="AU861" s="10">
        <f t="shared" si="746"/>
        <v>-4.3402777777777776E-2</v>
      </c>
      <c r="AV861" s="10">
        <f t="shared" si="747"/>
        <v>3.1306212813062125E-2</v>
      </c>
      <c r="AW861" s="4"/>
      <c r="AX861" s="9">
        <f t="shared" si="751"/>
        <v>3.3536608806175219E-2</v>
      </c>
      <c r="AY861" s="9">
        <f t="shared" si="752"/>
        <v>7.4708990590839908E-2</v>
      </c>
      <c r="AZ861" s="8">
        <f t="shared" si="719"/>
        <v>-4.1172381784664688E-2</v>
      </c>
      <c r="BA861" s="4"/>
      <c r="BC861" s="4"/>
      <c r="BD861" s="4"/>
      <c r="BE861" s="4"/>
      <c r="BF861" s="4"/>
      <c r="BG861" s="4"/>
      <c r="BH861" s="4"/>
      <c r="BI861" s="4"/>
      <c r="BJ861" s="4"/>
      <c r="BK861" s="4"/>
      <c r="BN861" s="4"/>
    </row>
    <row r="862" spans="1:66" s="1" customFormat="1">
      <c r="A862" s="12">
        <v>42608</v>
      </c>
      <c r="B862" s="7">
        <v>27782.25</v>
      </c>
      <c r="C862" s="7">
        <v>322.7</v>
      </c>
      <c r="D862" s="7">
        <v>1611.95</v>
      </c>
      <c r="E862" s="7">
        <v>10481.65</v>
      </c>
      <c r="F862" s="7"/>
      <c r="G862" s="7"/>
      <c r="H862" s="10">
        <f t="shared" si="703"/>
        <v>-2.0191285866099997E-2</v>
      </c>
      <c r="I862" s="10">
        <f t="shared" si="704"/>
        <v>-1.4248102834133218E-3</v>
      </c>
      <c r="J862" s="10">
        <f t="shared" si="705"/>
        <v>1.9546334393572316E-2</v>
      </c>
      <c r="K862" s="7"/>
      <c r="L862" s="10">
        <f t="shared" si="706"/>
        <v>4.1673338670936744</v>
      </c>
      <c r="M862" s="10">
        <f t="shared" si="707"/>
        <v>7.1308953341740233</v>
      </c>
      <c r="N862" s="10">
        <f t="shared" si="708"/>
        <v>6.1009077975746902</v>
      </c>
      <c r="O862" s="7"/>
      <c r="P862" s="10">
        <f t="shared" si="709"/>
        <v>-2.963561467080349</v>
      </c>
      <c r="Q862" s="10">
        <f t="shared" si="710"/>
        <v>-1.9335739304810158</v>
      </c>
      <c r="R862" s="11">
        <f t="shared" si="711"/>
        <v>-1.0299875365993332</v>
      </c>
      <c r="S862" s="7"/>
      <c r="T862" s="7"/>
      <c r="U862" s="7">
        <v>14811.8</v>
      </c>
      <c r="V862" s="7">
        <v>3435.6</v>
      </c>
      <c r="W862" s="7">
        <v>45.3</v>
      </c>
      <c r="X862" s="7"/>
      <c r="Y862" s="10">
        <f t="shared" si="712"/>
        <v>3.7920487153703553E-2</v>
      </c>
      <c r="Z862" s="10">
        <f t="shared" si="713"/>
        <v>-7.1524556764489145E-3</v>
      </c>
      <c r="AA862" s="10">
        <f t="shared" si="714"/>
        <v>-2.2653721682847988E-2</v>
      </c>
      <c r="AB862" s="5"/>
      <c r="AC862" s="10">
        <f t="shared" si="748"/>
        <v>3.7110168186082988E-2</v>
      </c>
      <c r="AD862" s="10">
        <f t="shared" si="749"/>
        <v>2.4711058086645265E-2</v>
      </c>
      <c r="AE862" s="10">
        <f t="shared" si="750"/>
        <v>-9.8360655737705534E-3</v>
      </c>
      <c r="AF862" s="10"/>
      <c r="AG862" s="10">
        <f t="shared" si="743"/>
        <v>-4.6946233759853545E-2</v>
      </c>
      <c r="AH862" s="10">
        <f t="shared" si="744"/>
        <v>-3.4547123660415818E-2</v>
      </c>
      <c r="AI862" s="10">
        <f t="shared" si="715"/>
        <v>-1.2399110099437727E-2</v>
      </c>
      <c r="AJ862" s="7"/>
      <c r="AK862" s="7"/>
      <c r="AL862" s="7">
        <v>1231.9000000000001</v>
      </c>
      <c r="AM862" s="7">
        <v>27.25</v>
      </c>
      <c r="AN862" s="7">
        <v>1493.25</v>
      </c>
      <c r="AO862" s="4"/>
      <c r="AP862" s="10">
        <f t="shared" si="716"/>
        <v>-3.3766030040393705E-2</v>
      </c>
      <c r="AQ862" s="10">
        <f t="shared" si="717"/>
        <v>-1.0889292196007285E-2</v>
      </c>
      <c r="AR862" s="10">
        <f t="shared" si="718"/>
        <v>1.7442055479152778E-3</v>
      </c>
      <c r="AS862" s="4"/>
      <c r="AT862" s="10">
        <f t="shared" si="745"/>
        <v>-3.5921114415401363E-2</v>
      </c>
      <c r="AU862" s="10">
        <f t="shared" si="746"/>
        <v>-5.3819444444444468E-2</v>
      </c>
      <c r="AV862" s="10">
        <f t="shared" si="747"/>
        <v>3.3105022831050164E-2</v>
      </c>
      <c r="AW862" s="4"/>
      <c r="AX862" s="9">
        <f t="shared" si="751"/>
        <v>6.9026137246451527E-2</v>
      </c>
      <c r="AY862" s="9">
        <f t="shared" si="752"/>
        <v>8.6924467275494632E-2</v>
      </c>
      <c r="AZ862" s="8">
        <f t="shared" si="719"/>
        <v>-1.7898330029043105E-2</v>
      </c>
      <c r="BA862" s="4"/>
      <c r="BC862" s="4"/>
      <c r="BD862" s="4"/>
      <c r="BE862" s="4"/>
      <c r="BF862" s="4"/>
      <c r="BG862" s="4"/>
      <c r="BH862" s="4"/>
      <c r="BI862" s="4"/>
      <c r="BJ862" s="4"/>
      <c r="BK862" s="4"/>
      <c r="BN862" s="4"/>
    </row>
    <row r="863" spans="1:66" s="1" customFormat="1">
      <c r="A863" s="12">
        <v>42611</v>
      </c>
      <c r="B863" s="7">
        <v>27902.66</v>
      </c>
      <c r="C863" s="7">
        <v>321.14999999999998</v>
      </c>
      <c r="D863" s="7">
        <v>1564.65</v>
      </c>
      <c r="E863" s="7">
        <v>10755.75</v>
      </c>
      <c r="F863" s="7"/>
      <c r="G863" s="7"/>
      <c r="H863" s="10">
        <f t="shared" si="703"/>
        <v>-4.8032228075612377E-3</v>
      </c>
      <c r="I863" s="10">
        <f t="shared" si="704"/>
        <v>-2.9343341915071777E-2</v>
      </c>
      <c r="J863" s="10">
        <f t="shared" si="705"/>
        <v>2.6150462951920774E-2</v>
      </c>
      <c r="K863" s="7"/>
      <c r="L863" s="10">
        <f t="shared" si="706"/>
        <v>4.1425140112089665</v>
      </c>
      <c r="M863" s="10">
        <f t="shared" si="707"/>
        <v>6.8923076923076927</v>
      </c>
      <c r="N863" s="10">
        <f t="shared" si="708"/>
        <v>6.2865998238601719</v>
      </c>
      <c r="O863" s="10" t="s">
        <v>1</v>
      </c>
      <c r="P863" s="10">
        <f t="shared" si="709"/>
        <v>-2.7497936810987262</v>
      </c>
      <c r="Q863" s="10">
        <f t="shared" si="710"/>
        <v>-2.1440858126512055</v>
      </c>
      <c r="R863" s="11">
        <f t="shared" si="711"/>
        <v>-0.60570786844752078</v>
      </c>
      <c r="S863" s="7" t="s">
        <v>14</v>
      </c>
      <c r="T863" s="7"/>
      <c r="U863" s="7">
        <v>14610.95</v>
      </c>
      <c r="V863" s="7">
        <v>3408.15</v>
      </c>
      <c r="W863" s="7">
        <v>44.5</v>
      </c>
      <c r="X863" s="7"/>
      <c r="Y863" s="10">
        <f t="shared" si="712"/>
        <v>-1.3560134487368081E-2</v>
      </c>
      <c r="Z863" s="10">
        <f t="shared" si="713"/>
        <v>-7.9898707649318362E-3</v>
      </c>
      <c r="AA863" s="10">
        <f t="shared" si="714"/>
        <v>-1.7660044150110313E-2</v>
      </c>
      <c r="AB863" s="5"/>
      <c r="AC863" s="10">
        <f t="shared" si="748"/>
        <v>2.3046814827262774E-2</v>
      </c>
      <c r="AD863" s="10">
        <f t="shared" si="749"/>
        <v>1.6523749161136407E-2</v>
      </c>
      <c r="AE863" s="10">
        <f t="shared" si="750"/>
        <v>-2.7322404371584699E-2</v>
      </c>
      <c r="AF863" s="10"/>
      <c r="AG863" s="10">
        <f t="shared" si="743"/>
        <v>-5.0369219198847473E-2</v>
      </c>
      <c r="AH863" s="10">
        <f t="shared" si="744"/>
        <v>-4.3846153532721102E-2</v>
      </c>
      <c r="AI863" s="10">
        <f t="shared" si="715"/>
        <v>-6.5230656661263708E-3</v>
      </c>
      <c r="AJ863" s="7"/>
      <c r="AK863" s="7"/>
      <c r="AL863" s="7">
        <v>1243.05</v>
      </c>
      <c r="AM863" s="7">
        <v>27.65</v>
      </c>
      <c r="AN863" s="7">
        <v>1503.55</v>
      </c>
      <c r="AO863" s="4"/>
      <c r="AP863" s="10">
        <f t="shared" si="716"/>
        <v>9.0510593392319691E-3</v>
      </c>
      <c r="AQ863" s="10">
        <f t="shared" si="717"/>
        <v>1.4678899082568754E-2</v>
      </c>
      <c r="AR863" s="10">
        <f t="shared" si="718"/>
        <v>6.8977063452201268E-3</v>
      </c>
      <c r="AS863" s="4"/>
      <c r="AT863" s="10">
        <f t="shared" si="745"/>
        <v>-2.7195179214274535E-2</v>
      </c>
      <c r="AU863" s="10">
        <f t="shared" si="746"/>
        <v>-3.9930555555555629E-2</v>
      </c>
      <c r="AV863" s="10">
        <f t="shared" si="747"/>
        <v>4.0231077902310682E-2</v>
      </c>
      <c r="AW863" s="4"/>
      <c r="AX863" s="9">
        <f t="shared" si="751"/>
        <v>6.7426257116585217E-2</v>
      </c>
      <c r="AY863" s="9">
        <f t="shared" si="752"/>
        <v>8.016163345786631E-2</v>
      </c>
      <c r="AZ863" s="8">
        <f t="shared" si="719"/>
        <v>-1.2735376341281093E-2</v>
      </c>
      <c r="BA863" s="4"/>
      <c r="BC863" s="4"/>
      <c r="BD863" s="4"/>
      <c r="BE863" s="4"/>
      <c r="BF863" s="4"/>
      <c r="BG863" s="4"/>
      <c r="BH863" s="4"/>
      <c r="BI863" s="4"/>
      <c r="BJ863" s="4"/>
      <c r="BK863" s="4"/>
      <c r="BN863" s="4"/>
    </row>
    <row r="864" spans="1:66" s="1" customFormat="1">
      <c r="A864" s="12">
        <v>42612</v>
      </c>
      <c r="B864" s="7">
        <v>28343.01</v>
      </c>
      <c r="C864" s="7">
        <v>325.14999999999998</v>
      </c>
      <c r="D864" s="7">
        <v>1588.35</v>
      </c>
      <c r="E864" s="7">
        <v>10772</v>
      </c>
      <c r="F864" s="7"/>
      <c r="G864" s="7"/>
      <c r="H864" s="10">
        <f t="shared" si="703"/>
        <v>1.2455238984898023E-2</v>
      </c>
      <c r="I864" s="10">
        <f t="shared" si="704"/>
        <v>1.5147157511264383E-2</v>
      </c>
      <c r="J864" s="10">
        <f t="shared" si="705"/>
        <v>1.5108197940636404E-3</v>
      </c>
      <c r="K864" s="7"/>
      <c r="L864" s="10">
        <f t="shared" si="706"/>
        <v>4.2065652522017611</v>
      </c>
      <c r="M864" s="10">
        <f t="shared" si="707"/>
        <v>7.0118537200504409</v>
      </c>
      <c r="N864" s="10">
        <f t="shared" si="708"/>
        <v>6.2976085631054808</v>
      </c>
      <c r="O864" s="1" t="s">
        <v>2</v>
      </c>
      <c r="P864" s="10">
        <f t="shared" si="709"/>
        <v>-2.8052884678486798</v>
      </c>
      <c r="Q864" s="10">
        <f t="shared" si="710"/>
        <v>-2.0910433109037196</v>
      </c>
      <c r="R864" s="11">
        <f t="shared" si="711"/>
        <v>-0.71424515694496016</v>
      </c>
      <c r="S864" s="7" t="s">
        <v>2</v>
      </c>
      <c r="T864" s="7"/>
      <c r="U864" s="7">
        <v>14819.9</v>
      </c>
      <c r="V864" s="7">
        <v>3441.85</v>
      </c>
      <c r="W864" s="7">
        <v>46.65</v>
      </c>
      <c r="X864" s="7"/>
      <c r="Y864" s="10">
        <f t="shared" si="712"/>
        <v>1.4300918147006108E-2</v>
      </c>
      <c r="Z864" s="10">
        <f t="shared" si="713"/>
        <v>9.8880624385663234E-3</v>
      </c>
      <c r="AA864" s="10">
        <f t="shared" si="714"/>
        <v>4.8314606741573E-2</v>
      </c>
      <c r="AB864" s="5"/>
      <c r="AC864" s="10">
        <f t="shared" si="748"/>
        <v>3.7677323586662773E-2</v>
      </c>
      <c r="AD864" s="10">
        <f t="shared" si="749"/>
        <v>2.6575199463127256E-2</v>
      </c>
      <c r="AE864" s="10">
        <f t="shared" si="750"/>
        <v>1.9672131147540954E-2</v>
      </c>
      <c r="AF864" s="10"/>
      <c r="AG864" s="10">
        <f t="shared" si="743"/>
        <v>-1.8005192439121818E-2</v>
      </c>
      <c r="AH864" s="10">
        <f t="shared" si="744"/>
        <v>-6.9030683155863019E-3</v>
      </c>
      <c r="AI864" s="10">
        <f t="shared" si="715"/>
        <v>-1.1102124123535517E-2</v>
      </c>
      <c r="AJ864" s="7"/>
      <c r="AK864" s="7"/>
      <c r="AL864" s="7">
        <v>1259</v>
      </c>
      <c r="AM864" s="7">
        <v>27.85</v>
      </c>
      <c r="AN864" s="7">
        <v>1551.85</v>
      </c>
      <c r="AO864" s="4"/>
      <c r="AP864" s="10">
        <f t="shared" si="716"/>
        <v>1.2831342262982218E-2</v>
      </c>
      <c r="AQ864" s="10">
        <f t="shared" si="717"/>
        <v>7.2332730560579692E-3</v>
      </c>
      <c r="AR864" s="10">
        <f t="shared" si="718"/>
        <v>3.212397326327688E-2</v>
      </c>
      <c r="AS864" s="4"/>
      <c r="AT864" s="10">
        <f t="shared" si="745"/>
        <v>-1.4712787603693813E-2</v>
      </c>
      <c r="AU864" s="10">
        <f t="shared" si="746"/>
        <v>-3.2986111111111084E-2</v>
      </c>
      <c r="AV864" s="10">
        <f t="shared" si="747"/>
        <v>7.36474332364742E-2</v>
      </c>
      <c r="AW864" s="4"/>
      <c r="AX864" s="9">
        <f t="shared" si="751"/>
        <v>8.8360220840168008E-2</v>
      </c>
      <c r="AY864" s="9">
        <f t="shared" si="752"/>
        <v>0.10663354434758529</v>
      </c>
      <c r="AZ864" s="8">
        <f t="shared" si="719"/>
        <v>-1.8273323507417283E-2</v>
      </c>
      <c r="BA864" s="4"/>
      <c r="BC864" s="4"/>
      <c r="BD864" s="4"/>
      <c r="BE864" s="4"/>
      <c r="BF864" s="4"/>
      <c r="BG864" s="4"/>
      <c r="BH864" s="4"/>
      <c r="BI864" s="4"/>
      <c r="BJ864" s="4"/>
      <c r="BK864" s="4"/>
      <c r="BN864" s="4"/>
    </row>
    <row r="865" spans="1:66" s="1" customFormat="1">
      <c r="A865" s="12">
        <v>42613</v>
      </c>
      <c r="B865" s="7">
        <v>28452.17</v>
      </c>
      <c r="C865" s="7">
        <v>324.8</v>
      </c>
      <c r="D865" s="7">
        <v>1580</v>
      </c>
      <c r="E865" s="7">
        <v>11020</v>
      </c>
      <c r="F865" s="7"/>
      <c r="G865" s="7"/>
      <c r="H865" s="10">
        <f t="shared" si="703"/>
        <v>-1.0764262648007563E-3</v>
      </c>
      <c r="I865" s="10">
        <f t="shared" si="704"/>
        <v>-5.2570277331821765E-3</v>
      </c>
      <c r="J865" s="10">
        <f t="shared" si="705"/>
        <v>2.3022651318232456E-2</v>
      </c>
      <c r="K865" s="7"/>
      <c r="L865" s="10">
        <f t="shared" si="706"/>
        <v>4.200960768614892</v>
      </c>
      <c r="M865" s="10">
        <f t="shared" si="707"/>
        <v>6.969735182849937</v>
      </c>
      <c r="N865" s="10">
        <f t="shared" si="708"/>
        <v>6.4656188605108058</v>
      </c>
      <c r="O865" s="7"/>
      <c r="P865" s="10">
        <f t="shared" si="709"/>
        <v>-2.768774414235045</v>
      </c>
      <c r="Q865" s="10">
        <f t="shared" si="710"/>
        <v>-2.2646580918959138</v>
      </c>
      <c r="R865" s="11">
        <f t="shared" si="711"/>
        <v>-0.50411632233913117</v>
      </c>
      <c r="S865" s="7"/>
      <c r="T865" s="7"/>
      <c r="U865" s="7">
        <v>14790.8</v>
      </c>
      <c r="V865" s="7">
        <v>3453.8</v>
      </c>
      <c r="W865" s="7">
        <v>45.9</v>
      </c>
      <c r="X865" s="7"/>
      <c r="Y865" s="10">
        <f t="shared" si="712"/>
        <v>-1.9635760025371535E-3</v>
      </c>
      <c r="Z865" s="10">
        <f t="shared" si="713"/>
        <v>3.4719700161251286E-3</v>
      </c>
      <c r="AA865" s="10">
        <f t="shared" si="714"/>
        <v>-1.607717041800643E-2</v>
      </c>
      <c r="AB865" s="5"/>
      <c r="AC865" s="10">
        <f t="shared" si="748"/>
        <v>3.5639765295691024E-2</v>
      </c>
      <c r="AD865" s="10">
        <f t="shared" si="749"/>
        <v>3.0139437774960906E-2</v>
      </c>
      <c r="AE865" s="10">
        <f t="shared" si="750"/>
        <v>3.2786885245901327E-3</v>
      </c>
      <c r="AF865" s="10"/>
      <c r="AG865" s="10">
        <f t="shared" si="743"/>
        <v>-3.2361076771100894E-2</v>
      </c>
      <c r="AH865" s="10">
        <f t="shared" si="744"/>
        <v>-2.6860749250370772E-2</v>
      </c>
      <c r="AI865" s="10">
        <f t="shared" si="715"/>
        <v>-5.5003275207301215E-3</v>
      </c>
      <c r="AJ865" s="7"/>
      <c r="AK865" s="7"/>
      <c r="AL865" s="7">
        <v>1261.75</v>
      </c>
      <c r="AM865" s="7">
        <v>27.9</v>
      </c>
      <c r="AN865" s="7">
        <v>1664.25</v>
      </c>
      <c r="AO865" s="4"/>
      <c r="AP865" s="10">
        <f t="shared" si="716"/>
        <v>2.1842732327243845E-3</v>
      </c>
      <c r="AQ865" s="10">
        <f t="shared" si="717"/>
        <v>1.7953321364451403E-3</v>
      </c>
      <c r="AR865" s="10">
        <f t="shared" si="718"/>
        <v>7.2429680703676322E-2</v>
      </c>
      <c r="AS865" s="4"/>
      <c r="AT865" s="10">
        <f t="shared" si="745"/>
        <v>-1.2560651119110937E-2</v>
      </c>
      <c r="AU865" s="10">
        <f t="shared" si="746"/>
        <v>-3.1250000000000076E-2</v>
      </c>
      <c r="AV865" s="10">
        <f t="shared" si="747"/>
        <v>0.15141137401411367</v>
      </c>
      <c r="AW865" s="4"/>
      <c r="AX865" s="9">
        <f t="shared" si="751"/>
        <v>0.16397202513322462</v>
      </c>
      <c r="AY865" s="9">
        <f t="shared" si="752"/>
        <v>0.18266137401411375</v>
      </c>
      <c r="AZ865" s="8">
        <f t="shared" si="719"/>
        <v>-1.8689348880889134E-2</v>
      </c>
      <c r="BA865" s="4"/>
      <c r="BC865" s="4"/>
      <c r="BD865" s="4"/>
      <c r="BE865" s="4"/>
      <c r="BF865" s="4"/>
      <c r="BG865" s="4"/>
      <c r="BH865" s="4"/>
      <c r="BI865" s="4"/>
      <c r="BJ865" s="4"/>
      <c r="BK865" s="4"/>
      <c r="BN865" s="4"/>
    </row>
    <row r="866" spans="1:66" s="1" customFormat="1">
      <c r="A866" s="12">
        <v>42614</v>
      </c>
      <c r="B866" s="7">
        <v>28423.48</v>
      </c>
      <c r="C866" s="7">
        <v>330.15</v>
      </c>
      <c r="D866" s="7">
        <v>1562.95</v>
      </c>
      <c r="E866" s="7">
        <v>11151.6</v>
      </c>
      <c r="F866" s="7"/>
      <c r="G866" s="7"/>
      <c r="H866" s="10">
        <f t="shared" si="703"/>
        <v>1.6471674876847184E-2</v>
      </c>
      <c r="I866" s="10">
        <f t="shared" si="704"/>
        <v>-1.0791139240506301E-2</v>
      </c>
      <c r="J866" s="10">
        <f t="shared" si="705"/>
        <v>1.1941923774954661E-2</v>
      </c>
      <c r="K866" s="7"/>
      <c r="L866" s="10">
        <f t="shared" si="706"/>
        <v>4.2866293034427541</v>
      </c>
      <c r="M866" s="10">
        <f t="shared" si="707"/>
        <v>6.883732660781841</v>
      </c>
      <c r="N866" s="10">
        <f t="shared" si="708"/>
        <v>6.5547727118758896</v>
      </c>
      <c r="O866" s="7"/>
      <c r="P866" s="10">
        <f t="shared" si="709"/>
        <v>-2.5971033573390869</v>
      </c>
      <c r="Q866" s="10">
        <f t="shared" si="710"/>
        <v>-2.2681434084331356</v>
      </c>
      <c r="R866" s="11">
        <f t="shared" si="711"/>
        <v>-0.32895994890595137</v>
      </c>
      <c r="S866" s="7"/>
      <c r="T866" s="7"/>
      <c r="U866" s="7">
        <v>15104.4</v>
      </c>
      <c r="V866" s="7">
        <v>3411.8</v>
      </c>
      <c r="W866" s="7">
        <v>44.75</v>
      </c>
      <c r="X866" s="7"/>
      <c r="Y866" s="10">
        <f t="shared" si="712"/>
        <v>2.1202369040214213E-2</v>
      </c>
      <c r="Z866" s="10">
        <f t="shared" si="713"/>
        <v>-1.2160518848804215E-2</v>
      </c>
      <c r="AA866" s="10">
        <f t="shared" si="714"/>
        <v>-2.5054466230936788E-2</v>
      </c>
      <c r="AB866" s="5"/>
      <c r="AC866" s="10">
        <f t="shared" si="748"/>
        <v>5.7597781792211096E-2</v>
      </c>
      <c r="AD866" s="10">
        <f t="shared" si="749"/>
        <v>1.761240772500192E-2</v>
      </c>
      <c r="AE866" s="10">
        <f t="shared" si="750"/>
        <v>-2.185792349726776E-2</v>
      </c>
      <c r="AF866" s="10"/>
      <c r="AG866" s="10">
        <f t="shared" si="743"/>
        <v>-7.9455705289478859E-2</v>
      </c>
      <c r="AH866" s="10">
        <f t="shared" si="744"/>
        <v>-3.9470331222269679E-2</v>
      </c>
      <c r="AI866" s="10">
        <f t="shared" si="715"/>
        <v>-3.998537406720918E-2</v>
      </c>
      <c r="AJ866" s="7"/>
      <c r="AK866" s="7"/>
      <c r="AL866" s="7">
        <v>1388.4</v>
      </c>
      <c r="AM866" s="7">
        <v>27</v>
      </c>
      <c r="AN866" s="7">
        <v>1661.65</v>
      </c>
      <c r="AO866" s="4"/>
      <c r="AP866" s="10">
        <f t="shared" si="716"/>
        <v>0.10037646126411737</v>
      </c>
      <c r="AQ866" s="10">
        <f t="shared" si="717"/>
        <v>-3.2258064516128983E-2</v>
      </c>
      <c r="AR866" s="10">
        <f t="shared" si="718"/>
        <v>-1.5622652846627063E-3</v>
      </c>
      <c r="AS866" s="4"/>
      <c r="AT866" s="10">
        <f t="shared" si="745"/>
        <v>8.6555016434496895E-2</v>
      </c>
      <c r="AU866" s="10">
        <f t="shared" si="746"/>
        <v>-6.2500000000000028E-2</v>
      </c>
      <c r="AV866" s="10">
        <f t="shared" si="747"/>
        <v>0.14961256399612563</v>
      </c>
      <c r="AW866" s="10" t="s">
        <v>1</v>
      </c>
      <c r="AX866" s="9">
        <f t="shared" si="751"/>
        <v>6.3057547561628735E-2</v>
      </c>
      <c r="AY866" s="9">
        <f t="shared" si="752"/>
        <v>0.21211256399612566</v>
      </c>
      <c r="AZ866" s="8">
        <f t="shared" si="719"/>
        <v>-0.14905501643449692</v>
      </c>
      <c r="BA866" s="4"/>
      <c r="BC866" s="4"/>
      <c r="BD866" s="4"/>
      <c r="BE866" s="4"/>
      <c r="BF866" s="4"/>
      <c r="BG866" s="4"/>
      <c r="BH866" s="4"/>
      <c r="BI866" s="4"/>
      <c r="BJ866" s="4">
        <v>130</v>
      </c>
      <c r="BK866" s="4"/>
      <c r="BN866" s="4"/>
    </row>
    <row r="867" spans="1:66" s="1" customFormat="1">
      <c r="A867" s="12">
        <v>42615</v>
      </c>
      <c r="B867" s="7">
        <v>28532.11</v>
      </c>
      <c r="C867" s="7">
        <v>331.7</v>
      </c>
      <c r="D867" s="7">
        <v>1568.85</v>
      </c>
      <c r="E867" s="7">
        <v>11136.35</v>
      </c>
      <c r="F867" s="7"/>
      <c r="G867" s="7"/>
      <c r="H867" s="10">
        <f t="shared" si="703"/>
        <v>4.6948356807512085E-3</v>
      </c>
      <c r="I867" s="10">
        <f t="shared" si="704"/>
        <v>3.774912825106282E-3</v>
      </c>
      <c r="J867" s="10">
        <f t="shared" si="705"/>
        <v>-1.3675167688941496E-3</v>
      </c>
      <c r="K867" s="7"/>
      <c r="L867" s="10">
        <f t="shared" si="706"/>
        <v>4.311449159327462</v>
      </c>
      <c r="M867" s="10">
        <f t="shared" si="707"/>
        <v>6.9134930643127364</v>
      </c>
      <c r="N867" s="10">
        <f t="shared" si="708"/>
        <v>6.544441433507215</v>
      </c>
      <c r="O867" s="7"/>
      <c r="P867" s="10">
        <f t="shared" si="709"/>
        <v>-2.6020439049852744</v>
      </c>
      <c r="Q867" s="10">
        <f t="shared" si="710"/>
        <v>-2.232992274179753</v>
      </c>
      <c r="R867" s="11">
        <f t="shared" si="711"/>
        <v>-0.36905163080552139</v>
      </c>
      <c r="S867" s="7"/>
      <c r="T867" s="7"/>
      <c r="U867" s="7">
        <v>15197.6</v>
      </c>
      <c r="V867" s="7">
        <v>3358.2</v>
      </c>
      <c r="W867" s="7">
        <v>45</v>
      </c>
      <c r="X867" s="7"/>
      <c r="Y867" s="10">
        <f t="shared" si="712"/>
        <v>6.1703874367734389E-3</v>
      </c>
      <c r="Z867" s="10">
        <f t="shared" si="713"/>
        <v>-1.5710182308458984E-2</v>
      </c>
      <c r="AA867" s="10">
        <f t="shared" si="714"/>
        <v>5.5865921787709499E-3</v>
      </c>
      <c r="AB867" s="5"/>
      <c r="AC867" s="10">
        <f t="shared" si="748"/>
        <v>6.4123569858141216E-2</v>
      </c>
      <c r="AD867" s="10">
        <f t="shared" si="749"/>
        <v>1.6255312802922431E-3</v>
      </c>
      <c r="AE867" s="10">
        <f t="shared" si="750"/>
        <v>-1.6393442622950821E-2</v>
      </c>
      <c r="AF867" s="10"/>
      <c r="AG867" s="10">
        <f t="shared" si="743"/>
        <v>-8.051701248109204E-2</v>
      </c>
      <c r="AH867" s="10">
        <f t="shared" si="744"/>
        <v>-1.8018973903243064E-2</v>
      </c>
      <c r="AI867" s="10">
        <f t="shared" si="715"/>
        <v>-6.2498038577848976E-2</v>
      </c>
      <c r="AJ867" s="7"/>
      <c r="AK867" s="7"/>
      <c r="AL867" s="7">
        <v>1405.05</v>
      </c>
      <c r="AM867" s="7">
        <v>27.75</v>
      </c>
      <c r="AN867" s="7">
        <v>1727.65</v>
      </c>
      <c r="AO867" s="4"/>
      <c r="AP867" s="10">
        <f t="shared" si="716"/>
        <v>1.1992221261884085E-2</v>
      </c>
      <c r="AQ867" s="10">
        <f t="shared" si="717"/>
        <v>2.7777777777777776E-2</v>
      </c>
      <c r="AR867" s="10">
        <f t="shared" si="718"/>
        <v>3.9719555863148071E-2</v>
      </c>
      <c r="AS867" s="4"/>
      <c r="AT867" s="10">
        <f>(AL867-$AL$866)/$AL$866</f>
        <v>1.1992221261884085E-2</v>
      </c>
      <c r="AU867" s="10">
        <f>(AM867-$AM$866)/$AM$866</f>
        <v>2.7777777777777776E-2</v>
      </c>
      <c r="AV867" s="10">
        <f>(AN867-$AN$866)/$AN$866</f>
        <v>3.9719555863148071E-2</v>
      </c>
      <c r="AW867" s="7" t="s">
        <v>0</v>
      </c>
      <c r="AX867" s="9">
        <f>AT867-AU867</f>
        <v>-1.5785556515893692E-2</v>
      </c>
      <c r="AY867" s="9">
        <f>AT867-AV867</f>
        <v>-2.7727334601263986E-2</v>
      </c>
      <c r="AZ867" s="8">
        <f t="shared" si="719"/>
        <v>1.1941778085370294E-2</v>
      </c>
      <c r="BA867" s="4"/>
      <c r="BC867" s="4"/>
      <c r="BD867" s="4"/>
      <c r="BE867" s="4"/>
      <c r="BF867" s="4"/>
      <c r="BG867" s="4"/>
      <c r="BH867" s="4"/>
      <c r="BI867" s="4"/>
      <c r="BJ867" s="4"/>
      <c r="BK867" s="4"/>
      <c r="BN867" s="4"/>
    </row>
    <row r="868" spans="1:66" s="1" customFormat="1">
      <c r="A868" s="12">
        <v>42619</v>
      </c>
      <c r="B868" s="7">
        <v>28978.02</v>
      </c>
      <c r="C868" s="7">
        <v>333.55</v>
      </c>
      <c r="D868" s="7">
        <v>1537.3</v>
      </c>
      <c r="E868" s="7">
        <v>11269</v>
      </c>
      <c r="F868" s="7"/>
      <c r="G868" s="7"/>
      <c r="H868" s="10">
        <f t="shared" si="703"/>
        <v>5.5773289116672377E-3</v>
      </c>
      <c r="I868" s="10">
        <f t="shared" si="704"/>
        <v>-2.0110271855180519E-2</v>
      </c>
      <c r="J868" s="10">
        <f t="shared" si="705"/>
        <v>1.1911443156869138E-2</v>
      </c>
      <c r="K868" s="7"/>
      <c r="L868" s="10">
        <f t="shared" si="706"/>
        <v>4.3410728582866298</v>
      </c>
      <c r="M868" s="10">
        <f t="shared" si="707"/>
        <v>6.7543505674653215</v>
      </c>
      <c r="N868" s="10">
        <f t="shared" si="708"/>
        <v>6.6343066187927651</v>
      </c>
      <c r="O868" s="7"/>
      <c r="P868" s="10">
        <f t="shared" si="709"/>
        <v>-2.4132777091786917</v>
      </c>
      <c r="Q868" s="10">
        <f t="shared" si="710"/>
        <v>-2.2932337605061353</v>
      </c>
      <c r="R868" s="11">
        <f t="shared" si="711"/>
        <v>-0.12004394867255641</v>
      </c>
      <c r="S868" s="7"/>
      <c r="T868" s="7"/>
      <c r="U868" s="7">
        <v>15258.7</v>
      </c>
      <c r="V868" s="7">
        <v>3457.65</v>
      </c>
      <c r="W868" s="7">
        <v>45.35</v>
      </c>
      <c r="X868" s="7"/>
      <c r="Y868" s="10">
        <f t="shared" si="712"/>
        <v>4.0203716376270172E-3</v>
      </c>
      <c r="Z868" s="10">
        <f t="shared" si="713"/>
        <v>2.9614078970877339E-2</v>
      </c>
      <c r="AA868" s="10">
        <f t="shared" si="714"/>
        <v>7.7777777777778096E-3</v>
      </c>
      <c r="AB868" s="5"/>
      <c r="AC868" s="10">
        <f t="shared" si="748"/>
        <v>6.8401742077329297E-2</v>
      </c>
      <c r="AD868" s="10">
        <f t="shared" si="749"/>
        <v>3.128774886287379E-2</v>
      </c>
      <c r="AE868" s="10">
        <f t="shared" si="750"/>
        <v>-8.7431693989070726E-3</v>
      </c>
      <c r="AF868" s="10"/>
      <c r="AG868" s="10">
        <f t="shared" si="743"/>
        <v>-7.7144911476236366E-2</v>
      </c>
      <c r="AH868" s="10">
        <f t="shared" si="744"/>
        <v>-4.003091826178086E-2</v>
      </c>
      <c r="AI868" s="10">
        <f t="shared" si="715"/>
        <v>-3.7113993214455507E-2</v>
      </c>
      <c r="AJ868" s="7"/>
      <c r="AK868" s="7"/>
      <c r="AL868" s="7">
        <v>1462.15</v>
      </c>
      <c r="AM868" s="7">
        <v>27.9</v>
      </c>
      <c r="AN868" s="7">
        <v>1799.7</v>
      </c>
      <c r="AO868" s="4"/>
      <c r="AP868" s="10">
        <f t="shared" si="716"/>
        <v>4.0639123162876864E-2</v>
      </c>
      <c r="AQ868" s="10">
        <f t="shared" si="717"/>
        <v>5.4054054054053545E-3</v>
      </c>
      <c r="AR868" s="10">
        <f t="shared" si="718"/>
        <v>4.1704048852487456E-2</v>
      </c>
      <c r="AS868" s="4"/>
      <c r="AT868" s="10">
        <f>(AL868-$AL$866)/$AL$866</f>
        <v>5.3118697781619123E-2</v>
      </c>
      <c r="AU868" s="10">
        <f>(AM868-$AM$866)/$AM$866</f>
        <v>3.3333333333333277E-2</v>
      </c>
      <c r="AV868" s="10">
        <f>(AN868-$AN$866)/$AN$866</f>
        <v>8.3080071013751366E-2</v>
      </c>
      <c r="AW868" s="4"/>
      <c r="AX868" s="9">
        <f>AT868-AU868</f>
        <v>1.9785364448285846E-2</v>
      </c>
      <c r="AY868" s="9">
        <f>AT868-AV868</f>
        <v>-2.9961373232132243E-2</v>
      </c>
      <c r="AZ868" s="8">
        <f t="shared" si="719"/>
        <v>4.9746737680418089E-2</v>
      </c>
      <c r="BA868" s="4"/>
      <c r="BC868" s="4"/>
      <c r="BD868" s="4"/>
      <c r="BE868" s="4"/>
      <c r="BF868" s="4"/>
      <c r="BG868" s="4"/>
      <c r="BH868" s="4"/>
      <c r="BI868" s="4"/>
      <c r="BJ868" s="4"/>
      <c r="BK868" s="4"/>
      <c r="BN868" s="4"/>
    </row>
    <row r="869" spans="1:66" s="1" customFormat="1">
      <c r="A869" s="12">
        <v>42620</v>
      </c>
      <c r="B869" s="7">
        <v>28926.36</v>
      </c>
      <c r="C869" s="7">
        <v>337.45</v>
      </c>
      <c r="D869" s="7">
        <v>1543.8</v>
      </c>
      <c r="E869" s="7">
        <v>11389.75</v>
      </c>
      <c r="F869" s="7"/>
      <c r="G869" s="7"/>
      <c r="H869" s="10">
        <f t="shared" si="703"/>
        <v>1.1692399940038905E-2</v>
      </c>
      <c r="I869" s="10">
        <f t="shared" si="704"/>
        <v>4.2281922851753074E-3</v>
      </c>
      <c r="J869" s="10">
        <f t="shared" si="705"/>
        <v>1.0715236489484426E-2</v>
      </c>
      <c r="K869" s="7"/>
      <c r="L869" s="10">
        <f t="shared" si="706"/>
        <v>4.4035228182546033</v>
      </c>
      <c r="M869" s="10">
        <f t="shared" si="707"/>
        <v>6.7871374527112227</v>
      </c>
      <c r="N869" s="10">
        <f t="shared" si="708"/>
        <v>6.7161100196463659</v>
      </c>
      <c r="O869" s="7"/>
      <c r="P869" s="10">
        <f t="shared" si="709"/>
        <v>-2.3836146344566194</v>
      </c>
      <c r="Q869" s="10">
        <f t="shared" si="710"/>
        <v>-2.3125872013917625</v>
      </c>
      <c r="R869" s="11">
        <f t="shared" si="711"/>
        <v>-7.1027433064856815E-2</v>
      </c>
      <c r="S869" s="7"/>
      <c r="T869" s="7"/>
      <c r="U869" s="7">
        <v>15123.2</v>
      </c>
      <c r="V869" s="7">
        <v>3489</v>
      </c>
      <c r="W869" s="7">
        <v>47.45</v>
      </c>
      <c r="X869" s="7"/>
      <c r="Y869" s="10">
        <f t="shared" si="712"/>
        <v>-8.8801798318336421E-3</v>
      </c>
      <c r="Z869" s="10">
        <f t="shared" si="713"/>
        <v>9.0668517634809511E-3</v>
      </c>
      <c r="AA869" s="10">
        <f t="shared" si="714"/>
        <v>4.6306504961411275E-2</v>
      </c>
      <c r="AB869" s="5"/>
      <c r="AC869" s="10">
        <f t="shared" si="748"/>
        <v>5.8914142475038268E-2</v>
      </c>
      <c r="AD869" s="10">
        <f t="shared" si="749"/>
        <v>4.0638282007307437E-2</v>
      </c>
      <c r="AE869" s="10">
        <f t="shared" si="750"/>
        <v>3.7158469945355252E-2</v>
      </c>
      <c r="AF869" s="10"/>
      <c r="AG869" s="10">
        <f t="shared" si="743"/>
        <v>-2.1755672529683016E-2</v>
      </c>
      <c r="AH869" s="10">
        <f t="shared" si="744"/>
        <v>-3.4798120619521852E-3</v>
      </c>
      <c r="AI869" s="10">
        <f t="shared" si="715"/>
        <v>-1.8275860467730831E-2</v>
      </c>
      <c r="AJ869" s="7"/>
      <c r="AK869" s="7"/>
      <c r="AL869" s="7">
        <v>1580.45</v>
      </c>
      <c r="AM869" s="7">
        <v>27.55</v>
      </c>
      <c r="AN869" s="7">
        <v>1787.6</v>
      </c>
      <c r="AO869" s="4"/>
      <c r="AP869" s="10">
        <f t="shared" si="716"/>
        <v>8.0908251547378823E-2</v>
      </c>
      <c r="AQ869" s="10">
        <f t="shared" si="717"/>
        <v>-1.2544802867383437E-2</v>
      </c>
      <c r="AR869" s="10">
        <f t="shared" si="718"/>
        <v>-6.7233427793521898E-3</v>
      </c>
      <c r="AS869" s="4"/>
      <c r="AT869" s="10">
        <f>(AL869-$AL$866)/$AL$866</f>
        <v>0.13832469029098238</v>
      </c>
      <c r="AU869" s="10">
        <f>(AM869-$AM$866)/$AM$866</f>
        <v>2.0370370370370396E-2</v>
      </c>
      <c r="AV869" s="10">
        <f>(AN869-$AN$866)/$AN$866</f>
        <v>7.5798152438840791E-2</v>
      </c>
      <c r="AW869" s="10" t="s">
        <v>1</v>
      </c>
      <c r="AX869" s="9">
        <f>AT869-AU869</f>
        <v>0.11795431992061198</v>
      </c>
      <c r="AY869" s="9">
        <f>AT869-AV869</f>
        <v>6.2526537852141587E-2</v>
      </c>
      <c r="AZ869" s="8">
        <f t="shared" si="719"/>
        <v>5.5427782068470391E-2</v>
      </c>
      <c r="BA869" s="4" t="s">
        <v>5</v>
      </c>
      <c r="BC869" s="4"/>
      <c r="BD869" s="4"/>
      <c r="BE869" s="4"/>
      <c r="BF869" s="4"/>
      <c r="BG869" s="4"/>
      <c r="BH869" s="4"/>
      <c r="BI869" s="4"/>
      <c r="BJ869" s="4">
        <v>131</v>
      </c>
      <c r="BK869" s="4"/>
      <c r="BN869" s="4"/>
    </row>
    <row r="870" spans="1:66" s="1" customFormat="1">
      <c r="A870" s="12">
        <v>42621</v>
      </c>
      <c r="B870" s="7">
        <v>29045.279999999999</v>
      </c>
      <c r="C870" s="7">
        <v>342.25</v>
      </c>
      <c r="D870" s="7">
        <v>1535.3</v>
      </c>
      <c r="E870" s="7">
        <v>11614.5</v>
      </c>
      <c r="F870" s="7"/>
      <c r="G870" s="7"/>
      <c r="H870" s="10">
        <f t="shared" si="703"/>
        <v>1.422432953030082E-2</v>
      </c>
      <c r="I870" s="10">
        <f t="shared" si="704"/>
        <v>-5.5058945459256379E-3</v>
      </c>
      <c r="J870" s="10">
        <f t="shared" si="705"/>
        <v>1.9732654360280075E-2</v>
      </c>
      <c r="K870" s="7">
        <f>K863+K863*0.08</f>
        <v>0</v>
      </c>
      <c r="L870" s="10">
        <f t="shared" si="706"/>
        <v>4.4803843074459566</v>
      </c>
      <c r="M870" s="10">
        <f t="shared" si="707"/>
        <v>6.7442622950819668</v>
      </c>
      <c r="N870" s="10">
        <f t="shared" si="708"/>
        <v>6.8683693516699416</v>
      </c>
      <c r="O870" s="10" t="s">
        <v>1</v>
      </c>
      <c r="P870" s="10">
        <f t="shared" si="709"/>
        <v>-2.2638779876360102</v>
      </c>
      <c r="Q870" s="10">
        <f t="shared" si="710"/>
        <v>-2.3879850442239849</v>
      </c>
      <c r="R870" s="11">
        <f t="shared" si="711"/>
        <v>0.12410705658797472</v>
      </c>
      <c r="S870" s="7" t="s">
        <v>14</v>
      </c>
      <c r="T870" s="7"/>
      <c r="U870" s="7">
        <v>14833.05</v>
      </c>
      <c r="V870" s="7">
        <v>3474.25</v>
      </c>
      <c r="W870" s="7">
        <v>47.8</v>
      </c>
      <c r="X870" s="7"/>
      <c r="Y870" s="10">
        <f t="shared" si="712"/>
        <v>-1.91857543377064E-2</v>
      </c>
      <c r="Z870" s="10">
        <f t="shared" si="713"/>
        <v>-4.2275723703066783E-3</v>
      </c>
      <c r="AA870" s="10">
        <f t="shared" si="714"/>
        <v>7.3761854583771188E-3</v>
      </c>
      <c r="AB870" s="5"/>
      <c r="AC870" s="10">
        <f t="shared" si="748"/>
        <v>3.8598075872789149E-2</v>
      </c>
      <c r="AD870" s="10">
        <f t="shared" si="749"/>
        <v>3.6238908358809933E-2</v>
      </c>
      <c r="AE870" s="10">
        <f t="shared" si="750"/>
        <v>4.4808743169398847E-2</v>
      </c>
      <c r="AF870" s="10"/>
      <c r="AG870" s="10">
        <f t="shared" si="743"/>
        <v>6.2106672966096982E-3</v>
      </c>
      <c r="AH870" s="10">
        <f t="shared" si="744"/>
        <v>8.5698348105889138E-3</v>
      </c>
      <c r="AI870" s="10">
        <f t="shared" si="715"/>
        <v>-2.3591675139792156E-3</v>
      </c>
      <c r="AJ870" s="7"/>
      <c r="AK870" s="7"/>
      <c r="AL870" s="7">
        <v>1563.65</v>
      </c>
      <c r="AM870" s="7">
        <v>28.8</v>
      </c>
      <c r="AN870" s="7">
        <v>1770.6</v>
      </c>
      <c r="AO870" s="4"/>
      <c r="AP870" s="10">
        <f t="shared" si="716"/>
        <v>-1.0629883893827678E-2</v>
      </c>
      <c r="AQ870" s="10">
        <f t="shared" si="717"/>
        <v>4.5372050816696916E-2</v>
      </c>
      <c r="AR870" s="10">
        <f t="shared" si="718"/>
        <v>-9.509957484895951E-3</v>
      </c>
      <c r="AS870" s="4"/>
      <c r="AT870" s="10">
        <f t="shared" ref="AT870:AT876" si="753">(AL870-$AL$869)/$AL$869</f>
        <v>-1.0629883893827678E-2</v>
      </c>
      <c r="AU870" s="10">
        <f t="shared" ref="AU870:AU876" si="754">(AM870-$AM$869)/$AM$869</f>
        <v>4.5372050816696916E-2</v>
      </c>
      <c r="AV870" s="10">
        <f t="shared" ref="AV870:AV876" si="755">(AN870-$AN$869)/$AN$869</f>
        <v>-9.509957484895951E-3</v>
      </c>
      <c r="AW870" s="4" t="s">
        <v>41</v>
      </c>
      <c r="AX870" s="9">
        <f t="shared" ref="AX870:AX876" si="756">AU870-AT870</f>
        <v>5.6001934710524594E-2</v>
      </c>
      <c r="AY870" s="9">
        <f t="shared" ref="AY870:AY876" si="757">AU870-AV870</f>
        <v>5.4882008301592865E-2</v>
      </c>
      <c r="AZ870" s="8">
        <f t="shared" si="719"/>
        <v>1.119926408931729E-3</v>
      </c>
      <c r="BA870" s="4" t="s">
        <v>28</v>
      </c>
      <c r="BC870" s="4"/>
      <c r="BD870" s="4"/>
      <c r="BE870" s="4"/>
      <c r="BF870" s="4"/>
      <c r="BG870" s="4"/>
      <c r="BH870" s="4"/>
      <c r="BI870" s="4"/>
      <c r="BJ870" s="4"/>
      <c r="BK870" s="4"/>
      <c r="BN870" s="4"/>
    </row>
    <row r="871" spans="1:66" s="1" customFormat="1">
      <c r="A871" s="12">
        <v>42622</v>
      </c>
      <c r="B871" s="7">
        <v>28797.25</v>
      </c>
      <c r="C871" s="7">
        <v>367.35</v>
      </c>
      <c r="D871" s="7">
        <v>1532.4</v>
      </c>
      <c r="E871" s="7">
        <v>11523.5</v>
      </c>
      <c r="F871" s="7"/>
      <c r="G871" s="7"/>
      <c r="H871" s="10">
        <f t="shared" si="703"/>
        <v>7.3338203067932858E-2</v>
      </c>
      <c r="I871" s="10">
        <f t="shared" si="704"/>
        <v>-1.8888816517943488E-3</v>
      </c>
      <c r="J871" s="10">
        <f t="shared" si="705"/>
        <v>-7.835033793964441E-3</v>
      </c>
      <c r="K871" s="7"/>
      <c r="L871" s="10">
        <f t="shared" si="706"/>
        <v>4.8823058446757406</v>
      </c>
      <c r="M871" s="10">
        <f t="shared" si="707"/>
        <v>6.7296343001261043</v>
      </c>
      <c r="N871" s="10">
        <f t="shared" si="708"/>
        <v>6.8067204118962135</v>
      </c>
      <c r="O871" s="7" t="s">
        <v>0</v>
      </c>
      <c r="P871" s="10">
        <f t="shared" si="709"/>
        <v>-1.8473284554503637</v>
      </c>
      <c r="Q871" s="10">
        <f t="shared" si="710"/>
        <v>-1.9244145672204729</v>
      </c>
      <c r="R871" s="11">
        <f t="shared" si="711"/>
        <v>7.7086111770109156E-2</v>
      </c>
      <c r="S871" s="7" t="s">
        <v>6</v>
      </c>
      <c r="T871" s="7"/>
      <c r="U871" s="7">
        <v>14783.35</v>
      </c>
      <c r="V871" s="7">
        <v>3452.35</v>
      </c>
      <c r="W871" s="7">
        <v>49.15</v>
      </c>
      <c r="X871" s="7">
        <v>16</v>
      </c>
      <c r="Y871" s="10">
        <f t="shared" si="712"/>
        <v>-3.3506257984702342E-3</v>
      </c>
      <c r="Z871" s="10">
        <f t="shared" si="713"/>
        <v>-6.3035187450529153E-3</v>
      </c>
      <c r="AA871" s="10">
        <f t="shared" si="714"/>
        <v>2.8242677824267814E-2</v>
      </c>
      <c r="AB871" s="5"/>
      <c r="AC871" s="10">
        <f t="shared" si="748"/>
        <v>3.5118122365528234E-2</v>
      </c>
      <c r="AD871" s="10">
        <f t="shared" si="749"/>
        <v>2.9706956975617003E-2</v>
      </c>
      <c r="AE871" s="10">
        <f t="shared" si="750"/>
        <v>7.4316939890710351E-2</v>
      </c>
      <c r="AF871" s="10" t="s">
        <v>1</v>
      </c>
      <c r="AG871" s="10">
        <f t="shared" si="743"/>
        <v>3.9198817525182117E-2</v>
      </c>
      <c r="AH871" s="10">
        <f t="shared" si="744"/>
        <v>4.4609982915093348E-2</v>
      </c>
      <c r="AI871" s="10">
        <f t="shared" si="715"/>
        <v>-5.4111653899112308E-3</v>
      </c>
      <c r="AJ871" s="7" t="s">
        <v>10</v>
      </c>
      <c r="AK871" s="7"/>
      <c r="AL871" s="7">
        <v>1522.65</v>
      </c>
      <c r="AM871" s="7">
        <v>27.45</v>
      </c>
      <c r="AN871" s="7">
        <v>1807.35</v>
      </c>
      <c r="AO871" s="4"/>
      <c r="AP871" s="10">
        <f t="shared" si="716"/>
        <v>-2.6220701563649154E-2</v>
      </c>
      <c r="AQ871" s="10">
        <f t="shared" si="717"/>
        <v>-4.6875000000000049E-2</v>
      </c>
      <c r="AR871" s="10">
        <f t="shared" si="718"/>
        <v>2.0755676042019656E-2</v>
      </c>
      <c r="AS871" s="4"/>
      <c r="AT871" s="10">
        <f t="shared" si="753"/>
        <v>-3.6571862444240537E-2</v>
      </c>
      <c r="AU871" s="10">
        <f t="shared" si="754"/>
        <v>-3.6297640653358046E-3</v>
      </c>
      <c r="AV871" s="10">
        <f t="shared" si="755"/>
        <v>1.1048332960393824E-2</v>
      </c>
      <c r="AW871" s="4"/>
      <c r="AX871" s="9">
        <f t="shared" si="756"/>
        <v>3.294209837890473E-2</v>
      </c>
      <c r="AY871" s="9">
        <f t="shared" si="757"/>
        <v>-1.467809702572963E-2</v>
      </c>
      <c r="AZ871" s="8">
        <f t="shared" si="719"/>
        <v>4.7620195404634358E-2</v>
      </c>
      <c r="BA871" s="4"/>
      <c r="BC871" s="4"/>
      <c r="BD871" s="4"/>
      <c r="BE871" s="4"/>
      <c r="BF871" s="4"/>
      <c r="BG871" s="4"/>
      <c r="BH871" s="4"/>
      <c r="BI871" s="4"/>
      <c r="BJ871" s="4"/>
      <c r="BK871" s="4"/>
      <c r="BN871" s="4"/>
    </row>
    <row r="872" spans="1:66" s="1" customFormat="1">
      <c r="A872" s="12">
        <v>42625</v>
      </c>
      <c r="B872" s="7">
        <v>28353.54</v>
      </c>
      <c r="C872" s="7">
        <v>350.4</v>
      </c>
      <c r="D872" s="7">
        <v>1509.05</v>
      </c>
      <c r="E872" s="7">
        <v>10942</v>
      </c>
      <c r="F872" s="7"/>
      <c r="G872" s="7"/>
      <c r="H872" s="10">
        <f t="shared" si="703"/>
        <v>-4.6141282155982156E-2</v>
      </c>
      <c r="I872" s="10">
        <f t="shared" si="704"/>
        <v>-1.5237535891412251E-2</v>
      </c>
      <c r="J872" s="10">
        <f t="shared" si="705"/>
        <v>-5.0462099188614572E-2</v>
      </c>
      <c r="K872" s="7"/>
      <c r="L872" s="10">
        <f t="shared" si="706"/>
        <v>4.6108887109687746</v>
      </c>
      <c r="M872" s="10">
        <f t="shared" si="707"/>
        <v>6.6118537200504415</v>
      </c>
      <c r="N872" s="10">
        <f t="shared" si="708"/>
        <v>6.4127769121333245</v>
      </c>
      <c r="O872" s="7"/>
      <c r="P872" s="10">
        <f t="shared" si="709"/>
        <v>-2.0009650090816669</v>
      </c>
      <c r="Q872" s="10">
        <f t="shared" si="710"/>
        <v>-1.8018882011645498</v>
      </c>
      <c r="R872" s="11">
        <f t="shared" si="711"/>
        <v>-0.19907680791711702</v>
      </c>
      <c r="S872" s="7"/>
      <c r="T872" s="7"/>
      <c r="U872" s="7">
        <v>14392.35</v>
      </c>
      <c r="V872" s="7">
        <v>3417.7</v>
      </c>
      <c r="W872" s="7">
        <v>46.75</v>
      </c>
      <c r="X872" s="7">
        <f>X860+X860*0.03</f>
        <v>2.3345381667417486</v>
      </c>
      <c r="Y872" s="10">
        <f t="shared" si="712"/>
        <v>-2.6448673676805326E-2</v>
      </c>
      <c r="Z872" s="10">
        <f t="shared" si="713"/>
        <v>-1.0036641707822236E-2</v>
      </c>
      <c r="AA872" s="10">
        <f t="shared" si="714"/>
        <v>-4.8830111902339747E-2</v>
      </c>
      <c r="AB872" s="5"/>
      <c r="AC872" s="10">
        <f t="shared" ref="AC872:AC882" si="758">(U872-$U$871)/$U$871</f>
        <v>-2.6448673676805326E-2</v>
      </c>
      <c r="AD872" s="10">
        <f t="shared" ref="AD872:AD882" si="759">(V872-$V$871)/$V$871</f>
        <v>-1.0036641707822236E-2</v>
      </c>
      <c r="AE872" s="10">
        <f t="shared" ref="AE872:AE882" si="760">(W872-$W$871)/$W$871</f>
        <v>-4.8830111902339747E-2</v>
      </c>
      <c r="AF872" s="7" t="s">
        <v>2</v>
      </c>
      <c r="AG872" s="10">
        <f t="shared" si="743"/>
        <v>-2.2381438225534421E-2</v>
      </c>
      <c r="AH872" s="10">
        <f t="shared" si="744"/>
        <v>-3.879347019451751E-2</v>
      </c>
      <c r="AI872" s="10">
        <f t="shared" si="715"/>
        <v>1.6412031968983089E-2</v>
      </c>
      <c r="AJ872" s="7" t="s">
        <v>2</v>
      </c>
      <c r="AK872" s="7"/>
      <c r="AL872" s="7">
        <v>1453.5</v>
      </c>
      <c r="AM872" s="7">
        <v>26.6</v>
      </c>
      <c r="AN872" s="7">
        <v>1807.75</v>
      </c>
      <c r="AO872" s="4"/>
      <c r="AP872" s="10">
        <f t="shared" si="716"/>
        <v>-4.5414244901980157E-2</v>
      </c>
      <c r="AQ872" s="10">
        <f t="shared" si="717"/>
        <v>-3.0965391621129251E-2</v>
      </c>
      <c r="AR872" s="10">
        <f t="shared" si="718"/>
        <v>2.2131850499354909E-4</v>
      </c>
      <c r="AS872" s="4"/>
      <c r="AT872" s="10">
        <f t="shared" si="753"/>
        <v>-8.0325223828656422E-2</v>
      </c>
      <c r="AU872" s="10">
        <f t="shared" si="754"/>
        <v>-3.4482758620689627E-2</v>
      </c>
      <c r="AV872" s="10">
        <f t="shared" si="755"/>
        <v>1.127209666592084E-2</v>
      </c>
      <c r="AW872" s="4"/>
      <c r="AX872" s="9">
        <f t="shared" si="756"/>
        <v>4.5842465207966795E-2</v>
      </c>
      <c r="AY872" s="9">
        <f t="shared" si="757"/>
        <v>-4.5754855286610469E-2</v>
      </c>
      <c r="AZ872" s="8">
        <f t="shared" si="719"/>
        <v>9.1597320494577264E-2</v>
      </c>
      <c r="BA872" s="4"/>
      <c r="BC872" s="4"/>
      <c r="BD872" s="4"/>
      <c r="BE872" s="4"/>
      <c r="BF872" s="4"/>
      <c r="BG872" s="4"/>
      <c r="BH872" s="4"/>
      <c r="BI872" s="4"/>
      <c r="BJ872" s="4"/>
      <c r="BK872" s="4"/>
      <c r="BN872" s="4"/>
    </row>
    <row r="873" spans="1:66" s="1" customFormat="1">
      <c r="A873" s="12">
        <v>42627</v>
      </c>
      <c r="B873" s="7">
        <v>28372.23</v>
      </c>
      <c r="C873" s="7">
        <v>353.45</v>
      </c>
      <c r="D873" s="7">
        <v>1516.15</v>
      </c>
      <c r="E873" s="7">
        <v>11038.5</v>
      </c>
      <c r="F873" s="7"/>
      <c r="G873" s="7"/>
      <c r="H873" s="10">
        <f t="shared" si="703"/>
        <v>8.7043378995434115E-3</v>
      </c>
      <c r="I873" s="10">
        <f t="shared" si="704"/>
        <v>4.704946820847644E-3</v>
      </c>
      <c r="J873" s="10">
        <f t="shared" si="705"/>
        <v>8.8192286602083707E-3</v>
      </c>
      <c r="K873" s="7"/>
      <c r="L873" s="10">
        <f t="shared" si="706"/>
        <v>4.6597277822257803</v>
      </c>
      <c r="M873" s="10">
        <f t="shared" si="707"/>
        <v>6.6476670870113495</v>
      </c>
      <c r="N873" s="10">
        <f t="shared" si="708"/>
        <v>6.4781518867285417</v>
      </c>
      <c r="O873" s="7"/>
      <c r="P873" s="10">
        <f t="shared" si="709"/>
        <v>-1.9879393047855691</v>
      </c>
      <c r="Q873" s="10">
        <f t="shared" si="710"/>
        <v>-1.8184241045027614</v>
      </c>
      <c r="R873" s="11">
        <f t="shared" si="711"/>
        <v>-0.16951520028280775</v>
      </c>
      <c r="S873" s="7"/>
      <c r="T873" s="7"/>
      <c r="U873" s="7">
        <v>14766.8</v>
      </c>
      <c r="V873" s="7">
        <v>3534.15</v>
      </c>
      <c r="W873" s="7">
        <v>47.85</v>
      </c>
      <c r="X873" s="7"/>
      <c r="Y873" s="10">
        <f t="shared" si="712"/>
        <v>2.6017293909611626E-2</v>
      </c>
      <c r="Z873" s="10">
        <f t="shared" si="713"/>
        <v>3.4072621938730806E-2</v>
      </c>
      <c r="AA873" s="10">
        <f t="shared" si="714"/>
        <v>2.3529411764705913E-2</v>
      </c>
      <c r="AB873" s="5"/>
      <c r="AC873" s="10">
        <f t="shared" si="758"/>
        <v>-1.1195026837625499E-3</v>
      </c>
      <c r="AD873" s="10">
        <f t="shared" si="759"/>
        <v>2.3694005532463449E-2</v>
      </c>
      <c r="AE873" s="10">
        <f t="shared" si="760"/>
        <v>-2.6449643947100657E-2</v>
      </c>
      <c r="AF873" s="10"/>
      <c r="AG873" s="10">
        <f t="shared" si="743"/>
        <v>-2.5330141263338105E-2</v>
      </c>
      <c r="AH873" s="10">
        <f t="shared" si="744"/>
        <v>-5.0143649479564109E-2</v>
      </c>
      <c r="AI873" s="10">
        <f t="shared" si="715"/>
        <v>2.4813508216226004E-2</v>
      </c>
      <c r="AJ873" s="7" t="s">
        <v>47</v>
      </c>
      <c r="AK873" s="7"/>
      <c r="AL873" s="7">
        <v>1571.25</v>
      </c>
      <c r="AM873" s="7">
        <v>27.75</v>
      </c>
      <c r="AN873" s="7">
        <v>1788.5</v>
      </c>
      <c r="AO873" s="4"/>
      <c r="AP873" s="10">
        <f t="shared" si="716"/>
        <v>8.1011351909184723E-2</v>
      </c>
      <c r="AQ873" s="10">
        <f t="shared" si="717"/>
        <v>4.3233082706766859E-2</v>
      </c>
      <c r="AR873" s="10">
        <f t="shared" si="718"/>
        <v>-1.0648596321393998E-2</v>
      </c>
      <c r="AS873" s="4"/>
      <c r="AT873" s="10">
        <f t="shared" si="753"/>
        <v>-5.8211268942390112E-3</v>
      </c>
      <c r="AU873" s="10">
        <f t="shared" si="754"/>
        <v>7.25952813067148E-3</v>
      </c>
      <c r="AV873" s="10">
        <f t="shared" si="755"/>
        <v>5.0346833743571888E-4</v>
      </c>
      <c r="AW873" s="4"/>
      <c r="AX873" s="9">
        <f t="shared" si="756"/>
        <v>1.308065502491049E-2</v>
      </c>
      <c r="AY873" s="9">
        <f t="shared" si="757"/>
        <v>6.756059793235761E-3</v>
      </c>
      <c r="AZ873" s="8">
        <f t="shared" si="719"/>
        <v>6.3245952316747294E-3</v>
      </c>
      <c r="BA873" s="4"/>
      <c r="BC873" s="4"/>
      <c r="BD873" s="4"/>
      <c r="BE873" s="4"/>
      <c r="BF873" s="4"/>
      <c r="BG873" s="4"/>
      <c r="BH873" s="4"/>
      <c r="BI873" s="4"/>
      <c r="BJ873" s="4"/>
      <c r="BK873" s="4"/>
      <c r="BN873" s="4"/>
    </row>
    <row r="874" spans="1:66" s="1" customFormat="1">
      <c r="A874" s="12">
        <v>42628</v>
      </c>
      <c r="B874" s="7">
        <v>28412.89</v>
      </c>
      <c r="C874" s="7">
        <v>346.75</v>
      </c>
      <c r="D874" s="7">
        <v>1541.4</v>
      </c>
      <c r="E874" s="7">
        <v>10946</v>
      </c>
      <c r="F874" s="7"/>
      <c r="G874" s="7"/>
      <c r="H874" s="10">
        <f t="shared" si="703"/>
        <v>-1.8956005092658053E-2</v>
      </c>
      <c r="I874" s="10">
        <f t="shared" si="704"/>
        <v>1.6654024997526631E-2</v>
      </c>
      <c r="J874" s="10">
        <f t="shared" si="705"/>
        <v>-8.3797617429904429E-3</v>
      </c>
      <c r="K874" s="7"/>
      <c r="L874" s="10">
        <f t="shared" si="706"/>
        <v>4.55244195356285</v>
      </c>
      <c r="M874" s="10">
        <f t="shared" si="707"/>
        <v>6.7750315258511984</v>
      </c>
      <c r="N874" s="10">
        <f t="shared" si="708"/>
        <v>6.4154867556398623</v>
      </c>
      <c r="O874" s="7"/>
      <c r="P874" s="10">
        <f t="shared" si="709"/>
        <v>-2.2225895722883484</v>
      </c>
      <c r="Q874" s="10">
        <f t="shared" si="710"/>
        <v>-1.8630448020770123</v>
      </c>
      <c r="R874" s="11">
        <f t="shared" si="711"/>
        <v>-0.35954477021133613</v>
      </c>
      <c r="S874" s="7"/>
      <c r="T874" s="7"/>
      <c r="U874" s="7">
        <v>14588.35</v>
      </c>
      <c r="V874" s="7">
        <v>3527.55</v>
      </c>
      <c r="W874" s="7">
        <v>47.55</v>
      </c>
      <c r="X874" s="7"/>
      <c r="Y874" s="10">
        <f t="shared" si="712"/>
        <v>-1.2084540997372412E-2</v>
      </c>
      <c r="Z874" s="10">
        <f t="shared" si="713"/>
        <v>-1.8674928907940831E-3</v>
      </c>
      <c r="AA874" s="10">
        <f t="shared" si="714"/>
        <v>-6.2695924764891173E-3</v>
      </c>
      <c r="AB874" s="5"/>
      <c r="AC874" s="10">
        <f t="shared" si="758"/>
        <v>-1.3190515005056363E-2</v>
      </c>
      <c r="AD874" s="10">
        <f t="shared" si="759"/>
        <v>2.1782264254783055E-2</v>
      </c>
      <c r="AE874" s="10">
        <f t="shared" si="760"/>
        <v>-3.2553407934893211E-2</v>
      </c>
      <c r="AF874" s="10"/>
      <c r="AG874" s="10">
        <f t="shared" si="743"/>
        <v>-1.9362892929836846E-2</v>
      </c>
      <c r="AH874" s="10">
        <f t="shared" si="744"/>
        <v>-5.4335672189676262E-2</v>
      </c>
      <c r="AI874" s="10">
        <f t="shared" si="715"/>
        <v>3.4972779259839416E-2</v>
      </c>
      <c r="AJ874" s="7"/>
      <c r="AK874" s="7"/>
      <c r="AL874" s="7">
        <v>1543</v>
      </c>
      <c r="AM874" s="7">
        <v>28.95</v>
      </c>
      <c r="AN874" s="7">
        <v>1782.2</v>
      </c>
      <c r="AO874" s="4"/>
      <c r="AP874" s="10">
        <f t="shared" si="716"/>
        <v>-1.7979315831344472E-2</v>
      </c>
      <c r="AQ874" s="10">
        <f t="shared" si="717"/>
        <v>4.3243243243243218E-2</v>
      </c>
      <c r="AR874" s="10">
        <f t="shared" si="718"/>
        <v>-3.5225048923678806E-3</v>
      </c>
      <c r="AS874" s="4"/>
      <c r="AT874" s="10">
        <f t="shared" si="753"/>
        <v>-2.3695782846657625E-2</v>
      </c>
      <c r="AU874" s="10">
        <f t="shared" si="754"/>
        <v>5.081669691470049E-2</v>
      </c>
      <c r="AV874" s="10">
        <f t="shared" si="755"/>
        <v>-3.0208100246139316E-3</v>
      </c>
      <c r="AW874" s="4"/>
      <c r="AX874" s="9">
        <f t="shared" si="756"/>
        <v>7.4512479761358108E-2</v>
      </c>
      <c r="AY874" s="9">
        <f t="shared" si="757"/>
        <v>5.3837506939314425E-2</v>
      </c>
      <c r="AZ874" s="8">
        <f t="shared" si="719"/>
        <v>2.0674972822043683E-2</v>
      </c>
      <c r="BA874" s="4"/>
      <c r="BC874" s="4"/>
      <c r="BD874" s="4"/>
      <c r="BE874" s="4"/>
      <c r="BF874" s="4"/>
      <c r="BG874" s="4"/>
      <c r="BH874" s="4"/>
      <c r="BI874" s="4"/>
      <c r="BJ874" s="4"/>
      <c r="BK874" s="4"/>
      <c r="BN874" s="4"/>
    </row>
    <row r="875" spans="1:66" s="1" customFormat="1">
      <c r="A875" s="12">
        <v>42629</v>
      </c>
      <c r="B875" s="7">
        <v>28599.03</v>
      </c>
      <c r="C875" s="7">
        <v>344.4</v>
      </c>
      <c r="D875" s="7">
        <v>1549.25</v>
      </c>
      <c r="E875" s="7">
        <v>10870</v>
      </c>
      <c r="F875" s="7"/>
      <c r="G875" s="7"/>
      <c r="H875" s="10">
        <f t="shared" si="703"/>
        <v>-6.7772170151406564E-3</v>
      </c>
      <c r="I875" s="10">
        <f t="shared" si="704"/>
        <v>5.0927728039444065E-3</v>
      </c>
      <c r="J875" s="10">
        <f t="shared" si="705"/>
        <v>-6.9431755892563497E-3</v>
      </c>
      <c r="K875" s="7"/>
      <c r="L875" s="10">
        <f t="shared" si="706"/>
        <v>4.5148118494795835</v>
      </c>
      <c r="M875" s="10">
        <f t="shared" si="707"/>
        <v>6.8146279949558641</v>
      </c>
      <c r="N875" s="10">
        <f t="shared" si="708"/>
        <v>6.3639997290156494</v>
      </c>
      <c r="O875" s="7"/>
      <c r="P875" s="10">
        <f t="shared" si="709"/>
        <v>-2.2998161454762807</v>
      </c>
      <c r="Q875" s="10">
        <f t="shared" si="710"/>
        <v>-1.8491878795360659</v>
      </c>
      <c r="R875" s="11">
        <f t="shared" si="711"/>
        <v>-0.45062826594021477</v>
      </c>
      <c r="S875" s="7"/>
      <c r="T875" s="7"/>
      <c r="U875" s="7">
        <v>14846.7</v>
      </c>
      <c r="V875" s="7">
        <v>3478.25</v>
      </c>
      <c r="W875" s="7">
        <v>46.1</v>
      </c>
      <c r="X875" s="7"/>
      <c r="Y875" s="10">
        <f t="shared" si="712"/>
        <v>1.7709336559652077E-2</v>
      </c>
      <c r="Z875" s="10">
        <f t="shared" si="713"/>
        <v>-1.3975705517994126E-2</v>
      </c>
      <c r="AA875" s="10">
        <f t="shared" si="714"/>
        <v>-3.0494216614090342E-2</v>
      </c>
      <c r="AB875" s="5"/>
      <c r="AC875" s="10">
        <f t="shared" si="758"/>
        <v>4.2852262849760276E-3</v>
      </c>
      <c r="AD875" s="10">
        <f t="shared" si="759"/>
        <v>7.5021362260489499E-3</v>
      </c>
      <c r="AE875" s="10">
        <f t="shared" si="760"/>
        <v>-6.2054933875890075E-2</v>
      </c>
      <c r="AF875" s="10"/>
      <c r="AG875" s="10">
        <f t="shared" si="743"/>
        <v>-6.6340160160866107E-2</v>
      </c>
      <c r="AH875" s="10">
        <f t="shared" si="744"/>
        <v>-6.9557070101939025E-2</v>
      </c>
      <c r="AI875" s="10">
        <f t="shared" si="715"/>
        <v>3.2169099410729179E-3</v>
      </c>
      <c r="AJ875" s="7"/>
      <c r="AK875" s="7"/>
      <c r="AL875" s="7">
        <v>1532.75</v>
      </c>
      <c r="AM875" s="7">
        <v>28.1</v>
      </c>
      <c r="AN875" s="7">
        <v>1751.85</v>
      </c>
      <c r="AO875" s="4"/>
      <c r="AP875" s="10">
        <f t="shared" si="716"/>
        <v>-6.6429034348671418E-3</v>
      </c>
      <c r="AQ875" s="10">
        <f t="shared" si="717"/>
        <v>-2.9360967184801308E-2</v>
      </c>
      <c r="AR875" s="10">
        <f t="shared" si="718"/>
        <v>-1.7029514083716831E-2</v>
      </c>
      <c r="AS875" s="4"/>
      <c r="AT875" s="10">
        <f t="shared" si="753"/>
        <v>-3.0181277484260839E-2</v>
      </c>
      <c r="AU875" s="10">
        <f t="shared" si="754"/>
        <v>1.9963702359346667E-2</v>
      </c>
      <c r="AV875" s="10">
        <f t="shared" si="755"/>
        <v>-1.9998881181472365E-2</v>
      </c>
      <c r="AW875" s="4"/>
      <c r="AX875" s="9">
        <f t="shared" si="756"/>
        <v>5.0144979843607509E-2</v>
      </c>
      <c r="AY875" s="9">
        <f t="shared" si="757"/>
        <v>3.9962583540819031E-2</v>
      </c>
      <c r="AZ875" s="8">
        <f t="shared" si="719"/>
        <v>1.0182396302788478E-2</v>
      </c>
      <c r="BA875" s="4"/>
      <c r="BC875" s="4"/>
      <c r="BD875" s="4"/>
      <c r="BE875" s="4"/>
      <c r="BF875" s="4"/>
      <c r="BG875" s="4"/>
      <c r="BH875" s="4"/>
      <c r="BI875" s="4"/>
      <c r="BJ875" s="4"/>
      <c r="BK875" s="4"/>
      <c r="BN875" s="4"/>
    </row>
    <row r="876" spans="1:66" s="1" customFormat="1">
      <c r="A876" s="12">
        <v>42632</v>
      </c>
      <c r="B876" s="7">
        <v>28634.5</v>
      </c>
      <c r="C876" s="7">
        <v>348.15</v>
      </c>
      <c r="D876" s="7">
        <v>1551.85</v>
      </c>
      <c r="E876" s="7">
        <v>10773.5</v>
      </c>
      <c r="F876" s="7"/>
      <c r="G876" s="7"/>
      <c r="H876" s="10">
        <f t="shared" si="703"/>
        <v>1.0888501742160279E-2</v>
      </c>
      <c r="I876" s="10">
        <f t="shared" si="704"/>
        <v>1.6782314022913726E-3</v>
      </c>
      <c r="J876" s="10">
        <f t="shared" si="705"/>
        <v>-8.877644894204232E-3</v>
      </c>
      <c r="K876" s="7"/>
      <c r="L876" s="10">
        <f t="shared" si="706"/>
        <v>4.5748598879103275</v>
      </c>
      <c r="M876" s="10">
        <f t="shared" si="707"/>
        <v>6.8277427490542237</v>
      </c>
      <c r="N876" s="10">
        <f t="shared" si="708"/>
        <v>6.2986247544204321</v>
      </c>
      <c r="O876" s="7"/>
      <c r="P876" s="10">
        <f t="shared" si="709"/>
        <v>-2.2528828611438962</v>
      </c>
      <c r="Q876" s="10">
        <f t="shared" si="710"/>
        <v>-1.7237648665101046</v>
      </c>
      <c r="R876" s="11">
        <f t="shared" si="711"/>
        <v>-0.52911799463379161</v>
      </c>
      <c r="S876" s="7"/>
      <c r="T876" s="7"/>
      <c r="U876" s="7">
        <v>15196.7</v>
      </c>
      <c r="V876" s="7">
        <v>3411.65</v>
      </c>
      <c r="W876" s="7">
        <v>47.4</v>
      </c>
      <c r="X876" s="7"/>
      <c r="Y876" s="10">
        <f t="shared" si="712"/>
        <v>2.3574262293977785E-2</v>
      </c>
      <c r="Z876" s="10">
        <f t="shared" si="713"/>
        <v>-1.9147559836124463E-2</v>
      </c>
      <c r="AA876" s="10">
        <f t="shared" si="714"/>
        <v>2.8199566160520544E-2</v>
      </c>
      <c r="AB876" s="5"/>
      <c r="AC876" s="10">
        <f t="shared" si="758"/>
        <v>2.7960509627384885E-2</v>
      </c>
      <c r="AD876" s="10">
        <f t="shared" si="759"/>
        <v>-1.1789071212362541E-2</v>
      </c>
      <c r="AE876" s="10">
        <f t="shared" si="760"/>
        <v>-3.5605289928789419E-2</v>
      </c>
      <c r="AF876" s="10"/>
      <c r="AG876" s="10">
        <f t="shared" si="743"/>
        <v>-6.3565799556174307E-2</v>
      </c>
      <c r="AH876" s="10">
        <f t="shared" si="744"/>
        <v>-2.3816218716426876E-2</v>
      </c>
      <c r="AI876" s="10">
        <f t="shared" si="715"/>
        <v>-3.9749580839747431E-2</v>
      </c>
      <c r="AJ876" s="7"/>
      <c r="AK876" s="7"/>
      <c r="AL876" s="7">
        <v>1512.75</v>
      </c>
      <c r="AM876" s="7">
        <v>28.15</v>
      </c>
      <c r="AN876" s="7">
        <v>1701.35</v>
      </c>
      <c r="AO876" s="4"/>
      <c r="AP876" s="10">
        <f t="shared" si="716"/>
        <v>-1.3048442342195401E-2</v>
      </c>
      <c r="AQ876" s="10">
        <f t="shared" si="717"/>
        <v>1.7793594306048811E-3</v>
      </c>
      <c r="AR876" s="10">
        <f t="shared" si="718"/>
        <v>-2.8826668949967178E-2</v>
      </c>
      <c r="AS876" s="4"/>
      <c r="AT876" s="10">
        <f t="shared" si="753"/>
        <v>-4.2835901167389064E-2</v>
      </c>
      <c r="AU876" s="10">
        <f t="shared" si="754"/>
        <v>2.1778584392014442E-2</v>
      </c>
      <c r="AV876" s="10">
        <f t="shared" si="755"/>
        <v>-4.8249049004251511E-2</v>
      </c>
      <c r="AW876" s="10" t="s">
        <v>1</v>
      </c>
      <c r="AX876" s="9">
        <f t="shared" si="756"/>
        <v>6.4614485559403509E-2</v>
      </c>
      <c r="AY876" s="9">
        <f t="shared" si="757"/>
        <v>7.0027633396265956E-2</v>
      </c>
      <c r="AZ876" s="8">
        <f t="shared" si="719"/>
        <v>-5.4131478368624475E-3</v>
      </c>
      <c r="BA876" s="4" t="s">
        <v>14</v>
      </c>
      <c r="BC876" s="4"/>
      <c r="BD876" s="4"/>
      <c r="BE876" s="4"/>
      <c r="BF876" s="4"/>
      <c r="BG876" s="4"/>
      <c r="BH876" s="4"/>
      <c r="BI876" s="4"/>
      <c r="BJ876" s="4">
        <v>132</v>
      </c>
      <c r="BK876" s="4"/>
      <c r="BN876" s="4"/>
    </row>
    <row r="877" spans="1:66" s="1" customFormat="1">
      <c r="A877" s="12">
        <v>42633</v>
      </c>
      <c r="B877" s="7">
        <v>28523.200000000001</v>
      </c>
      <c r="C877" s="7">
        <v>366.65</v>
      </c>
      <c r="D877" s="7">
        <v>1548.1</v>
      </c>
      <c r="E877" s="7">
        <v>10751</v>
      </c>
      <c r="F877" s="7"/>
      <c r="G877" s="7"/>
      <c r="H877" s="10">
        <f t="shared" si="703"/>
        <v>5.313801522332328E-2</v>
      </c>
      <c r="I877" s="10">
        <f t="shared" si="704"/>
        <v>-2.4164706640461388E-3</v>
      </c>
      <c r="J877" s="10">
        <f t="shared" si="705"/>
        <v>-2.0884577899475563E-3</v>
      </c>
      <c r="K877" s="7"/>
      <c r="L877" s="10">
        <f t="shared" si="706"/>
        <v>4.8710968775020014</v>
      </c>
      <c r="M877" s="10">
        <f t="shared" si="707"/>
        <v>6.8088272383354349</v>
      </c>
      <c r="N877" s="10">
        <f t="shared" si="708"/>
        <v>6.2833818846961593</v>
      </c>
      <c r="O877" s="7"/>
      <c r="P877" s="10">
        <f t="shared" si="709"/>
        <v>-1.9377303608334335</v>
      </c>
      <c r="Q877" s="10">
        <f t="shared" si="710"/>
        <v>-1.4122850071941579</v>
      </c>
      <c r="R877" s="11">
        <f t="shared" si="711"/>
        <v>-0.52544535363927558</v>
      </c>
      <c r="S877" s="7"/>
      <c r="T877" s="7"/>
      <c r="U877" s="7">
        <v>15066.55</v>
      </c>
      <c r="V877" s="7">
        <v>3410.7</v>
      </c>
      <c r="W877" s="7">
        <v>46.1</v>
      </c>
      <c r="X877" s="7"/>
      <c r="Y877" s="10">
        <f t="shared" si="712"/>
        <v>-8.5643593674943532E-3</v>
      </c>
      <c r="Z877" s="10">
        <f t="shared" si="713"/>
        <v>-2.7845763779997149E-4</v>
      </c>
      <c r="AA877" s="10">
        <f t="shared" si="714"/>
        <v>-2.7426160337552682E-2</v>
      </c>
      <c r="AB877" s="5"/>
      <c r="AC877" s="10">
        <f t="shared" si="758"/>
        <v>1.9156686407343321E-2</v>
      </c>
      <c r="AD877" s="10">
        <f t="shared" si="759"/>
        <v>-1.2064246093240862E-2</v>
      </c>
      <c r="AE877" s="10">
        <f t="shared" si="760"/>
        <v>-6.2054933875890075E-2</v>
      </c>
      <c r="AF877" s="10"/>
      <c r="AG877" s="10">
        <f t="shared" si="743"/>
        <v>-8.1211620283233393E-2</v>
      </c>
      <c r="AH877" s="10">
        <f t="shared" si="744"/>
        <v>-4.9990687782649215E-2</v>
      </c>
      <c r="AI877" s="10">
        <f t="shared" si="715"/>
        <v>-3.1220932500584178E-2</v>
      </c>
      <c r="AJ877" s="7"/>
      <c r="AK877" s="7"/>
      <c r="AL877" s="7">
        <v>1495</v>
      </c>
      <c r="AM877" s="7">
        <v>27.75</v>
      </c>
      <c r="AN877" s="7">
        <v>1642.3</v>
      </c>
      <c r="AO877" s="4"/>
      <c r="AP877" s="10">
        <f t="shared" si="716"/>
        <v>-1.1733597752437614E-2</v>
      </c>
      <c r="AQ877" s="10">
        <f t="shared" si="717"/>
        <v>-1.4209591474245066E-2</v>
      </c>
      <c r="AR877" s="10">
        <f t="shared" si="718"/>
        <v>-3.4707732095100925E-2</v>
      </c>
      <c r="AS877" s="4"/>
      <c r="AT877" s="10">
        <f>(AL877-$AL$876)/$AL$876</f>
        <v>-1.1733597752437614E-2</v>
      </c>
      <c r="AU877" s="10">
        <f>(AM877-$AM$876)/$AM$876</f>
        <v>-1.4209591474245066E-2</v>
      </c>
      <c r="AV877" s="10">
        <f>(AN877-$AN$876)/$AN$876</f>
        <v>-3.4707732095100925E-2</v>
      </c>
      <c r="AW877" s="7" t="s">
        <v>7</v>
      </c>
      <c r="AX877" s="9">
        <f>AV877-AT877</f>
        <v>-2.2974134342663311E-2</v>
      </c>
      <c r="AY877" s="9">
        <f>AV877-AU877</f>
        <v>-2.0498140620855858E-2</v>
      </c>
      <c r="AZ877" s="8">
        <f t="shared" si="719"/>
        <v>-2.4759937218074533E-3</v>
      </c>
      <c r="BA877" s="4" t="s">
        <v>8</v>
      </c>
      <c r="BC877" s="4"/>
      <c r="BD877" s="4"/>
      <c r="BE877" s="4"/>
      <c r="BF877" s="4"/>
      <c r="BG877" s="4"/>
      <c r="BH877" s="4"/>
      <c r="BI877" s="4"/>
      <c r="BJ877" s="4"/>
      <c r="BK877" s="4"/>
      <c r="BN877" s="4"/>
    </row>
    <row r="878" spans="1:66" s="1" customFormat="1">
      <c r="A878" s="12">
        <v>42634</v>
      </c>
      <c r="B878" s="7">
        <v>28507.42</v>
      </c>
      <c r="C878" s="7">
        <v>369.3</v>
      </c>
      <c r="D878" s="7">
        <v>1552.5</v>
      </c>
      <c r="E878" s="7">
        <v>10695.5</v>
      </c>
      <c r="F878" s="7"/>
      <c r="G878" s="7"/>
      <c r="H878" s="10">
        <f t="shared" si="703"/>
        <v>7.2276012546025753E-3</v>
      </c>
      <c r="I878" s="10">
        <f t="shared" si="704"/>
        <v>2.8421936567405797E-3</v>
      </c>
      <c r="J878" s="10">
        <f t="shared" si="705"/>
        <v>-5.1623104827457911E-3</v>
      </c>
      <c r="K878" s="7"/>
      <c r="L878" s="10">
        <f t="shared" si="706"/>
        <v>4.9135308246597278</v>
      </c>
      <c r="M878" s="10">
        <f t="shared" si="707"/>
        <v>6.8310214375788147</v>
      </c>
      <c r="N878" s="10">
        <f t="shared" si="708"/>
        <v>6.2457828060429508</v>
      </c>
      <c r="O878" s="7"/>
      <c r="P878" s="10">
        <f t="shared" si="709"/>
        <v>-1.917490612919087</v>
      </c>
      <c r="Q878" s="10">
        <f t="shared" si="710"/>
        <v>-1.332251981383223</v>
      </c>
      <c r="R878" s="11">
        <f t="shared" si="711"/>
        <v>-0.58523863153586397</v>
      </c>
      <c r="S878" s="7"/>
      <c r="T878" s="7"/>
      <c r="U878" s="7">
        <v>15139.55</v>
      </c>
      <c r="V878" s="7">
        <v>3397.85</v>
      </c>
      <c r="W878" s="7">
        <v>45.65</v>
      </c>
      <c r="X878" s="7"/>
      <c r="Y878" s="10">
        <f t="shared" si="712"/>
        <v>4.8451702612741475E-3</v>
      </c>
      <c r="Z878" s="10">
        <f t="shared" si="713"/>
        <v>-3.767555047350957E-3</v>
      </c>
      <c r="AA878" s="10">
        <f t="shared" si="714"/>
        <v>-9.7613882863341172E-3</v>
      </c>
      <c r="AB878" s="5"/>
      <c r="AC878" s="10">
        <f t="shared" si="758"/>
        <v>2.4094674075902885E-2</v>
      </c>
      <c r="AD878" s="10">
        <f t="shared" si="759"/>
        <v>-1.5786348429330747E-2</v>
      </c>
      <c r="AE878" s="10">
        <f t="shared" si="760"/>
        <v>-7.1210579857578837E-2</v>
      </c>
      <c r="AF878" s="10"/>
      <c r="AG878" s="10">
        <f t="shared" si="743"/>
        <v>-9.5305253933481715E-2</v>
      </c>
      <c r="AH878" s="10">
        <f t="shared" si="744"/>
        <v>-5.5424231428248094E-2</v>
      </c>
      <c r="AI878" s="10">
        <f t="shared" si="715"/>
        <v>-3.9881022505233621E-2</v>
      </c>
      <c r="AJ878" s="7"/>
      <c r="AK878" s="7"/>
      <c r="AL878" s="7">
        <v>1501.5</v>
      </c>
      <c r="AM878" s="7">
        <v>27.1</v>
      </c>
      <c r="AN878" s="7">
        <v>1733.35</v>
      </c>
      <c r="AO878" s="4"/>
      <c r="AP878" s="10">
        <f t="shared" si="716"/>
        <v>4.3478260869565218E-3</v>
      </c>
      <c r="AQ878" s="10">
        <f t="shared" si="717"/>
        <v>-2.3423423423423372E-2</v>
      </c>
      <c r="AR878" s="10">
        <f t="shared" si="718"/>
        <v>5.5440540705108662E-2</v>
      </c>
      <c r="AS878" s="4"/>
      <c r="AT878" s="10">
        <f>(AL878-$AL$876)/$AL$876</f>
        <v>-7.4367873078829945E-3</v>
      </c>
      <c r="AU878" s="10">
        <f>(AM878-$AM$876)/$AM$876</f>
        <v>-3.7300177619893328E-2</v>
      </c>
      <c r="AV878" s="10">
        <f>(AN878-$AN$876)/$AN$876</f>
        <v>1.8808593176007291E-2</v>
      </c>
      <c r="AW878" s="4"/>
      <c r="AX878" s="9">
        <f>AV878-AT878</f>
        <v>2.6245380483890284E-2</v>
      </c>
      <c r="AY878" s="9">
        <f>AV878-AU878</f>
        <v>5.6108770795900618E-2</v>
      </c>
      <c r="AZ878" s="8">
        <f t="shared" si="719"/>
        <v>-2.9863390312010334E-2</v>
      </c>
      <c r="BA878" s="4"/>
      <c r="BC878" s="4"/>
      <c r="BD878" s="4"/>
      <c r="BE878" s="4"/>
      <c r="BF878" s="4"/>
      <c r="BG878" s="4"/>
      <c r="BH878" s="4"/>
      <c r="BI878" s="4"/>
      <c r="BJ878" s="4"/>
      <c r="BK878" s="4"/>
      <c r="BN878" s="4"/>
    </row>
    <row r="879" spans="1:66" s="1" customFormat="1">
      <c r="A879" s="12">
        <v>42635</v>
      </c>
      <c r="B879" s="7">
        <v>28773.13</v>
      </c>
      <c r="C879" s="7">
        <v>382.15</v>
      </c>
      <c r="D879" s="7">
        <v>1547.6</v>
      </c>
      <c r="E879" s="7">
        <v>11274</v>
      </c>
      <c r="F879" s="7"/>
      <c r="G879" s="7"/>
      <c r="H879" s="10">
        <f t="shared" si="703"/>
        <v>3.4795559165989615E-2</v>
      </c>
      <c r="I879" s="10">
        <f t="shared" si="704"/>
        <v>-3.1561996779388671E-3</v>
      </c>
      <c r="J879" s="10">
        <f t="shared" si="705"/>
        <v>5.4088167921088309E-2</v>
      </c>
      <c r="K879" s="1" t="s">
        <v>15</v>
      </c>
      <c r="L879" s="10">
        <f t="shared" si="706"/>
        <v>5.1192954363490788</v>
      </c>
      <c r="M879" s="10">
        <f t="shared" si="707"/>
        <v>6.8063051702395958</v>
      </c>
      <c r="N879" s="10">
        <f t="shared" si="708"/>
        <v>6.6376939231759371</v>
      </c>
      <c r="O879" s="10" t="s">
        <v>1</v>
      </c>
      <c r="P879" s="10">
        <f t="shared" si="709"/>
        <v>-1.687009733890517</v>
      </c>
      <c r="Q879" s="10">
        <f t="shared" si="710"/>
        <v>-1.5183984868268583</v>
      </c>
      <c r="R879" s="11">
        <f t="shared" si="711"/>
        <v>-0.16861124706365871</v>
      </c>
      <c r="S879" s="7"/>
      <c r="T879" s="7"/>
      <c r="U879" s="7">
        <v>15083.45</v>
      </c>
      <c r="V879" s="7">
        <v>3408.35</v>
      </c>
      <c r="W879" s="7">
        <v>45.5</v>
      </c>
      <c r="X879" s="7"/>
      <c r="Y879" s="10">
        <f t="shared" si="712"/>
        <v>-3.7055262540827533E-3</v>
      </c>
      <c r="Z879" s="10">
        <f t="shared" si="713"/>
        <v>3.0901893844637049E-3</v>
      </c>
      <c r="AA879" s="10">
        <f t="shared" si="714"/>
        <v>-3.285870755750243E-3</v>
      </c>
      <c r="AB879" s="5"/>
      <c r="AC879" s="10">
        <f t="shared" si="758"/>
        <v>2.0299864374448306E-2</v>
      </c>
      <c r="AD879" s="10">
        <f t="shared" si="759"/>
        <v>-1.2744941851202804E-2</v>
      </c>
      <c r="AE879" s="10">
        <f t="shared" si="760"/>
        <v>-7.4262461851475045E-2</v>
      </c>
      <c r="AF879" s="10"/>
      <c r="AG879" s="10">
        <f t="shared" si="743"/>
        <v>-9.4562326225923352E-2</v>
      </c>
      <c r="AH879" s="10">
        <f t="shared" si="744"/>
        <v>-6.151752000027224E-2</v>
      </c>
      <c r="AI879" s="10">
        <f t="shared" si="715"/>
        <v>-3.3044806225651112E-2</v>
      </c>
      <c r="AJ879" s="7"/>
      <c r="AK879" s="7"/>
      <c r="AL879" s="7">
        <v>1511</v>
      </c>
      <c r="AM879" s="7">
        <v>26.95</v>
      </c>
      <c r="AN879" s="7">
        <v>1792.95</v>
      </c>
      <c r="AO879" s="4"/>
      <c r="AP879" s="10">
        <f t="shared" si="716"/>
        <v>6.327006327006327E-3</v>
      </c>
      <c r="AQ879" s="10">
        <f t="shared" si="717"/>
        <v>-5.5350553505535841E-3</v>
      </c>
      <c r="AR879" s="10">
        <f t="shared" si="718"/>
        <v>3.4384284766492711E-2</v>
      </c>
      <c r="AS879" s="4"/>
      <c r="AT879" s="10">
        <f>(AL879-$AL$876)/$AL$876</f>
        <v>-1.1568335812262437E-3</v>
      </c>
      <c r="AU879" s="10">
        <f>(AM879-$AM$876)/$AM$876</f>
        <v>-4.262877442273532E-2</v>
      </c>
      <c r="AV879" s="10">
        <f>(AN879-$AN$876)/$AN$876</f>
        <v>5.3839597966320943E-2</v>
      </c>
      <c r="AW879" s="10" t="s">
        <v>1</v>
      </c>
      <c r="AX879" s="9">
        <f>AV879-AT879</f>
        <v>5.4996431547547187E-2</v>
      </c>
      <c r="AY879" s="9">
        <f>AV879-AU879</f>
        <v>9.6468372389056256E-2</v>
      </c>
      <c r="AZ879" s="8">
        <f t="shared" si="719"/>
        <v>-4.147194084150907E-2</v>
      </c>
      <c r="BA879" s="4" t="s">
        <v>14</v>
      </c>
      <c r="BC879" s="4"/>
      <c r="BD879" s="4"/>
      <c r="BE879" s="4"/>
      <c r="BF879" s="4"/>
      <c r="BG879" s="4"/>
      <c r="BH879" s="4"/>
      <c r="BI879" s="4"/>
      <c r="BJ879" s="4"/>
      <c r="BK879" s="4"/>
      <c r="BN879" s="4"/>
    </row>
    <row r="880" spans="1:66" s="1" customFormat="1">
      <c r="A880" s="12">
        <v>42636</v>
      </c>
      <c r="B880" s="7">
        <v>28668.22</v>
      </c>
      <c r="C880" s="7">
        <v>380.1</v>
      </c>
      <c r="D880" s="7">
        <v>1532.4</v>
      </c>
      <c r="E880" s="7">
        <v>11270</v>
      </c>
      <c r="F880" s="7"/>
      <c r="G880" s="7"/>
      <c r="H880" s="10">
        <f t="shared" si="703"/>
        <v>-5.3643857124164715E-3</v>
      </c>
      <c r="I880" s="10">
        <f t="shared" si="704"/>
        <v>-9.8216593434994962E-3</v>
      </c>
      <c r="J880" s="10">
        <f t="shared" si="705"/>
        <v>-3.5479865176512329E-4</v>
      </c>
      <c r="K880" s="7" t="s">
        <v>53</v>
      </c>
      <c r="L880" s="10">
        <f t="shared" si="706"/>
        <v>5.0864691753402722</v>
      </c>
      <c r="M880" s="10">
        <f t="shared" si="707"/>
        <v>6.7296343001261043</v>
      </c>
      <c r="N880" s="10">
        <f t="shared" si="708"/>
        <v>6.6349840796693993</v>
      </c>
      <c r="O880" s="1" t="s">
        <v>0</v>
      </c>
      <c r="P880" s="10">
        <f t="shared" si="709"/>
        <v>-1.6431651247858321</v>
      </c>
      <c r="Q880" s="10">
        <f t="shared" si="710"/>
        <v>-1.5485149043291271</v>
      </c>
      <c r="R880" s="11">
        <f t="shared" si="711"/>
        <v>-9.4650220456705014E-2</v>
      </c>
      <c r="S880" s="7"/>
      <c r="T880" s="7"/>
      <c r="U880" s="7">
        <v>14980.5</v>
      </c>
      <c r="V880" s="7">
        <v>3416.7</v>
      </c>
      <c r="W880" s="7">
        <v>45.1</v>
      </c>
      <c r="X880" s="7"/>
      <c r="Y880" s="10">
        <f t="shared" si="712"/>
        <v>-6.8253615717889958E-3</v>
      </c>
      <c r="Z880" s="10">
        <f t="shared" si="713"/>
        <v>2.4498657708274998E-3</v>
      </c>
      <c r="AA880" s="10">
        <f t="shared" si="714"/>
        <v>-8.79120879120876E-3</v>
      </c>
      <c r="AB880" s="5"/>
      <c r="AC880" s="10">
        <f t="shared" si="758"/>
        <v>1.3335948888445422E-2</v>
      </c>
      <c r="AD880" s="10">
        <f t="shared" si="759"/>
        <v>-1.0326299477167754E-2</v>
      </c>
      <c r="AE880" s="10">
        <f t="shared" si="760"/>
        <v>-8.2400813835198317E-2</v>
      </c>
      <c r="AF880" s="10"/>
      <c r="AG880" s="10">
        <f t="shared" si="743"/>
        <v>-9.5736762723643731E-2</v>
      </c>
      <c r="AH880" s="10">
        <f t="shared" si="744"/>
        <v>-7.2074514358030556E-2</v>
      </c>
      <c r="AI880" s="10">
        <f t="shared" si="715"/>
        <v>-2.3662248365613175E-2</v>
      </c>
      <c r="AJ880" s="7"/>
      <c r="AK880" s="7"/>
      <c r="AL880" s="7">
        <v>1464.75</v>
      </c>
      <c r="AM880" s="7">
        <v>26.85</v>
      </c>
      <c r="AN880" s="7">
        <v>1873.85</v>
      </c>
      <c r="AO880" s="4"/>
      <c r="AP880" s="10">
        <f t="shared" si="716"/>
        <v>-3.0608868299139641E-2</v>
      </c>
      <c r="AQ880" s="10">
        <f t="shared" si="717"/>
        <v>-3.7105751391464888E-3</v>
      </c>
      <c r="AR880" s="10">
        <f t="shared" si="718"/>
        <v>4.5121169023118246E-2</v>
      </c>
      <c r="AS880" s="4"/>
      <c r="AT880" s="10">
        <f t="shared" ref="AT880:AT889" si="761">(AL880-$AL$879)/$AL$879</f>
        <v>-3.0608868299139641E-2</v>
      </c>
      <c r="AU880" s="10">
        <f t="shared" ref="AU880:AU889" si="762">(AM880-$AM$879)/$AM$879</f>
        <v>-3.7105751391464888E-3</v>
      </c>
      <c r="AV880" s="10">
        <f t="shared" ref="AV880:AV889" si="763">(AN880-$AN$879)/$AN$879</f>
        <v>4.5121169023118246E-2</v>
      </c>
      <c r="AW880" s="4" t="s">
        <v>2</v>
      </c>
      <c r="AX880" s="9">
        <f t="shared" ref="AX880:AX907" si="764">AT880-AU880</f>
        <v>-2.6898293159993151E-2</v>
      </c>
      <c r="AY880" s="9">
        <f t="shared" ref="AY880:AY907" si="765">AT880-AV880</f>
        <v>-7.5730037322257887E-2</v>
      </c>
      <c r="AZ880" s="8">
        <f t="shared" si="719"/>
        <v>4.883174416226474E-2</v>
      </c>
      <c r="BA880" s="4" t="s">
        <v>2</v>
      </c>
      <c r="BC880" s="4"/>
      <c r="BD880" s="4"/>
      <c r="BE880" s="4"/>
      <c r="BF880" s="4"/>
      <c r="BG880" s="4"/>
      <c r="BH880" s="4"/>
      <c r="BI880" s="4"/>
      <c r="BJ880" s="4">
        <v>133</v>
      </c>
      <c r="BK880" s="4"/>
      <c r="BN880" s="4"/>
    </row>
    <row r="881" spans="1:66" s="1" customFormat="1">
      <c r="A881" s="12">
        <v>42639</v>
      </c>
      <c r="B881" s="7">
        <v>28294.28</v>
      </c>
      <c r="C881" s="7">
        <v>374.7</v>
      </c>
      <c r="D881" s="7">
        <v>1512.8</v>
      </c>
      <c r="E881" s="7">
        <v>11222</v>
      </c>
      <c r="F881" s="7"/>
      <c r="G881" s="7"/>
      <c r="H881" s="10">
        <f t="shared" si="703"/>
        <v>-1.420678768745076E-2</v>
      </c>
      <c r="I881" s="10">
        <f t="shared" si="704"/>
        <v>-1.2790394152962761E-2</v>
      </c>
      <c r="J881" s="10">
        <f t="shared" si="705"/>
        <v>-4.2590949423247561E-3</v>
      </c>
      <c r="K881" s="7"/>
      <c r="L881" s="10">
        <f t="shared" si="706"/>
        <v>5</v>
      </c>
      <c r="M881" s="10">
        <f t="shared" si="707"/>
        <v>6.6307692307692303</v>
      </c>
      <c r="N881" s="10">
        <f t="shared" si="708"/>
        <v>6.6024659575909492</v>
      </c>
      <c r="O881" s="7"/>
      <c r="P881" s="10">
        <f t="shared" si="709"/>
        <v>-1.6307692307692303</v>
      </c>
      <c r="Q881" s="10">
        <f t="shared" si="710"/>
        <v>-1.6024659575909492</v>
      </c>
      <c r="R881" s="11">
        <f t="shared" si="711"/>
        <v>-2.8303273178281074E-2</v>
      </c>
      <c r="S881" s="7"/>
      <c r="T881" s="7"/>
      <c r="U881" s="7">
        <v>14857.95</v>
      </c>
      <c r="V881" s="7">
        <v>3416.7</v>
      </c>
      <c r="W881" s="7">
        <v>47.1</v>
      </c>
      <c r="X881" s="7"/>
      <c r="Y881" s="10">
        <f t="shared" si="712"/>
        <v>-8.1806348252728058E-3</v>
      </c>
      <c r="Z881" s="10">
        <f t="shared" si="713"/>
        <v>0</v>
      </c>
      <c r="AA881" s="10">
        <f t="shared" si="714"/>
        <v>4.4345898004434586E-2</v>
      </c>
      <c r="AB881" s="5"/>
      <c r="AC881" s="10">
        <f t="shared" si="758"/>
        <v>5.0462175352677411E-3</v>
      </c>
      <c r="AD881" s="10">
        <f t="shared" si="759"/>
        <v>-1.0326299477167754E-2</v>
      </c>
      <c r="AE881" s="10">
        <f t="shared" si="760"/>
        <v>-4.1709053916581834E-2</v>
      </c>
      <c r="AF881" s="10"/>
      <c r="AG881" s="10">
        <f t="shared" si="743"/>
        <v>-4.6755271451849573E-2</v>
      </c>
      <c r="AH881" s="10">
        <f t="shared" si="744"/>
        <v>-3.138275443941408E-2</v>
      </c>
      <c r="AI881" s="10">
        <f t="shared" si="715"/>
        <v>-1.5372517012435492E-2</v>
      </c>
      <c r="AJ881" s="7"/>
      <c r="AK881" s="7"/>
      <c r="AL881" s="7">
        <v>1469.5</v>
      </c>
      <c r="AM881" s="7">
        <v>27</v>
      </c>
      <c r="AN881" s="7">
        <v>1815.25</v>
      </c>
      <c r="AO881" s="4"/>
      <c r="AP881" s="10">
        <f t="shared" si="716"/>
        <v>3.2428742106161462E-3</v>
      </c>
      <c r="AQ881" s="10">
        <f t="shared" si="717"/>
        <v>5.5865921787708961E-3</v>
      </c>
      <c r="AR881" s="10">
        <f t="shared" si="718"/>
        <v>-3.1272513808469148E-2</v>
      </c>
      <c r="AS881" s="4"/>
      <c r="AT881" s="10">
        <f t="shared" si="761"/>
        <v>-2.7465254798146922E-2</v>
      </c>
      <c r="AU881" s="10">
        <f t="shared" si="762"/>
        <v>1.8552875695733103E-3</v>
      </c>
      <c r="AV881" s="10">
        <f t="shared" si="763"/>
        <v>1.2437602833319364E-2</v>
      </c>
      <c r="AW881" s="4"/>
      <c r="AX881" s="9">
        <f t="shared" si="764"/>
        <v>-2.9320542367720231E-2</v>
      </c>
      <c r="AY881" s="9">
        <f t="shared" si="765"/>
        <v>-3.9902857631466282E-2</v>
      </c>
      <c r="AZ881" s="8">
        <f t="shared" si="719"/>
        <v>1.0582315263746051E-2</v>
      </c>
      <c r="BA881" s="4"/>
      <c r="BC881" s="4"/>
      <c r="BD881" s="4"/>
      <c r="BE881" s="4"/>
      <c r="BF881" s="4"/>
      <c r="BG881" s="4"/>
      <c r="BH881" s="4"/>
      <c r="BI881" s="4"/>
      <c r="BJ881" s="4"/>
      <c r="BK881" s="4"/>
      <c r="BN881" s="4"/>
    </row>
    <row r="882" spans="1:66" s="1" customFormat="1">
      <c r="A882" s="12">
        <v>42640</v>
      </c>
      <c r="B882" s="7">
        <v>28223.7</v>
      </c>
      <c r="C882" s="7">
        <v>384.35</v>
      </c>
      <c r="D882" s="7">
        <v>1497.95</v>
      </c>
      <c r="E882" s="7">
        <v>11001</v>
      </c>
      <c r="F882" s="7"/>
      <c r="G882" s="7"/>
      <c r="H882" s="10">
        <f t="shared" si="703"/>
        <v>2.5753936482519439E-2</v>
      </c>
      <c r="I882" s="10">
        <f t="shared" si="704"/>
        <v>-9.8162347964039585E-3</v>
      </c>
      <c r="J882" s="10">
        <f t="shared" si="705"/>
        <v>-1.9693459276421316E-2</v>
      </c>
      <c r="K882" s="7"/>
      <c r="L882" s="10">
        <f t="shared" si="706"/>
        <v>5.1545236188951167</v>
      </c>
      <c r="M882" s="10">
        <f t="shared" si="707"/>
        <v>6.5558638083228251</v>
      </c>
      <c r="N882" s="10">
        <f t="shared" si="708"/>
        <v>6.4527471038547528</v>
      </c>
      <c r="O882" s="7"/>
      <c r="P882" s="10">
        <f t="shared" si="709"/>
        <v>-1.4013401894277084</v>
      </c>
      <c r="Q882" s="10">
        <f t="shared" si="710"/>
        <v>-1.2982234849596361</v>
      </c>
      <c r="R882" s="11">
        <f t="shared" si="711"/>
        <v>-0.10311670446807231</v>
      </c>
      <c r="S882" s="7"/>
      <c r="T882" s="7"/>
      <c r="U882" s="7">
        <v>14883.55</v>
      </c>
      <c r="V882" s="7">
        <v>3432.1</v>
      </c>
      <c r="W882" s="7">
        <v>52.4</v>
      </c>
      <c r="X882" s="7">
        <v>17</v>
      </c>
      <c r="Y882" s="10">
        <f t="shared" si="712"/>
        <v>1.7229833186946076E-3</v>
      </c>
      <c r="Z882" s="10">
        <f t="shared" si="713"/>
        <v>4.5072730997746634E-3</v>
      </c>
      <c r="AA882" s="10">
        <f t="shared" si="714"/>
        <v>0.11252653927813157</v>
      </c>
      <c r="AB882" s="5"/>
      <c r="AC882" s="10">
        <f t="shared" si="758"/>
        <v>6.7778954025981188E-3</v>
      </c>
      <c r="AD882" s="10">
        <f t="shared" si="759"/>
        <v>-5.8655698292467452E-3</v>
      </c>
      <c r="AE882" s="10">
        <f t="shared" si="760"/>
        <v>6.6124109867751787E-2</v>
      </c>
      <c r="AF882" s="10" t="s">
        <v>1</v>
      </c>
      <c r="AG882" s="10">
        <f t="shared" si="743"/>
        <v>5.9346214465153667E-2</v>
      </c>
      <c r="AH882" s="10">
        <f t="shared" si="744"/>
        <v>7.1989679696998529E-2</v>
      </c>
      <c r="AI882" s="10">
        <f t="shared" si="715"/>
        <v>-1.2643465231844862E-2</v>
      </c>
      <c r="AJ882" s="7"/>
      <c r="AK882" s="7"/>
      <c r="AL882" s="7">
        <v>1458.5</v>
      </c>
      <c r="AM882" s="7">
        <v>26.6</v>
      </c>
      <c r="AN882" s="7">
        <v>1835.05</v>
      </c>
      <c r="AO882" s="4"/>
      <c r="AP882" s="10">
        <f t="shared" si="716"/>
        <v>-7.4855392990813199E-3</v>
      </c>
      <c r="AQ882" s="10">
        <f t="shared" si="717"/>
        <v>-1.4814814814814762E-2</v>
      </c>
      <c r="AR882" s="10">
        <f t="shared" si="718"/>
        <v>1.090758848643435E-2</v>
      </c>
      <c r="AS882" s="4"/>
      <c r="AT882" s="10">
        <f t="shared" si="761"/>
        <v>-3.4745201853077431E-2</v>
      </c>
      <c r="AU882" s="10">
        <f t="shared" si="762"/>
        <v>-1.2987012987012908E-2</v>
      </c>
      <c r="AV882" s="10">
        <f t="shared" si="763"/>
        <v>2.3480855573217271E-2</v>
      </c>
      <c r="AW882" s="4"/>
      <c r="AX882" s="9">
        <f t="shared" si="764"/>
        <v>-2.1758188866064523E-2</v>
      </c>
      <c r="AY882" s="9">
        <f t="shared" si="765"/>
        <v>-5.8226057426294706E-2</v>
      </c>
      <c r="AZ882" s="8">
        <f t="shared" si="719"/>
        <v>3.6467868560230182E-2</v>
      </c>
      <c r="BA882" s="4"/>
      <c r="BC882" s="4"/>
      <c r="BD882" s="4"/>
      <c r="BE882" s="4"/>
      <c r="BF882" s="4"/>
      <c r="BG882" s="4"/>
      <c r="BH882" s="4"/>
      <c r="BI882" s="4"/>
      <c r="BJ882" s="4"/>
      <c r="BK882" s="4"/>
      <c r="BN882" s="4"/>
    </row>
    <row r="883" spans="1:66" s="1" customFormat="1">
      <c r="A883" s="12">
        <v>42641</v>
      </c>
      <c r="B883" s="7">
        <v>28292.81</v>
      </c>
      <c r="C883" s="7">
        <v>385.5</v>
      </c>
      <c r="D883" s="7">
        <v>1494.3</v>
      </c>
      <c r="E883" s="7">
        <v>11064.5</v>
      </c>
      <c r="F883" s="7"/>
      <c r="G883" s="7"/>
      <c r="H883" s="10">
        <f t="shared" si="703"/>
        <v>2.9920645245218608E-3</v>
      </c>
      <c r="I883" s="10">
        <f t="shared" si="704"/>
        <v>-2.4366634400347746E-3</v>
      </c>
      <c r="J883" s="10">
        <f t="shared" si="705"/>
        <v>5.7722025270429958E-3</v>
      </c>
      <c r="K883" s="7"/>
      <c r="L883" s="10">
        <f t="shared" si="706"/>
        <v>5.1729383506805444</v>
      </c>
      <c r="M883" s="10">
        <f t="shared" si="707"/>
        <v>6.537452711223203</v>
      </c>
      <c r="N883" s="10">
        <f t="shared" si="708"/>
        <v>6.4957658695210352</v>
      </c>
      <c r="O883" s="7"/>
      <c r="P883" s="10">
        <f t="shared" si="709"/>
        <v>-1.3645143605426586</v>
      </c>
      <c r="Q883" s="10">
        <f t="shared" si="710"/>
        <v>-1.3228275188404908</v>
      </c>
      <c r="R883" s="11">
        <f t="shared" si="711"/>
        <v>-4.1686841702167854E-2</v>
      </c>
      <c r="S883" s="7"/>
      <c r="T883" s="7"/>
      <c r="U883" s="7">
        <v>15333.7</v>
      </c>
      <c r="V883" s="7">
        <v>3412.2</v>
      </c>
      <c r="W883" s="7">
        <v>49.15</v>
      </c>
      <c r="X883" s="7">
        <f>X872+X872*0.066</f>
        <v>2.4886176857467039</v>
      </c>
      <c r="Y883" s="10">
        <f t="shared" si="712"/>
        <v>3.0244800467630471E-2</v>
      </c>
      <c r="Z883" s="10">
        <f t="shared" si="713"/>
        <v>-5.7981993531657271E-3</v>
      </c>
      <c r="AA883" s="10">
        <f t="shared" si="714"/>
        <v>-6.2022900763358778E-2</v>
      </c>
      <c r="AB883" s="5"/>
      <c r="AC883" s="10">
        <f>(U883-$U$882)/$U$882</f>
        <v>3.0244800467630471E-2</v>
      </c>
      <c r="AD883" s="10">
        <f>(V883-$V$882)/$V$882</f>
        <v>-5.7981993531657271E-3</v>
      </c>
      <c r="AE883" s="10">
        <f>(W883-$W$882)/$W$882</f>
        <v>-6.2022900763358778E-2</v>
      </c>
      <c r="AF883" s="7" t="s">
        <v>0</v>
      </c>
      <c r="AG883" s="10">
        <f>AC883-AD883</f>
        <v>3.6042999820796201E-2</v>
      </c>
      <c r="AH883" s="10">
        <f>AC883-AE883</f>
        <v>9.2267701230989249E-2</v>
      </c>
      <c r="AI883" s="10">
        <f t="shared" si="715"/>
        <v>-5.6224701410193048E-2</v>
      </c>
      <c r="AJ883" s="7"/>
      <c r="AK883" s="7"/>
      <c r="AL883" s="7">
        <v>1458</v>
      </c>
      <c r="AM883" s="7">
        <v>27.45</v>
      </c>
      <c r="AN883" s="7">
        <v>1850.9</v>
      </c>
      <c r="AO883" s="4"/>
      <c r="AP883" s="10">
        <f t="shared" si="716"/>
        <v>-3.4281796366129587E-4</v>
      </c>
      <c r="AQ883" s="10">
        <f t="shared" si="717"/>
        <v>3.1954887218045028E-2</v>
      </c>
      <c r="AR883" s="10">
        <f t="shared" si="718"/>
        <v>8.6373668292417851E-3</v>
      </c>
      <c r="AS883" s="4"/>
      <c r="AT883" s="10">
        <f t="shared" si="761"/>
        <v>-3.5076108537392459E-2</v>
      </c>
      <c r="AU883" s="10">
        <f t="shared" si="762"/>
        <v>1.8552875695732839E-2</v>
      </c>
      <c r="AV883" s="10">
        <f t="shared" si="763"/>
        <v>3.2321035165509382E-2</v>
      </c>
      <c r="AW883" s="4"/>
      <c r="AX883" s="9">
        <f t="shared" si="764"/>
        <v>-5.3628984233125301E-2</v>
      </c>
      <c r="AY883" s="9">
        <f t="shared" si="765"/>
        <v>-6.7397143702901841E-2</v>
      </c>
      <c r="AZ883" s="8">
        <f t="shared" si="719"/>
        <v>1.3768159469776539E-2</v>
      </c>
      <c r="BA883" s="4"/>
      <c r="BC883" s="4"/>
      <c r="BD883" s="4"/>
      <c r="BE883" s="4"/>
      <c r="BF883" s="4"/>
      <c r="BG883" s="4"/>
      <c r="BH883" s="4"/>
      <c r="BI883" s="4"/>
      <c r="BJ883" s="4"/>
      <c r="BK883" s="4"/>
      <c r="BN883" s="4"/>
    </row>
    <row r="884" spans="1:66" s="1" customFormat="1">
      <c r="A884" s="12">
        <v>42642</v>
      </c>
      <c r="B884" s="7">
        <v>27827.53</v>
      </c>
      <c r="C884" s="7">
        <v>365.35</v>
      </c>
      <c r="D884" s="7">
        <v>1384.85</v>
      </c>
      <c r="E884" s="7">
        <v>10368</v>
      </c>
      <c r="F884" s="7"/>
      <c r="G884" s="7"/>
      <c r="H884" s="10">
        <f t="shared" si="703"/>
        <v>-5.2269779507133532E-2</v>
      </c>
      <c r="I884" s="10">
        <f t="shared" si="704"/>
        <v>-7.3244997657766209E-2</v>
      </c>
      <c r="J884" s="10">
        <f t="shared" si="705"/>
        <v>-6.2949071354331421E-2</v>
      </c>
      <c r="K884" s="7"/>
      <c r="L884" s="10">
        <f t="shared" si="706"/>
        <v>4.8502802241793441</v>
      </c>
      <c r="M884" s="10">
        <f t="shared" si="707"/>
        <v>5.9853720050441357</v>
      </c>
      <c r="N884" s="10">
        <f t="shared" si="708"/>
        <v>6.0239143689451939</v>
      </c>
      <c r="O884" s="7"/>
      <c r="P884" s="10">
        <f t="shared" si="709"/>
        <v>-1.1350917808647916</v>
      </c>
      <c r="Q884" s="10">
        <f t="shared" si="710"/>
        <v>-1.1736341447658498</v>
      </c>
      <c r="R884" s="11">
        <f t="shared" si="711"/>
        <v>3.8542363901058252E-2</v>
      </c>
      <c r="S884" s="7"/>
      <c r="T884" s="7"/>
      <c r="U884" s="7">
        <v>14943</v>
      </c>
      <c r="V884" s="7">
        <v>3282.85</v>
      </c>
      <c r="W884" s="7">
        <v>44.45</v>
      </c>
      <c r="X884" s="7">
        <v>18</v>
      </c>
      <c r="Y884" s="10">
        <f t="shared" si="712"/>
        <v>-2.5479825482434163E-2</v>
      </c>
      <c r="Z884" s="10">
        <f t="shared" si="713"/>
        <v>-3.7908094484496779E-2</v>
      </c>
      <c r="AA884" s="10">
        <f t="shared" si="714"/>
        <v>-9.5625635808748638E-2</v>
      </c>
      <c r="AB884" s="7"/>
      <c r="AC884" s="10">
        <f>(U884-$U$882)/$U$882</f>
        <v>3.9943427475300402E-3</v>
      </c>
      <c r="AD884" s="10">
        <f>(V884-$V$882)/$V$882</f>
        <v>-4.3486495148742754E-2</v>
      </c>
      <c r="AE884" s="10">
        <f>(W884-$W$882)/$W$882</f>
        <v>-0.15171755725190833</v>
      </c>
      <c r="AF884" s="7" t="s">
        <v>52</v>
      </c>
      <c r="AG884" s="10">
        <f>AC884-AD884</f>
        <v>4.7480837896272797E-2</v>
      </c>
      <c r="AH884" s="10">
        <f>AC884-AE884</f>
        <v>0.15571189999943838</v>
      </c>
      <c r="AI884" s="10">
        <f t="shared" si="715"/>
        <v>-0.10823106210316558</v>
      </c>
      <c r="AJ884" s="5" t="s">
        <v>10</v>
      </c>
      <c r="AK884" s="7"/>
      <c r="AL884" s="7">
        <v>1397.5</v>
      </c>
      <c r="AM884" s="7">
        <v>25.1</v>
      </c>
      <c r="AN884" s="7">
        <v>1837.4</v>
      </c>
      <c r="AO884" s="4"/>
      <c r="AP884" s="10">
        <f t="shared" si="716"/>
        <v>-4.1495198902606313E-2</v>
      </c>
      <c r="AQ884" s="10">
        <f t="shared" si="717"/>
        <v>-8.5610200364298644E-2</v>
      </c>
      <c r="AR884" s="10">
        <f t="shared" si="718"/>
        <v>-7.2937489869793074E-3</v>
      </c>
      <c r="AS884" s="4"/>
      <c r="AT884" s="10">
        <f t="shared" si="761"/>
        <v>-7.5115817339510255E-2</v>
      </c>
      <c r="AU884" s="10">
        <f t="shared" si="762"/>
        <v>-6.8645640074211423E-2</v>
      </c>
      <c r="AV884" s="10">
        <f t="shared" si="763"/>
        <v>2.4791544661033518E-2</v>
      </c>
      <c r="AW884" s="4"/>
      <c r="AX884" s="9">
        <f t="shared" si="764"/>
        <v>-6.4701772652988321E-3</v>
      </c>
      <c r="AY884" s="9">
        <f t="shared" si="765"/>
        <v>-9.9907362000543773E-2</v>
      </c>
      <c r="AZ884" s="8">
        <f t="shared" si="719"/>
        <v>9.3437184735244941E-2</v>
      </c>
      <c r="BA884" s="4"/>
      <c r="BC884" s="4"/>
      <c r="BD884" s="4"/>
      <c r="BE884" s="4"/>
      <c r="BF884" s="4"/>
      <c r="BG884" s="4"/>
      <c r="BH884" s="4"/>
      <c r="BI884" s="4"/>
      <c r="BJ884" s="4"/>
      <c r="BK884" s="4"/>
      <c r="BN884" s="4"/>
    </row>
    <row r="885" spans="1:66" s="1" customFormat="1">
      <c r="A885" s="12">
        <v>42643</v>
      </c>
      <c r="B885" s="7">
        <v>27865.96</v>
      </c>
      <c r="C885" s="7">
        <v>375.15</v>
      </c>
      <c r="D885" s="7">
        <v>1395.35</v>
      </c>
      <c r="E885" s="7">
        <v>10566</v>
      </c>
      <c r="F885" s="7"/>
      <c r="G885" s="7"/>
      <c r="H885" s="10">
        <f t="shared" ref="H885:H948" si="766">(C885-C884)/C884</f>
        <v>2.6823593814150688E-2</v>
      </c>
      <c r="I885" s="10">
        <f t="shared" ref="I885:I948" si="767">(D885-D884)/D884</f>
        <v>7.5820485973210096E-3</v>
      </c>
      <c r="J885" s="10">
        <f t="shared" ref="J885:J948" si="768">(E885-E884)/E884</f>
        <v>1.9097222222222224E-2</v>
      </c>
      <c r="K885" s="7"/>
      <c r="L885" s="10">
        <f t="shared" ref="L885:L948" si="769">(C885-$C$52)/$C$52</f>
        <v>5.0072057646116885</v>
      </c>
      <c r="M885" s="10">
        <f t="shared" ref="M885:M948" si="770">(D885-$D$52)/$D$52</f>
        <v>6.0383354350567462</v>
      </c>
      <c r="N885" s="10">
        <f t="shared" ref="N885:N948" si="771">(E885-$E$52)/$E$52</f>
        <v>6.1580516225187996</v>
      </c>
      <c r="O885" s="7"/>
      <c r="P885" s="10">
        <f t="shared" ref="P885:P948" si="772">L885-M885</f>
        <v>-1.0311296704450577</v>
      </c>
      <c r="Q885" s="10">
        <f t="shared" ref="Q885:Q948" si="773">L885-N885</f>
        <v>-1.150845857907111</v>
      </c>
      <c r="R885" s="11">
        <f t="shared" ref="R885:R948" si="774">P885-Q885</f>
        <v>0.11971618746205337</v>
      </c>
      <c r="S885" s="4"/>
      <c r="T885" s="7"/>
      <c r="U885" s="7">
        <v>15106.15</v>
      </c>
      <c r="V885" s="7">
        <v>3366.8</v>
      </c>
      <c r="W885" s="7">
        <v>45.75</v>
      </c>
      <c r="X885" s="7">
        <f>X883-X883*0.043</f>
        <v>2.3816071252595958</v>
      </c>
      <c r="Y885" s="10">
        <f t="shared" ref="Y885:Y948" si="775">(U885-U884)/U884</f>
        <v>1.0918155658167679E-2</v>
      </c>
      <c r="Z885" s="10">
        <f t="shared" ref="Z885:Z948" si="776">(V885-V884)/V884</f>
        <v>2.557229236791211E-2</v>
      </c>
      <c r="AA885" s="10">
        <f t="shared" ref="AA885:AA948" si="777">(W885-W884)/W884</f>
        <v>2.9246344206974063E-2</v>
      </c>
      <c r="AB885" s="5"/>
      <c r="AC885" s="10">
        <f>(U885-$U$884)/$U$884</f>
        <v>1.0918155658167679E-2</v>
      </c>
      <c r="AD885" s="10">
        <f>(V885-$V$884)/$V$884</f>
        <v>2.557229236791211E-2</v>
      </c>
      <c r="AE885" s="10">
        <f>(W885-$W$884)/$W$884</f>
        <v>2.9246344206974063E-2</v>
      </c>
      <c r="AF885" s="7" t="s">
        <v>0</v>
      </c>
      <c r="AG885" s="10">
        <f t="shared" ref="AG885:AG891" si="778">AE885-AC885</f>
        <v>1.8328188548806384E-2</v>
      </c>
      <c r="AH885" s="10">
        <f t="shared" ref="AH885:AH891" si="779">AE885-AD885</f>
        <v>3.674051839061953E-3</v>
      </c>
      <c r="AI885" s="10">
        <f t="shared" ref="AI885:AI948" si="780">AG885-AH885</f>
        <v>1.4654136709744432E-2</v>
      </c>
      <c r="AJ885" s="7" t="s">
        <v>31</v>
      </c>
      <c r="AK885" s="7"/>
      <c r="AL885" s="7">
        <v>1450</v>
      </c>
      <c r="AM885" s="7">
        <v>25.1</v>
      </c>
      <c r="AN885" s="7">
        <v>1866.4</v>
      </c>
      <c r="AO885" s="4"/>
      <c r="AP885" s="10">
        <f t="shared" ref="AP885:AP948" si="781">(AL885-AL884)/AL884</f>
        <v>3.7567084078711989E-2</v>
      </c>
      <c r="AQ885" s="10">
        <f t="shared" ref="AQ885:AQ948" si="782">(AM885-AM884)/AM884</f>
        <v>0</v>
      </c>
      <c r="AR885" s="10">
        <f t="shared" ref="AR885:AR948" si="783">(AN885-AN884)/AN884</f>
        <v>1.5783171873299227E-2</v>
      </c>
      <c r="AS885" s="4"/>
      <c r="AT885" s="10">
        <f t="shared" si="761"/>
        <v>-4.0370615486432823E-2</v>
      </c>
      <c r="AU885" s="10">
        <f t="shared" si="762"/>
        <v>-6.8645640074211423E-2</v>
      </c>
      <c r="AV885" s="10">
        <f t="shared" si="763"/>
        <v>4.0966005744722409E-2</v>
      </c>
      <c r="AW885" s="4"/>
      <c r="AX885" s="9">
        <f t="shared" si="764"/>
        <v>2.8275024587778599E-2</v>
      </c>
      <c r="AY885" s="9">
        <f t="shared" si="765"/>
        <v>-8.1336621231155232E-2</v>
      </c>
      <c r="AZ885" s="8">
        <f t="shared" ref="AZ885:AZ948" si="784">AX885-AY885</f>
        <v>0.10961164581893383</v>
      </c>
      <c r="BA885" s="4"/>
      <c r="BC885" s="4"/>
      <c r="BD885" s="4"/>
      <c r="BE885" s="4"/>
      <c r="BF885" s="4"/>
      <c r="BG885" s="4"/>
      <c r="BH885" s="4"/>
      <c r="BI885" s="4"/>
      <c r="BJ885" s="4"/>
      <c r="BK885" s="4"/>
      <c r="BN885" s="4"/>
    </row>
    <row r="886" spans="1:66" s="1" customFormat="1">
      <c r="A886" s="12">
        <v>42646</v>
      </c>
      <c r="B886" s="7">
        <v>28243.29</v>
      </c>
      <c r="C886" s="7">
        <v>406.8</v>
      </c>
      <c r="D886" s="7">
        <v>1403.2</v>
      </c>
      <c r="E886" s="7">
        <v>10872.5</v>
      </c>
      <c r="F886" s="7"/>
      <c r="G886" s="7"/>
      <c r="H886" s="10">
        <f t="shared" si="766"/>
        <v>8.4366253498600649E-2</v>
      </c>
      <c r="I886" s="10">
        <f t="shared" si="767"/>
        <v>5.6258286451428942E-3</v>
      </c>
      <c r="J886" s="10">
        <f t="shared" si="768"/>
        <v>2.9008139314783268E-2</v>
      </c>
      <c r="K886" s="1" t="s">
        <v>15</v>
      </c>
      <c r="L886" s="10">
        <f t="shared" si="769"/>
        <v>5.5140112089671742</v>
      </c>
      <c r="M886" s="10">
        <f t="shared" si="770"/>
        <v>6.0779319041614128</v>
      </c>
      <c r="N886" s="10">
        <f t="shared" si="771"/>
        <v>6.3656933812072358</v>
      </c>
      <c r="O886" s="10" t="s">
        <v>1</v>
      </c>
      <c r="P886" s="10">
        <f t="shared" si="772"/>
        <v>-0.5639206951942386</v>
      </c>
      <c r="Q886" s="10">
        <f t="shared" si="773"/>
        <v>-0.8516821722400616</v>
      </c>
      <c r="R886" s="11">
        <f t="shared" si="774"/>
        <v>0.287761477045823</v>
      </c>
      <c r="S886" s="7" t="s">
        <v>10</v>
      </c>
      <c r="T886" s="7"/>
      <c r="U886" s="7">
        <v>15453.3</v>
      </c>
      <c r="V886" s="7">
        <v>3482.85</v>
      </c>
      <c r="W886" s="7">
        <v>50.6</v>
      </c>
      <c r="X886" s="7">
        <v>19</v>
      </c>
      <c r="Y886" s="10">
        <f t="shared" si="775"/>
        <v>2.2980706533431726E-2</v>
      </c>
      <c r="Z886" s="10">
        <f t="shared" si="776"/>
        <v>3.4468931923488093E-2</v>
      </c>
      <c r="AA886" s="10">
        <f t="shared" si="777"/>
        <v>0.10601092896174867</v>
      </c>
      <c r="AB886" s="7"/>
      <c r="AC886" s="10">
        <f>(U886-$U$884)/$U$884</f>
        <v>3.4149769122666082E-2</v>
      </c>
      <c r="AD886" s="10">
        <f>(V886-$V$884)/$V$884</f>
        <v>6.0922673896157305E-2</v>
      </c>
      <c r="AE886" s="10">
        <f>(W886-$W$884)/$W$884</f>
        <v>0.13835770528683911</v>
      </c>
      <c r="AF886" s="7" t="s">
        <v>3</v>
      </c>
      <c r="AG886" s="10">
        <f t="shared" si="778"/>
        <v>0.10420793616417302</v>
      </c>
      <c r="AH886" s="10">
        <f t="shared" si="779"/>
        <v>7.7435031390681808E-2</v>
      </c>
      <c r="AI886" s="10">
        <f t="shared" si="780"/>
        <v>2.6772904773491216E-2</v>
      </c>
      <c r="AJ886" s="7" t="s">
        <v>5</v>
      </c>
      <c r="AK886" s="7"/>
      <c r="AL886" s="7">
        <v>1562.75</v>
      </c>
      <c r="AM886" s="7">
        <v>27.15</v>
      </c>
      <c r="AN886" s="7">
        <v>1908.95</v>
      </c>
      <c r="AO886" s="4"/>
      <c r="AP886" s="10">
        <f t="shared" si="781"/>
        <v>7.7758620689655167E-2</v>
      </c>
      <c r="AQ886" s="10">
        <f t="shared" si="782"/>
        <v>8.1673306772908252E-2</v>
      </c>
      <c r="AR886" s="10">
        <f t="shared" si="783"/>
        <v>2.279789969995711E-2</v>
      </c>
      <c r="AS886" s="4"/>
      <c r="AT886" s="10">
        <f t="shared" si="761"/>
        <v>3.4248841826604898E-2</v>
      </c>
      <c r="AU886" s="10">
        <f t="shared" si="762"/>
        <v>7.4211502782931095E-3</v>
      </c>
      <c r="AV886" s="10">
        <f t="shared" si="763"/>
        <v>6.4697844334755575E-2</v>
      </c>
      <c r="AW886" s="4"/>
      <c r="AX886" s="9">
        <f t="shared" si="764"/>
        <v>2.6827691548311789E-2</v>
      </c>
      <c r="AY886" s="9">
        <f t="shared" si="765"/>
        <v>-3.0449002508150677E-2</v>
      </c>
      <c r="AZ886" s="8">
        <f t="shared" si="784"/>
        <v>5.7276694056462463E-2</v>
      </c>
      <c r="BA886" s="4"/>
      <c r="BC886" s="4"/>
      <c r="BD886" s="4"/>
      <c r="BE886" s="4"/>
      <c r="BF886" s="4"/>
      <c r="BG886" s="4"/>
      <c r="BH886" s="4"/>
      <c r="BI886" s="4"/>
      <c r="BJ886" s="4"/>
      <c r="BK886" s="4"/>
      <c r="BN886" s="4"/>
    </row>
    <row r="887" spans="1:66" s="1" customFormat="1">
      <c r="A887" s="12">
        <v>42647</v>
      </c>
      <c r="B887" s="7">
        <v>28334.55</v>
      </c>
      <c r="C887" s="7">
        <v>408.3</v>
      </c>
      <c r="D887" s="7">
        <v>1414.55</v>
      </c>
      <c r="E887" s="7">
        <v>10841.5</v>
      </c>
      <c r="F887" s="7"/>
      <c r="G887" s="7"/>
      <c r="H887" s="10">
        <f t="shared" si="766"/>
        <v>3.687315634218289E-3</v>
      </c>
      <c r="I887" s="10">
        <f t="shared" si="767"/>
        <v>8.0886545039908133E-3</v>
      </c>
      <c r="J887" s="10">
        <f t="shared" si="768"/>
        <v>-2.8512301678546791E-3</v>
      </c>
      <c r="K887" s="7" t="s">
        <v>6</v>
      </c>
      <c r="L887" s="10">
        <f t="shared" si="769"/>
        <v>5.538030424339472</v>
      </c>
      <c r="M887" s="10">
        <f t="shared" si="770"/>
        <v>6.1351828499369478</v>
      </c>
      <c r="N887" s="10">
        <f t="shared" si="771"/>
        <v>6.3446920940315694</v>
      </c>
      <c r="O887" s="7" t="s">
        <v>0</v>
      </c>
      <c r="P887" s="10">
        <f t="shared" si="772"/>
        <v>-0.59715242559747583</v>
      </c>
      <c r="Q887" s="10">
        <f t="shared" si="773"/>
        <v>-0.80666166969209741</v>
      </c>
      <c r="R887" s="11">
        <f t="shared" si="774"/>
        <v>0.20950924409462157</v>
      </c>
      <c r="S887" s="7" t="s">
        <v>24</v>
      </c>
      <c r="T887" s="7"/>
      <c r="U887" s="7">
        <v>15540.55</v>
      </c>
      <c r="V887" s="7">
        <v>3475.4</v>
      </c>
      <c r="W887" s="7">
        <v>50.4</v>
      </c>
      <c r="X887" s="7">
        <f>X885+X885*0.138</f>
        <v>2.7102689085454199</v>
      </c>
      <c r="Y887" s="10">
        <f t="shared" si="775"/>
        <v>5.6460432399552205E-3</v>
      </c>
      <c r="Z887" s="10">
        <f t="shared" si="776"/>
        <v>-2.1390527872287976E-3</v>
      </c>
      <c r="AA887" s="10">
        <f t="shared" si="777"/>
        <v>-3.9525691699605304E-3</v>
      </c>
      <c r="AB887" s="5"/>
      <c r="AC887" s="10">
        <f>(U887-$U$886)/$U$886</f>
        <v>5.6460432399552205E-3</v>
      </c>
      <c r="AD887" s="10">
        <f>(V887-$V$886)/$V$886</f>
        <v>-2.1390527872287976E-3</v>
      </c>
      <c r="AE887" s="10">
        <f>(W887-$W$886)/$W$886</f>
        <v>-3.9525691699605304E-3</v>
      </c>
      <c r="AF887" s="7" t="s">
        <v>2</v>
      </c>
      <c r="AG887" s="10">
        <f t="shared" si="778"/>
        <v>-9.5986124099157501E-3</v>
      </c>
      <c r="AH887" s="10">
        <f t="shared" si="779"/>
        <v>-1.8135163827317329E-3</v>
      </c>
      <c r="AI887" s="10">
        <f t="shared" si="780"/>
        <v>-7.7850960271840172E-3</v>
      </c>
      <c r="AJ887" s="1" t="s">
        <v>2</v>
      </c>
      <c r="AK887" s="7"/>
      <c r="AL887" s="7">
        <v>1592.25</v>
      </c>
      <c r="AM887" s="7">
        <v>27.6</v>
      </c>
      <c r="AN887" s="7">
        <v>1973.4</v>
      </c>
      <c r="AO887" s="4"/>
      <c r="AP887" s="10">
        <f t="shared" si="781"/>
        <v>1.887697968325068E-2</v>
      </c>
      <c r="AQ887" s="10">
        <f t="shared" si="782"/>
        <v>1.6574585635359223E-2</v>
      </c>
      <c r="AR887" s="10">
        <f t="shared" si="783"/>
        <v>3.3762015767830507E-2</v>
      </c>
      <c r="AS887" s="4"/>
      <c r="AT887" s="10">
        <f t="shared" si="761"/>
        <v>5.3772336201191262E-2</v>
      </c>
      <c r="AU887" s="10">
        <f t="shared" si="762"/>
        <v>2.4118738404452771E-2</v>
      </c>
      <c r="AV887" s="10">
        <f t="shared" si="763"/>
        <v>0.10064418974316074</v>
      </c>
      <c r="AW887" s="4"/>
      <c r="AX887" s="9">
        <f t="shared" si="764"/>
        <v>2.9653597796738491E-2</v>
      </c>
      <c r="AY887" s="9">
        <f t="shared" si="765"/>
        <v>-4.6871853541969474E-2</v>
      </c>
      <c r="AZ887" s="8">
        <f t="shared" si="784"/>
        <v>7.6525451338707973E-2</v>
      </c>
      <c r="BA887" s="4"/>
      <c r="BC887" s="4"/>
      <c r="BD887" s="4"/>
      <c r="BE887" s="4"/>
      <c r="BF887" s="4"/>
      <c r="BG887" s="4"/>
      <c r="BH887" s="4"/>
      <c r="BI887" s="4"/>
      <c r="BJ887" s="4"/>
      <c r="BK887" s="4"/>
      <c r="BN887" s="4"/>
    </row>
    <row r="888" spans="1:66" s="1" customFormat="1">
      <c r="A888" s="12">
        <v>42648</v>
      </c>
      <c r="B888" s="7">
        <v>28220.98</v>
      </c>
      <c r="C888" s="7">
        <v>402.8</v>
      </c>
      <c r="D888" s="7">
        <v>1396.15</v>
      </c>
      <c r="E888" s="7">
        <v>10726.5</v>
      </c>
      <c r="F888" s="7"/>
      <c r="G888" s="7"/>
      <c r="H888" s="10">
        <f t="shared" si="766"/>
        <v>-1.3470487386725447E-2</v>
      </c>
      <c r="I888" s="10">
        <f t="shared" si="767"/>
        <v>-1.3007670283835752E-2</v>
      </c>
      <c r="J888" s="10">
        <f t="shared" si="768"/>
        <v>-1.0607388276530001E-2</v>
      </c>
      <c r="K888" s="7"/>
      <c r="L888" s="10">
        <f t="shared" si="769"/>
        <v>5.4499599679743795</v>
      </c>
      <c r="M888" s="10">
        <f t="shared" si="770"/>
        <v>6.0423707440100891</v>
      </c>
      <c r="N888" s="10">
        <f t="shared" si="771"/>
        <v>6.2667840932186172</v>
      </c>
      <c r="O888" s="7"/>
      <c r="P888" s="10">
        <f t="shared" si="772"/>
        <v>-0.59241077603570957</v>
      </c>
      <c r="Q888" s="10">
        <f t="shared" si="773"/>
        <v>-0.81682412524423764</v>
      </c>
      <c r="R888" s="11">
        <f t="shared" si="774"/>
        <v>0.22441334920852807</v>
      </c>
      <c r="S888" s="7"/>
      <c r="T888" s="7"/>
      <c r="U888" s="7">
        <v>15913.3</v>
      </c>
      <c r="V888" s="7">
        <v>3464.4</v>
      </c>
      <c r="W888" s="7">
        <v>52.9</v>
      </c>
      <c r="X888" s="7"/>
      <c r="Y888" s="10">
        <f t="shared" si="775"/>
        <v>2.3985637573959738E-2</v>
      </c>
      <c r="Z888" s="10">
        <f t="shared" si="776"/>
        <v>-3.1651032974621624E-3</v>
      </c>
      <c r="AA888" s="10">
        <f t="shared" si="777"/>
        <v>4.9603174603174607E-2</v>
      </c>
      <c r="AB888" s="5"/>
      <c r="AC888" s="10">
        <f>(U888-$U$886)/$U$886</f>
        <v>2.9767104760795429E-2</v>
      </c>
      <c r="AD888" s="10">
        <f>(V888-$V$886)/$V$886</f>
        <v>-5.2973857616606572E-3</v>
      </c>
      <c r="AE888" s="10">
        <f>(W888-$W$886)/$W$886</f>
        <v>4.54545454545454E-2</v>
      </c>
      <c r="AF888" s="10"/>
      <c r="AG888" s="10">
        <f t="shared" si="778"/>
        <v>1.5687440693749971E-2</v>
      </c>
      <c r="AH888" s="10">
        <f t="shared" si="779"/>
        <v>5.075193121620606E-2</v>
      </c>
      <c r="AI888" s="10">
        <f t="shared" si="780"/>
        <v>-3.5064490522456089E-2</v>
      </c>
      <c r="AJ888" s="7"/>
      <c r="AK888" s="7"/>
      <c r="AL888" s="7">
        <v>1598.25</v>
      </c>
      <c r="AM888" s="7">
        <v>26.9</v>
      </c>
      <c r="AN888" s="7">
        <v>1930.75</v>
      </c>
      <c r="AO888" s="4"/>
      <c r="AP888" s="10">
        <f t="shared" si="781"/>
        <v>3.7682524729156855E-3</v>
      </c>
      <c r="AQ888" s="10">
        <f t="shared" si="782"/>
        <v>-2.5362318840579812E-2</v>
      </c>
      <c r="AR888" s="10">
        <f t="shared" si="783"/>
        <v>-2.1612445525489049E-2</v>
      </c>
      <c r="AS888" s="4"/>
      <c r="AT888" s="10">
        <f t="shared" si="761"/>
        <v>5.7743216412971539E-2</v>
      </c>
      <c r="AU888" s="10">
        <f t="shared" si="762"/>
        <v>-1.8552875695733103E-3</v>
      </c>
      <c r="AV888" s="10">
        <f t="shared" si="763"/>
        <v>7.6856577149390648E-2</v>
      </c>
      <c r="AW888" s="4"/>
      <c r="AX888" s="9">
        <f t="shared" si="764"/>
        <v>5.9598503982544848E-2</v>
      </c>
      <c r="AY888" s="9">
        <f t="shared" si="765"/>
        <v>-1.9113360736419109E-2</v>
      </c>
      <c r="AZ888" s="8">
        <f t="shared" si="784"/>
        <v>7.8711864718963964E-2</v>
      </c>
      <c r="BA888" s="4"/>
      <c r="BC888" s="4"/>
      <c r="BD888" s="4"/>
      <c r="BE888" s="4"/>
      <c r="BF888" s="4"/>
      <c r="BG888" s="4"/>
      <c r="BH888" s="4"/>
      <c r="BI888" s="4"/>
      <c r="BJ888" s="4"/>
      <c r="BK888" s="4"/>
      <c r="BN888" s="4"/>
    </row>
    <row r="889" spans="1:66" s="1" customFormat="1">
      <c r="A889" s="12">
        <v>42649</v>
      </c>
      <c r="B889" s="7">
        <v>28106.21</v>
      </c>
      <c r="C889" s="7">
        <v>389.55</v>
      </c>
      <c r="D889" s="7">
        <v>1369</v>
      </c>
      <c r="E889" s="7">
        <v>10778.5</v>
      </c>
      <c r="F889" s="7"/>
      <c r="G889" s="7"/>
      <c r="H889" s="10">
        <f t="shared" si="766"/>
        <v>-3.2894736842105261E-2</v>
      </c>
      <c r="I889" s="10">
        <f t="shared" si="767"/>
        <v>-1.9446334562905197E-2</v>
      </c>
      <c r="J889" s="10">
        <f t="shared" si="768"/>
        <v>4.8478068335430944E-3</v>
      </c>
      <c r="K889" s="7"/>
      <c r="L889" s="10">
        <f t="shared" si="769"/>
        <v>5.2377902321857484</v>
      </c>
      <c r="M889" s="10">
        <f t="shared" si="770"/>
        <v>5.9054224464060532</v>
      </c>
      <c r="N889" s="10">
        <f t="shared" si="771"/>
        <v>6.3020120588036042</v>
      </c>
      <c r="O889" s="7"/>
      <c r="P889" s="10">
        <f t="shared" si="772"/>
        <v>-0.66763221422030483</v>
      </c>
      <c r="Q889" s="10">
        <f t="shared" si="773"/>
        <v>-1.0642218266178558</v>
      </c>
      <c r="R889" s="11">
        <f t="shared" si="774"/>
        <v>0.39658961239755097</v>
      </c>
      <c r="S889" s="7"/>
      <c r="T889" s="7"/>
      <c r="U889" s="7">
        <v>15835.4</v>
      </c>
      <c r="V889" s="7">
        <v>3465.45</v>
      </c>
      <c r="W889" s="7">
        <v>52.8</v>
      </c>
      <c r="X889" s="7"/>
      <c r="Y889" s="10">
        <f t="shared" si="775"/>
        <v>-4.8952762783331955E-3</v>
      </c>
      <c r="Z889" s="10">
        <f t="shared" si="776"/>
        <v>3.0308278489773902E-4</v>
      </c>
      <c r="AA889" s="10">
        <f t="shared" si="777"/>
        <v>-1.8903591682419929E-3</v>
      </c>
      <c r="AB889" s="5"/>
      <c r="AC889" s="10">
        <f>(U889-$U$886)/$U$886</f>
        <v>2.4726110280652053E-2</v>
      </c>
      <c r="AD889" s="10">
        <f>(V889-$V$886)/$V$886</f>
        <v>-4.9959085231922398E-3</v>
      </c>
      <c r="AE889" s="10">
        <f>(W889-$W$886)/$W$886</f>
        <v>4.3478260869565133E-2</v>
      </c>
      <c r="AF889" s="10"/>
      <c r="AG889" s="10">
        <f t="shared" si="778"/>
        <v>1.875215058891308E-2</v>
      </c>
      <c r="AH889" s="10">
        <f t="shared" si="779"/>
        <v>4.8474169392757373E-2</v>
      </c>
      <c r="AI889" s="10">
        <f t="shared" si="780"/>
        <v>-2.9722018803844293E-2</v>
      </c>
      <c r="AJ889" s="7"/>
      <c r="AK889" s="7"/>
      <c r="AL889" s="7">
        <v>1628.75</v>
      </c>
      <c r="AM889" s="7">
        <v>27.35</v>
      </c>
      <c r="AN889" s="7">
        <v>1910.4</v>
      </c>
      <c r="AO889" s="4"/>
      <c r="AP889" s="10">
        <f t="shared" si="781"/>
        <v>1.9083372438604723E-2</v>
      </c>
      <c r="AQ889" s="10">
        <f t="shared" si="782"/>
        <v>1.6728624535316091E-2</v>
      </c>
      <c r="AR889" s="10">
        <f t="shared" si="783"/>
        <v>-1.0539945616988169E-2</v>
      </c>
      <c r="AS889" s="4"/>
      <c r="AT889" s="10">
        <f t="shared" si="761"/>
        <v>7.792852415618795E-2</v>
      </c>
      <c r="AU889" s="10">
        <f t="shared" si="762"/>
        <v>1.4842300556586351E-2</v>
      </c>
      <c r="AV889" s="10">
        <f t="shared" si="763"/>
        <v>6.5506567388940035E-2</v>
      </c>
      <c r="AW889" s="10" t="s">
        <v>1</v>
      </c>
      <c r="AX889" s="9">
        <f t="shared" si="764"/>
        <v>6.3086223599601601E-2</v>
      </c>
      <c r="AY889" s="9">
        <f t="shared" si="765"/>
        <v>1.2421956767247916E-2</v>
      </c>
      <c r="AZ889" s="8">
        <f t="shared" si="784"/>
        <v>5.0664266832353685E-2</v>
      </c>
      <c r="BA889" s="4" t="s">
        <v>5</v>
      </c>
      <c r="BC889" s="4"/>
      <c r="BD889" s="4"/>
      <c r="BE889" s="4"/>
      <c r="BF889" s="4"/>
      <c r="BG889" s="4"/>
      <c r="BH889" s="4"/>
      <c r="BI889" s="4"/>
      <c r="BJ889" s="4">
        <v>134</v>
      </c>
      <c r="BK889" s="4"/>
      <c r="BN889" s="4"/>
    </row>
    <row r="890" spans="1:66" s="1" customFormat="1">
      <c r="A890" s="12">
        <v>42650</v>
      </c>
      <c r="B890" s="7">
        <v>28061.14</v>
      </c>
      <c r="C890" s="7">
        <v>399.05</v>
      </c>
      <c r="D890" s="7">
        <v>1345.75</v>
      </c>
      <c r="E890" s="7">
        <v>10833</v>
      </c>
      <c r="F890" s="7"/>
      <c r="G890" s="7"/>
      <c r="H890" s="10">
        <f t="shared" si="766"/>
        <v>2.4387113335900396E-2</v>
      </c>
      <c r="I890" s="10">
        <f t="shared" si="767"/>
        <v>-1.6983199415631849E-2</v>
      </c>
      <c r="J890" s="10">
        <f t="shared" si="768"/>
        <v>5.0563622025328204E-3</v>
      </c>
      <c r="K890" s="7"/>
      <c r="L890" s="10">
        <f t="shared" si="769"/>
        <v>5.3899119295436346</v>
      </c>
      <c r="M890" s="10">
        <f t="shared" si="770"/>
        <v>5.7881462799495589</v>
      </c>
      <c r="N890" s="10">
        <f t="shared" si="771"/>
        <v>6.3389336765801776</v>
      </c>
      <c r="O890" s="7"/>
      <c r="P890" s="10">
        <f t="shared" si="772"/>
        <v>-0.39823435040592425</v>
      </c>
      <c r="Q890" s="10">
        <f t="shared" si="773"/>
        <v>-0.94902174703654296</v>
      </c>
      <c r="R890" s="11">
        <f t="shared" si="774"/>
        <v>0.55078739663061871</v>
      </c>
      <c r="S890" s="7"/>
      <c r="T890" s="7"/>
      <c r="U890" s="7">
        <v>15394.9</v>
      </c>
      <c r="V890" s="7">
        <v>3392.3</v>
      </c>
      <c r="W890" s="7">
        <v>54.2</v>
      </c>
      <c r="X890" s="7"/>
      <c r="Y890" s="10">
        <f t="shared" si="775"/>
        <v>-2.7817421726006292E-2</v>
      </c>
      <c r="Z890" s="10">
        <f t="shared" si="776"/>
        <v>-2.110836976438836E-2</v>
      </c>
      <c r="AA890" s="10">
        <f t="shared" si="777"/>
        <v>2.6515151515151623E-2</v>
      </c>
      <c r="AB890" s="5"/>
      <c r="AC890" s="10">
        <f>(U890-$U$886)/$U$886</f>
        <v>-3.7791280826748744E-3</v>
      </c>
      <c r="AD890" s="10">
        <f>(V890-$V$886)/$V$886</f>
        <v>-2.5998822803163998E-2</v>
      </c>
      <c r="AE890" s="10">
        <f>(W890-$W$886)/$W$886</f>
        <v>7.1146245059288557E-2</v>
      </c>
      <c r="AF890" s="10"/>
      <c r="AG890" s="10">
        <f t="shared" si="778"/>
        <v>7.4925373141963431E-2</v>
      </c>
      <c r="AH890" s="10">
        <f t="shared" si="779"/>
        <v>9.7145067862452555E-2</v>
      </c>
      <c r="AI890" s="10">
        <f t="shared" si="780"/>
        <v>-2.2219694720489125E-2</v>
      </c>
      <c r="AJ890" s="7"/>
      <c r="AK890" s="7"/>
      <c r="AL890" s="7">
        <v>1617.75</v>
      </c>
      <c r="AM890" s="7">
        <v>27.3</v>
      </c>
      <c r="AN890" s="7">
        <v>1887.7</v>
      </c>
      <c r="AO890" s="4"/>
      <c r="AP890" s="10">
        <f t="shared" si="781"/>
        <v>-6.7536454336147352E-3</v>
      </c>
      <c r="AQ890" s="10">
        <f t="shared" si="782"/>
        <v>-1.8281535648994774E-3</v>
      </c>
      <c r="AR890" s="10">
        <f t="shared" si="783"/>
        <v>-1.1882328308207728E-2</v>
      </c>
      <c r="AS890" s="4"/>
      <c r="AT890" s="10">
        <f t="shared" ref="AT890:AT899" si="785">(AL890-$AL$889)/$AL$889</f>
        <v>-6.7536454336147352E-3</v>
      </c>
      <c r="AU890" s="10">
        <f t="shared" ref="AU890:AU899" si="786">(AM890-$AM$889)/$AM$889</f>
        <v>-1.8281535648994774E-3</v>
      </c>
      <c r="AV890" s="10">
        <f t="shared" ref="AV890:AV899" si="787">(AN890-$AN$889)/$AN$889</f>
        <v>-1.1882328308207728E-2</v>
      </c>
      <c r="AW890" s="7" t="s">
        <v>0</v>
      </c>
      <c r="AX890" s="9">
        <f t="shared" si="764"/>
        <v>-4.9254918687152583E-3</v>
      </c>
      <c r="AY890" s="9">
        <f t="shared" si="765"/>
        <v>5.1286828745929925E-3</v>
      </c>
      <c r="AZ890" s="8">
        <f t="shared" si="784"/>
        <v>-1.0054174743308251E-2</v>
      </c>
      <c r="BA890" s="4" t="s">
        <v>2</v>
      </c>
      <c r="BC890" s="4"/>
      <c r="BD890" s="4"/>
      <c r="BE890" s="4"/>
      <c r="BF890" s="4"/>
      <c r="BG890" s="4"/>
      <c r="BH890" s="4"/>
      <c r="BI890" s="4"/>
      <c r="BJ890" s="4"/>
      <c r="BK890" s="4"/>
      <c r="BN890" s="4"/>
    </row>
    <row r="891" spans="1:66" s="1" customFormat="1">
      <c r="A891" s="12">
        <v>42653</v>
      </c>
      <c r="B891" s="7">
        <v>28082.34</v>
      </c>
      <c r="C891" s="7">
        <v>399</v>
      </c>
      <c r="D891" s="7">
        <v>1345.65</v>
      </c>
      <c r="E891" s="7">
        <v>10742.5</v>
      </c>
      <c r="F891" s="7"/>
      <c r="G891" s="7"/>
      <c r="H891" s="10">
        <f t="shared" si="766"/>
        <v>-1.2529758175670058E-4</v>
      </c>
      <c r="I891" s="10">
        <f t="shared" si="767"/>
        <v>-7.4308006687653016E-5</v>
      </c>
      <c r="J891" s="10">
        <f t="shared" si="768"/>
        <v>-8.3541032031754815E-3</v>
      </c>
      <c r="K891" s="7"/>
      <c r="L891" s="10">
        <f t="shared" si="769"/>
        <v>5.3891112890312245</v>
      </c>
      <c r="M891" s="10">
        <f t="shared" si="770"/>
        <v>5.7876418663303912</v>
      </c>
      <c r="N891" s="10">
        <f t="shared" si="771"/>
        <v>6.2776234672447666</v>
      </c>
      <c r="O891" s="7"/>
      <c r="P891" s="10">
        <f t="shared" si="772"/>
        <v>-0.39853057729916674</v>
      </c>
      <c r="Q891" s="10">
        <f t="shared" si="773"/>
        <v>-0.88851217821354211</v>
      </c>
      <c r="R891" s="11">
        <f t="shared" si="774"/>
        <v>0.48998160091437537</v>
      </c>
      <c r="S891" s="7"/>
      <c r="T891" s="7"/>
      <c r="U891" s="7">
        <v>15662.1</v>
      </c>
      <c r="V891" s="7">
        <v>3377.55</v>
      </c>
      <c r="W891" s="7">
        <v>54.7</v>
      </c>
      <c r="X891" s="7">
        <v>20</v>
      </c>
      <c r="Y891" s="10">
        <f t="shared" si="775"/>
        <v>1.7356397248439466E-2</v>
      </c>
      <c r="Z891" s="10">
        <f t="shared" si="776"/>
        <v>-4.3480824219556055E-3</v>
      </c>
      <c r="AA891" s="10">
        <f t="shared" si="777"/>
        <v>9.2250922509225092E-3</v>
      </c>
      <c r="AB891" s="5"/>
      <c r="AC891" s="10">
        <f>(U891-$U$886)/$U$886</f>
        <v>1.3511677117508954E-2</v>
      </c>
      <c r="AD891" s="10">
        <f>(V891-$V$886)/$V$886</f>
        <v>-3.0233860200697626E-2</v>
      </c>
      <c r="AE891" s="10">
        <f>(W891-$W$886)/$W$886</f>
        <v>8.1027667984189755E-2</v>
      </c>
      <c r="AF891" s="10" t="s">
        <v>1</v>
      </c>
      <c r="AG891" s="10">
        <f t="shared" si="778"/>
        <v>6.7515990866680808E-2</v>
      </c>
      <c r="AH891" s="10">
        <f t="shared" si="779"/>
        <v>0.11126152818488738</v>
      </c>
      <c r="AI891" s="10">
        <f t="shared" si="780"/>
        <v>-4.3745537318206573E-2</v>
      </c>
      <c r="AJ891" s="7"/>
      <c r="AK891" s="7"/>
      <c r="AL891" s="7">
        <v>1665.5</v>
      </c>
      <c r="AM891" s="7">
        <v>27.35</v>
      </c>
      <c r="AN891" s="7">
        <v>1861.7</v>
      </c>
      <c r="AO891" s="4"/>
      <c r="AP891" s="10">
        <f t="shared" si="781"/>
        <v>2.9516303507958586E-2</v>
      </c>
      <c r="AQ891" s="10">
        <f t="shared" si="782"/>
        <v>1.8315018315018575E-3</v>
      </c>
      <c r="AR891" s="10">
        <f t="shared" si="783"/>
        <v>-1.3773375006621815E-2</v>
      </c>
      <c r="AS891" s="4"/>
      <c r="AT891" s="10">
        <f t="shared" si="785"/>
        <v>2.2563315425940138E-2</v>
      </c>
      <c r="AU891" s="10">
        <f t="shared" si="786"/>
        <v>0</v>
      </c>
      <c r="AV891" s="10">
        <f t="shared" si="787"/>
        <v>-2.5492043551088799E-2</v>
      </c>
      <c r="AW891" s="4"/>
      <c r="AX891" s="9">
        <f t="shared" si="764"/>
        <v>2.2563315425940138E-2</v>
      </c>
      <c r="AY891" s="9">
        <f t="shared" si="765"/>
        <v>4.8055358977028936E-2</v>
      </c>
      <c r="AZ891" s="8">
        <f t="shared" si="784"/>
        <v>-2.5492043551088799E-2</v>
      </c>
      <c r="BA891" s="4"/>
      <c r="BC891" s="4"/>
      <c r="BD891" s="4"/>
      <c r="BE891" s="4"/>
      <c r="BF891" s="4"/>
      <c r="BG891" s="4"/>
      <c r="BH891" s="4"/>
      <c r="BI891" s="4"/>
      <c r="BJ891" s="4"/>
      <c r="BK891" s="4"/>
      <c r="BN891" s="4"/>
    </row>
    <row r="892" spans="1:66" s="1" customFormat="1">
      <c r="A892" s="12">
        <v>42656</v>
      </c>
      <c r="B892" s="7">
        <v>27643.11</v>
      </c>
      <c r="C892" s="7">
        <v>385.5</v>
      </c>
      <c r="D892" s="7">
        <v>1324.85</v>
      </c>
      <c r="E892" s="7">
        <v>10549.5</v>
      </c>
      <c r="F892" s="7"/>
      <c r="G892" s="7"/>
      <c r="H892" s="10">
        <f t="shared" si="766"/>
        <v>-3.3834586466165412E-2</v>
      </c>
      <c r="I892" s="10">
        <f t="shared" si="767"/>
        <v>-1.545721398580625E-2</v>
      </c>
      <c r="J892" s="10">
        <f t="shared" si="768"/>
        <v>-1.7966022806609264E-2</v>
      </c>
      <c r="K892" s="7"/>
      <c r="L892" s="10">
        <f t="shared" si="769"/>
        <v>5.1729383506805444</v>
      </c>
      <c r="M892" s="10">
        <f t="shared" si="770"/>
        <v>5.6827238335435055</v>
      </c>
      <c r="N892" s="10">
        <f t="shared" si="771"/>
        <v>6.1468735180543321</v>
      </c>
      <c r="O892" s="7"/>
      <c r="P892" s="10">
        <f t="shared" si="772"/>
        <v>-0.5097854828629611</v>
      </c>
      <c r="Q892" s="10">
        <f t="shared" si="773"/>
        <v>-0.97393516737378771</v>
      </c>
      <c r="R892" s="11">
        <f t="shared" si="774"/>
        <v>0.46414968451082661</v>
      </c>
      <c r="S892" s="7"/>
      <c r="T892" s="7"/>
      <c r="U892" s="7">
        <v>15686.05</v>
      </c>
      <c r="V892" s="7">
        <v>3324.3</v>
      </c>
      <c r="W892" s="7">
        <v>52.45</v>
      </c>
      <c r="X892" s="7">
        <f>X887+X887*0.081</f>
        <v>2.9298006901375988</v>
      </c>
      <c r="Y892" s="10">
        <f t="shared" si="775"/>
        <v>1.5291691407920336E-3</v>
      </c>
      <c r="Z892" s="10">
        <f t="shared" si="776"/>
        <v>-1.576586579029178E-2</v>
      </c>
      <c r="AA892" s="10">
        <f t="shared" si="777"/>
        <v>-4.113345521023766E-2</v>
      </c>
      <c r="AB892" s="5"/>
      <c r="AC892" s="10">
        <f t="shared" ref="AC892:AC911" si="788">(U892-$U$891)/$U$891</f>
        <v>1.5291691407920336E-3</v>
      </c>
      <c r="AD892" s="10">
        <f t="shared" ref="AD892:AD911" si="789">(V892-$V$891)/$V$891</f>
        <v>-1.576586579029178E-2</v>
      </c>
      <c r="AE892" s="10">
        <f t="shared" ref="AE892:AE911" si="790">(W892-$W$891)/$W$891</f>
        <v>-4.113345521023766E-2</v>
      </c>
      <c r="AF892" s="7" t="s">
        <v>0</v>
      </c>
      <c r="AG892" s="10">
        <f t="shared" ref="AG892:AG911" si="791">AC892-AD892</f>
        <v>1.7295034931083815E-2</v>
      </c>
      <c r="AH892" s="10">
        <f t="shared" ref="AH892:AH911" si="792">AC892-AE892</f>
        <v>4.2662624351029695E-2</v>
      </c>
      <c r="AI892" s="10">
        <f t="shared" si="780"/>
        <v>-2.536758941994588E-2</v>
      </c>
      <c r="AJ892" s="10"/>
      <c r="AK892" s="7"/>
      <c r="AL892" s="7">
        <v>1700.5</v>
      </c>
      <c r="AM892" s="7">
        <v>26.75</v>
      </c>
      <c r="AN892" s="7">
        <v>1877.15</v>
      </c>
      <c r="AO892" s="4"/>
      <c r="AP892" s="10">
        <f t="shared" si="781"/>
        <v>2.1014710297208045E-2</v>
      </c>
      <c r="AQ892" s="10">
        <f t="shared" si="782"/>
        <v>-2.193784277879347E-2</v>
      </c>
      <c r="AR892" s="10">
        <f t="shared" si="783"/>
        <v>8.2988666272761705E-3</v>
      </c>
      <c r="AS892" s="4"/>
      <c r="AT892" s="10">
        <f t="shared" si="785"/>
        <v>4.4052187260168844E-2</v>
      </c>
      <c r="AU892" s="10">
        <f t="shared" si="786"/>
        <v>-2.193784277879347E-2</v>
      </c>
      <c r="AV892" s="10">
        <f t="shared" si="787"/>
        <v>-1.7404731993299831E-2</v>
      </c>
      <c r="AW892" s="4"/>
      <c r="AX892" s="9">
        <f t="shared" si="764"/>
        <v>6.5990030038962311E-2</v>
      </c>
      <c r="AY892" s="9">
        <f t="shared" si="765"/>
        <v>6.1456919253468675E-2</v>
      </c>
      <c r="AZ892" s="8">
        <f t="shared" si="784"/>
        <v>4.5331107854936353E-3</v>
      </c>
      <c r="BA892" s="4"/>
      <c r="BC892" s="4"/>
      <c r="BD892" s="4"/>
      <c r="BE892" s="4"/>
      <c r="BF892" s="4"/>
      <c r="BG892" s="4"/>
      <c r="BH892" s="4"/>
      <c r="BI892" s="4"/>
      <c r="BJ892" s="4"/>
      <c r="BK892" s="4"/>
      <c r="BN892" s="4"/>
    </row>
    <row r="893" spans="1:66" s="1" customFormat="1">
      <c r="A893" s="12">
        <v>42657</v>
      </c>
      <c r="B893" s="7">
        <v>27673.599999999999</v>
      </c>
      <c r="C893" s="7">
        <v>386.8</v>
      </c>
      <c r="D893" s="7">
        <v>1323.5</v>
      </c>
      <c r="E893" s="7">
        <v>10615</v>
      </c>
      <c r="F893" s="7"/>
      <c r="G893" s="7"/>
      <c r="H893" s="10">
        <f t="shared" si="766"/>
        <v>3.3722438391699389E-3</v>
      </c>
      <c r="I893" s="10">
        <f t="shared" si="767"/>
        <v>-1.0189832811260966E-3</v>
      </c>
      <c r="J893" s="10">
        <f t="shared" si="768"/>
        <v>6.2088250627991845E-3</v>
      </c>
      <c r="K893" s="7"/>
      <c r="L893" s="10">
        <f t="shared" si="769"/>
        <v>5.1937550040032026</v>
      </c>
      <c r="M893" s="10">
        <f t="shared" si="770"/>
        <v>5.6759142496847419</v>
      </c>
      <c r="N893" s="10">
        <f t="shared" si="771"/>
        <v>6.1912472054738839</v>
      </c>
      <c r="O893" s="7"/>
      <c r="P893" s="10">
        <f t="shared" si="772"/>
        <v>-0.48215924568153934</v>
      </c>
      <c r="Q893" s="10">
        <f t="shared" si="773"/>
        <v>-0.99749220147068129</v>
      </c>
      <c r="R893" s="11">
        <f t="shared" si="774"/>
        <v>0.51533295578914196</v>
      </c>
      <c r="S893" s="7"/>
      <c r="T893" s="7"/>
      <c r="U893" s="7">
        <v>15612.8</v>
      </c>
      <c r="V893" s="7">
        <v>3324.1</v>
      </c>
      <c r="W893" s="7">
        <v>53.95</v>
      </c>
      <c r="X893" s="7"/>
      <c r="Y893" s="10">
        <f t="shared" si="775"/>
        <v>-4.6697543358589326E-3</v>
      </c>
      <c r="Z893" s="10">
        <f t="shared" si="776"/>
        <v>-6.0163041843477678E-5</v>
      </c>
      <c r="AA893" s="10">
        <f t="shared" si="777"/>
        <v>2.859866539561487E-2</v>
      </c>
      <c r="AB893" s="5"/>
      <c r="AC893" s="10">
        <f t="shared" si="788"/>
        <v>-3.147726039292374E-3</v>
      </c>
      <c r="AD893" s="10">
        <f t="shared" si="789"/>
        <v>-1.5825080309692017E-2</v>
      </c>
      <c r="AE893" s="10">
        <f t="shared" si="790"/>
        <v>-1.3711151736745886E-2</v>
      </c>
      <c r="AF893" s="10"/>
      <c r="AG893" s="10">
        <f t="shared" si="791"/>
        <v>1.2677354270399642E-2</v>
      </c>
      <c r="AH893" s="10">
        <f t="shared" si="792"/>
        <v>1.0563425697453513E-2</v>
      </c>
      <c r="AI893" s="10">
        <f t="shared" si="780"/>
        <v>2.1139285729461291E-3</v>
      </c>
      <c r="AJ893" s="7"/>
      <c r="AK893" s="7"/>
      <c r="AL893" s="7">
        <v>1723.75</v>
      </c>
      <c r="AM893" s="7">
        <v>26.3</v>
      </c>
      <c r="AN893" s="7">
        <v>1902.55</v>
      </c>
      <c r="AO893" s="4"/>
      <c r="AP893" s="10">
        <f t="shared" si="781"/>
        <v>1.367244927962364E-2</v>
      </c>
      <c r="AQ893" s="10">
        <f t="shared" si="782"/>
        <v>-1.6822429906542029E-2</v>
      </c>
      <c r="AR893" s="10">
        <f t="shared" si="783"/>
        <v>1.3531150946914131E-2</v>
      </c>
      <c r="AS893" s="4"/>
      <c r="AT893" s="10">
        <f t="shared" si="785"/>
        <v>5.832693783576362E-2</v>
      </c>
      <c r="AU893" s="10">
        <f t="shared" si="786"/>
        <v>-3.8391224862888505E-2</v>
      </c>
      <c r="AV893" s="10">
        <f t="shared" si="787"/>
        <v>-4.1090871021776257E-3</v>
      </c>
      <c r="AW893" s="4"/>
      <c r="AX893" s="9">
        <f t="shared" si="764"/>
        <v>9.6718162698652133E-2</v>
      </c>
      <c r="AY893" s="9">
        <f t="shared" si="765"/>
        <v>6.2436024937941245E-2</v>
      </c>
      <c r="AZ893" s="8">
        <f t="shared" si="784"/>
        <v>3.4282137760710887E-2</v>
      </c>
      <c r="BA893" s="4"/>
      <c r="BC893" s="4"/>
      <c r="BD893" s="4"/>
      <c r="BE893" s="4"/>
      <c r="BF893" s="4"/>
      <c r="BG893" s="4"/>
      <c r="BH893" s="4"/>
      <c r="BI893" s="4"/>
      <c r="BJ893" s="4"/>
      <c r="BK893" s="4"/>
      <c r="BN893" s="4"/>
    </row>
    <row r="894" spans="1:66" s="1" customFormat="1">
      <c r="A894" s="12">
        <v>42660</v>
      </c>
      <c r="B894" s="7">
        <v>27529.97</v>
      </c>
      <c r="C894" s="7">
        <v>390.9</v>
      </c>
      <c r="D894" s="7">
        <v>1304.1500000000001</v>
      </c>
      <c r="E894" s="7">
        <v>10788</v>
      </c>
      <c r="F894" s="7"/>
      <c r="G894" s="7"/>
      <c r="H894" s="10">
        <f t="shared" si="766"/>
        <v>1.0599793174767233E-2</v>
      </c>
      <c r="I894" s="10">
        <f t="shared" si="767"/>
        <v>-1.4620324896108733E-2</v>
      </c>
      <c r="J894" s="10">
        <f t="shared" si="768"/>
        <v>1.6297691945360338E-2</v>
      </c>
      <c r="K894" s="7"/>
      <c r="L894" s="10">
        <f t="shared" si="769"/>
        <v>5.2594075260208166</v>
      </c>
      <c r="M894" s="10">
        <f t="shared" si="770"/>
        <v>5.5783102143757883</v>
      </c>
      <c r="N894" s="10">
        <f t="shared" si="771"/>
        <v>6.3084479371316311</v>
      </c>
      <c r="O894" s="7"/>
      <c r="P894" s="10">
        <f t="shared" si="772"/>
        <v>-0.31890268835497171</v>
      </c>
      <c r="Q894" s="10">
        <f t="shared" si="773"/>
        <v>-1.0490404111108145</v>
      </c>
      <c r="R894" s="11">
        <f t="shared" si="774"/>
        <v>0.73013772275584277</v>
      </c>
      <c r="S894" s="7"/>
      <c r="T894" s="7"/>
      <c r="U894" s="7">
        <v>15737.8</v>
      </c>
      <c r="V894" s="7">
        <v>3300.2</v>
      </c>
      <c r="W894" s="7">
        <v>54</v>
      </c>
      <c r="X894" s="7"/>
      <c r="Y894" s="10">
        <f t="shared" si="775"/>
        <v>8.0062512810002047E-3</v>
      </c>
      <c r="Z894" s="10">
        <f t="shared" si="776"/>
        <v>-7.1899160675070219E-3</v>
      </c>
      <c r="AA894" s="10">
        <f t="shared" si="777"/>
        <v>9.2678405931412712E-4</v>
      </c>
      <c r="AB894" s="5"/>
      <c r="AC894" s="10">
        <f t="shared" si="788"/>
        <v>4.833323756073509E-3</v>
      </c>
      <c r="AD894" s="10">
        <f t="shared" si="789"/>
        <v>-2.2901215378010795E-2</v>
      </c>
      <c r="AE894" s="10">
        <f t="shared" si="790"/>
        <v>-1.2797074954296212E-2</v>
      </c>
      <c r="AF894" s="10"/>
      <c r="AG894" s="10">
        <f t="shared" si="791"/>
        <v>2.7734539134084305E-2</v>
      </c>
      <c r="AH894" s="10">
        <f t="shared" si="792"/>
        <v>1.763039871036972E-2</v>
      </c>
      <c r="AI894" s="10">
        <f t="shared" si="780"/>
        <v>1.0104140423714585E-2</v>
      </c>
      <c r="AJ894" s="7"/>
      <c r="AK894" s="7"/>
      <c r="AL894" s="7">
        <v>1679</v>
      </c>
      <c r="AM894" s="7">
        <v>25.75</v>
      </c>
      <c r="AN894" s="7">
        <v>1903.6</v>
      </c>
      <c r="AO894" s="4"/>
      <c r="AP894" s="10">
        <f t="shared" si="781"/>
        <v>-2.5960841189267586E-2</v>
      </c>
      <c r="AQ894" s="10">
        <f t="shared" si="782"/>
        <v>-2.0912547528517136E-2</v>
      </c>
      <c r="AR894" s="10">
        <f t="shared" si="783"/>
        <v>5.5189088328819452E-4</v>
      </c>
      <c r="AS894" s="4"/>
      <c r="AT894" s="10">
        <f t="shared" si="785"/>
        <v>3.0851880276285496E-2</v>
      </c>
      <c r="AU894" s="10">
        <f t="shared" si="786"/>
        <v>-5.8500914076782498E-2</v>
      </c>
      <c r="AV894" s="10">
        <f t="shared" si="787"/>
        <v>-3.5594639865997599E-3</v>
      </c>
      <c r="AW894" s="4"/>
      <c r="AX894" s="9">
        <f t="shared" si="764"/>
        <v>8.9352794353067991E-2</v>
      </c>
      <c r="AY894" s="9">
        <f t="shared" si="765"/>
        <v>3.4411344262885259E-2</v>
      </c>
      <c r="AZ894" s="8">
        <f t="shared" si="784"/>
        <v>5.4941450090182732E-2</v>
      </c>
      <c r="BA894" s="4"/>
      <c r="BC894" s="4"/>
      <c r="BD894" s="4"/>
      <c r="BE894" s="4"/>
      <c r="BF894" s="4"/>
      <c r="BG894" s="4"/>
      <c r="BH894" s="4"/>
      <c r="BI894" s="4"/>
      <c r="BJ894" s="4"/>
      <c r="BK894" s="4"/>
      <c r="BN894" s="4"/>
    </row>
    <row r="895" spans="1:66" s="1" customFormat="1">
      <c r="A895" s="12">
        <v>42661</v>
      </c>
      <c r="B895" s="7">
        <v>28050.880000000001</v>
      </c>
      <c r="C895" s="7">
        <v>388.75</v>
      </c>
      <c r="D895" s="7">
        <v>1338.5</v>
      </c>
      <c r="E895" s="7">
        <v>11156.5</v>
      </c>
      <c r="F895" s="7"/>
      <c r="G895" s="7"/>
      <c r="H895" s="10">
        <f t="shared" si="766"/>
        <v>-5.5001279099513361E-3</v>
      </c>
      <c r="I895" s="10">
        <f t="shared" si="767"/>
        <v>2.6338994747536638E-2</v>
      </c>
      <c r="J895" s="10">
        <f t="shared" si="768"/>
        <v>3.4158324063774566E-2</v>
      </c>
      <c r="K895" s="7"/>
      <c r="L895" s="10">
        <f t="shared" si="769"/>
        <v>5.2249799839871898</v>
      </c>
      <c r="M895" s="10">
        <f t="shared" si="770"/>
        <v>5.751576292559899</v>
      </c>
      <c r="N895" s="10">
        <f t="shared" si="771"/>
        <v>6.5580922701713975</v>
      </c>
      <c r="O895" s="7"/>
      <c r="P895" s="10">
        <f t="shared" si="772"/>
        <v>-0.52659630857270923</v>
      </c>
      <c r="Q895" s="10">
        <f t="shared" si="773"/>
        <v>-1.3331122861842077</v>
      </c>
      <c r="R895" s="11">
        <f t="shared" si="774"/>
        <v>0.80651597761149851</v>
      </c>
      <c r="S895" s="7"/>
      <c r="T895" s="7"/>
      <c r="U895" s="7">
        <v>16412</v>
      </c>
      <c r="V895" s="7">
        <v>3268.65</v>
      </c>
      <c r="W895" s="7">
        <v>54.05</v>
      </c>
      <c r="X895" s="7"/>
      <c r="Y895" s="10">
        <f t="shared" si="775"/>
        <v>4.283953284448911E-2</v>
      </c>
      <c r="Z895" s="10">
        <f t="shared" si="776"/>
        <v>-9.5600266650505208E-3</v>
      </c>
      <c r="AA895" s="10">
        <f t="shared" si="777"/>
        <v>9.2592592592587327E-4</v>
      </c>
      <c r="AB895" s="5"/>
      <c r="AC895" s="10">
        <f t="shared" si="788"/>
        <v>4.7879913932358985E-2</v>
      </c>
      <c r="AD895" s="10">
        <f t="shared" si="789"/>
        <v>-3.2242305813385469E-2</v>
      </c>
      <c r="AE895" s="10">
        <f t="shared" si="790"/>
        <v>-1.1882998171846539E-2</v>
      </c>
      <c r="AF895" s="10"/>
      <c r="AG895" s="10">
        <f t="shared" si="791"/>
        <v>8.0122219745744461E-2</v>
      </c>
      <c r="AH895" s="10">
        <f t="shared" si="792"/>
        <v>5.9762912104205521E-2</v>
      </c>
      <c r="AI895" s="10">
        <f t="shared" si="780"/>
        <v>2.035930764153894E-2</v>
      </c>
      <c r="AJ895" s="7"/>
      <c r="AK895" s="7"/>
      <c r="AL895" s="7">
        <v>1690.25</v>
      </c>
      <c r="AM895" s="7">
        <v>26.05</v>
      </c>
      <c r="AN895" s="7">
        <v>1930.6</v>
      </c>
      <c r="AO895" s="4"/>
      <c r="AP895" s="10">
        <f t="shared" si="781"/>
        <v>6.7004169148302565E-3</v>
      </c>
      <c r="AQ895" s="10">
        <f t="shared" si="782"/>
        <v>1.1650485436893232E-2</v>
      </c>
      <c r="AR895" s="10">
        <f t="shared" si="783"/>
        <v>1.418365202773692E-2</v>
      </c>
      <c r="AS895" s="4"/>
      <c r="AT895" s="10">
        <f t="shared" si="785"/>
        <v>3.7759017651573294E-2</v>
      </c>
      <c r="AU895" s="10">
        <f t="shared" si="786"/>
        <v>-4.7531992687385761E-2</v>
      </c>
      <c r="AV895" s="10">
        <f t="shared" si="787"/>
        <v>1.0573701842545968E-2</v>
      </c>
      <c r="AW895" s="4"/>
      <c r="AX895" s="9">
        <f t="shared" si="764"/>
        <v>8.5291010338959056E-2</v>
      </c>
      <c r="AY895" s="9">
        <f t="shared" si="765"/>
        <v>2.7185315809027326E-2</v>
      </c>
      <c r="AZ895" s="8">
        <f t="shared" si="784"/>
        <v>5.810569452993173E-2</v>
      </c>
      <c r="BA895" s="4"/>
      <c r="BC895" s="4"/>
      <c r="BD895" s="4"/>
      <c r="BE895" s="4"/>
      <c r="BF895" s="4"/>
      <c r="BG895" s="4"/>
      <c r="BH895" s="4"/>
      <c r="BI895" s="4"/>
      <c r="BJ895" s="4"/>
      <c r="BK895" s="4"/>
      <c r="BN895" s="4"/>
    </row>
    <row r="896" spans="1:66" s="1" customFormat="1">
      <c r="A896" s="12">
        <v>42662</v>
      </c>
      <c r="B896" s="7">
        <v>27984.37</v>
      </c>
      <c r="C896" s="7">
        <v>385.25</v>
      </c>
      <c r="D896" s="7">
        <v>1353.55</v>
      </c>
      <c r="E896" s="7">
        <v>11183.5</v>
      </c>
      <c r="F896" s="7"/>
      <c r="G896" s="7"/>
      <c r="H896" s="10">
        <f t="shared" si="766"/>
        <v>-9.0032154340836008E-3</v>
      </c>
      <c r="I896" s="10">
        <f t="shared" si="767"/>
        <v>1.1243929772132951E-2</v>
      </c>
      <c r="J896" s="10">
        <f t="shared" si="768"/>
        <v>2.4201138349840899E-3</v>
      </c>
      <c r="K896" s="7"/>
      <c r="L896" s="10">
        <f t="shared" si="769"/>
        <v>5.1689351481184946</v>
      </c>
      <c r="M896" s="10">
        <f t="shared" si="770"/>
        <v>5.8274905422446404</v>
      </c>
      <c r="N896" s="10">
        <f t="shared" si="771"/>
        <v>6.5763837138405261</v>
      </c>
      <c r="O896" s="7"/>
      <c r="P896" s="10">
        <f t="shared" si="772"/>
        <v>-0.65855539412614572</v>
      </c>
      <c r="Q896" s="10">
        <f t="shared" si="773"/>
        <v>-1.4074485657220315</v>
      </c>
      <c r="R896" s="11">
        <f t="shared" si="774"/>
        <v>0.74889317159588575</v>
      </c>
      <c r="S896" s="7"/>
      <c r="T896" s="7"/>
      <c r="U896" s="7">
        <v>16097.85</v>
      </c>
      <c r="V896" s="7">
        <v>3316.55</v>
      </c>
      <c r="W896" s="7">
        <v>54.95</v>
      </c>
      <c r="X896" s="7"/>
      <c r="Y896" s="10">
        <f t="shared" si="775"/>
        <v>-1.9141481842554205E-2</v>
      </c>
      <c r="Z896" s="10">
        <f t="shared" si="776"/>
        <v>1.4654368011258499E-2</v>
      </c>
      <c r="AA896" s="10">
        <f t="shared" si="777"/>
        <v>1.6651248843663379E-2</v>
      </c>
      <c r="AB896" s="5"/>
      <c r="AC896" s="10">
        <f t="shared" si="788"/>
        <v>2.7821939586645469E-2</v>
      </c>
      <c r="AD896" s="10">
        <f t="shared" si="789"/>
        <v>-1.8060428417047858E-2</v>
      </c>
      <c r="AE896" s="10">
        <f t="shared" si="790"/>
        <v>4.570383912248629E-3</v>
      </c>
      <c r="AF896" s="10"/>
      <c r="AG896" s="10">
        <f t="shared" si="791"/>
        <v>4.588236800369333E-2</v>
      </c>
      <c r="AH896" s="10">
        <f t="shared" si="792"/>
        <v>2.3251555674396841E-2</v>
      </c>
      <c r="AI896" s="10">
        <f t="shared" si="780"/>
        <v>2.263081232929649E-2</v>
      </c>
      <c r="AJ896" s="7"/>
      <c r="AK896" s="7"/>
      <c r="AL896" s="7">
        <v>1686.5</v>
      </c>
      <c r="AM896" s="7">
        <v>26.35</v>
      </c>
      <c r="AN896" s="7">
        <v>1930.15</v>
      </c>
      <c r="AO896" s="4"/>
      <c r="AP896" s="10">
        <f t="shared" si="781"/>
        <v>-2.2186067149829905E-3</v>
      </c>
      <c r="AQ896" s="10">
        <f t="shared" si="782"/>
        <v>1.151631477927066E-2</v>
      </c>
      <c r="AR896" s="10">
        <f t="shared" si="783"/>
        <v>-2.3308815912142242E-4</v>
      </c>
      <c r="AS896" s="4"/>
      <c r="AT896" s="10">
        <f t="shared" si="785"/>
        <v>3.545663852647736E-2</v>
      </c>
      <c r="AU896" s="10">
        <f t="shared" si="786"/>
        <v>-3.6563071297989032E-2</v>
      </c>
      <c r="AV896" s="10">
        <f t="shared" si="787"/>
        <v>1.0338149078726967E-2</v>
      </c>
      <c r="AW896" s="4"/>
      <c r="AX896" s="9">
        <f t="shared" si="764"/>
        <v>7.2019709824466399E-2</v>
      </c>
      <c r="AY896" s="9">
        <f t="shared" si="765"/>
        <v>2.5118489447750393E-2</v>
      </c>
      <c r="AZ896" s="8">
        <f t="shared" si="784"/>
        <v>4.6901220376716006E-2</v>
      </c>
      <c r="BA896" s="4"/>
      <c r="BC896" s="4"/>
      <c r="BD896" s="4"/>
      <c r="BE896" s="4"/>
      <c r="BF896" s="4"/>
      <c r="BG896" s="4"/>
      <c r="BH896" s="4"/>
      <c r="BI896" s="4"/>
      <c r="BJ896" s="4"/>
      <c r="BK896" s="4"/>
      <c r="BN896" s="4"/>
    </row>
    <row r="897" spans="1:66" s="1" customFormat="1">
      <c r="A897" s="12">
        <v>42663</v>
      </c>
      <c r="B897" s="7">
        <v>28129.84</v>
      </c>
      <c r="C897" s="7">
        <v>387.1</v>
      </c>
      <c r="D897" s="7">
        <v>1352.9</v>
      </c>
      <c r="E897" s="7">
        <v>11207</v>
      </c>
      <c r="F897" s="7"/>
      <c r="G897" s="7"/>
      <c r="H897" s="10">
        <f t="shared" si="766"/>
        <v>4.8020765736535307E-3</v>
      </c>
      <c r="I897" s="10">
        <f t="shared" si="767"/>
        <v>-4.8021868420070453E-4</v>
      </c>
      <c r="J897" s="10">
        <f t="shared" si="768"/>
        <v>2.1013099655742837E-3</v>
      </c>
      <c r="K897" s="7"/>
      <c r="L897" s="10">
        <f t="shared" si="769"/>
        <v>5.1985588470776625</v>
      </c>
      <c r="M897" s="10">
        <f t="shared" si="770"/>
        <v>5.8242118537200511</v>
      </c>
      <c r="N897" s="10">
        <f t="shared" si="771"/>
        <v>6.592304044441434</v>
      </c>
      <c r="O897" s="7"/>
      <c r="P897" s="10">
        <f t="shared" si="772"/>
        <v>-0.62565300664238865</v>
      </c>
      <c r="Q897" s="10">
        <f t="shared" si="773"/>
        <v>-1.3937451973637716</v>
      </c>
      <c r="R897" s="11">
        <f t="shared" si="774"/>
        <v>0.76809219072138291</v>
      </c>
      <c r="S897" s="7"/>
      <c r="T897" s="7"/>
      <c r="U897" s="7">
        <v>16117.25</v>
      </c>
      <c r="V897" s="7">
        <v>3308.35</v>
      </c>
      <c r="W897" s="7">
        <v>53.65</v>
      </c>
      <c r="X897" s="7"/>
      <c r="Y897" s="10">
        <f t="shared" si="775"/>
        <v>1.2051298775923266E-3</v>
      </c>
      <c r="Z897" s="10">
        <f t="shared" si="776"/>
        <v>-2.4724487796053949E-3</v>
      </c>
      <c r="AA897" s="10">
        <f t="shared" si="777"/>
        <v>-2.3657870791628829E-2</v>
      </c>
      <c r="AB897" s="5"/>
      <c r="AC897" s="10">
        <f t="shared" si="788"/>
        <v>2.9060598514886231E-2</v>
      </c>
      <c r="AD897" s="10">
        <f t="shared" si="789"/>
        <v>-2.0488223712454373E-2</v>
      </c>
      <c r="AE897" s="10">
        <f t="shared" si="790"/>
        <v>-1.9195612431444319E-2</v>
      </c>
      <c r="AF897" s="10"/>
      <c r="AG897" s="10">
        <f t="shared" si="791"/>
        <v>4.9548822227340604E-2</v>
      </c>
      <c r="AH897" s="10">
        <f t="shared" si="792"/>
        <v>4.8256210946330549E-2</v>
      </c>
      <c r="AI897" s="10">
        <f t="shared" si="780"/>
        <v>1.2926112810100546E-3</v>
      </c>
      <c r="AJ897" s="7"/>
      <c r="AK897" s="7"/>
      <c r="AL897" s="7">
        <v>1696.25</v>
      </c>
      <c r="AM897" s="7">
        <v>26.65</v>
      </c>
      <c r="AN897" s="7">
        <v>1926.05</v>
      </c>
      <c r="AO897" s="4"/>
      <c r="AP897" s="10">
        <f t="shared" si="781"/>
        <v>5.7812036762525942E-3</v>
      </c>
      <c r="AQ897" s="10">
        <f t="shared" si="782"/>
        <v>1.138519924098661E-2</v>
      </c>
      <c r="AR897" s="10">
        <f t="shared" si="783"/>
        <v>-2.1241872393338011E-3</v>
      </c>
      <c r="AS897" s="4"/>
      <c r="AT897" s="10">
        <f t="shared" si="785"/>
        <v>4.1442824251726781E-2</v>
      </c>
      <c r="AU897" s="10">
        <f t="shared" si="786"/>
        <v>-2.5594149908592424E-2</v>
      </c>
      <c r="AV897" s="10">
        <f t="shared" si="787"/>
        <v>8.1920016750418045E-3</v>
      </c>
      <c r="AW897" s="4"/>
      <c r="AX897" s="9">
        <f t="shared" si="764"/>
        <v>6.7036974160319202E-2</v>
      </c>
      <c r="AY897" s="9">
        <f t="shared" si="765"/>
        <v>3.3250822576684977E-2</v>
      </c>
      <c r="AZ897" s="8">
        <f t="shared" si="784"/>
        <v>3.3786151583634225E-2</v>
      </c>
      <c r="BA897" s="4"/>
      <c r="BC897" s="4"/>
      <c r="BD897" s="4"/>
      <c r="BE897" s="4"/>
      <c r="BF897" s="4"/>
      <c r="BG897" s="4"/>
      <c r="BH897" s="4"/>
      <c r="BI897" s="4"/>
      <c r="BJ897" s="4"/>
      <c r="BK897" s="4"/>
      <c r="BN897" s="4"/>
    </row>
    <row r="898" spans="1:66" s="1" customFormat="1">
      <c r="A898" s="12">
        <v>42664</v>
      </c>
      <c r="B898" s="7">
        <v>28077.18</v>
      </c>
      <c r="C898" s="7">
        <v>396.55</v>
      </c>
      <c r="D898" s="7">
        <v>1342.65</v>
      </c>
      <c r="E898" s="7">
        <v>11336</v>
      </c>
      <c r="F898" s="7"/>
      <c r="G898" s="7"/>
      <c r="H898" s="10">
        <f t="shared" si="766"/>
        <v>2.4412296564195267E-2</v>
      </c>
      <c r="I898" s="10">
        <f t="shared" si="767"/>
        <v>-7.5763175400990462E-3</v>
      </c>
      <c r="J898" s="10">
        <f t="shared" si="768"/>
        <v>1.1510662978495583E-2</v>
      </c>
      <c r="K898" s="7"/>
      <c r="L898" s="10">
        <f t="shared" si="769"/>
        <v>5.3498799039231386</v>
      </c>
      <c r="M898" s="10">
        <f t="shared" si="770"/>
        <v>5.7725094577553602</v>
      </c>
      <c r="N898" s="10">
        <f t="shared" si="771"/>
        <v>6.6796964975272681</v>
      </c>
      <c r="O898" s="7"/>
      <c r="P898" s="10">
        <f t="shared" si="772"/>
        <v>-0.42262955383222156</v>
      </c>
      <c r="Q898" s="10">
        <f t="shared" si="773"/>
        <v>-1.3298165936041295</v>
      </c>
      <c r="R898" s="11">
        <f t="shared" si="774"/>
        <v>0.90718703977190795</v>
      </c>
      <c r="S898" s="7"/>
      <c r="T898" s="7"/>
      <c r="U898" s="7">
        <v>16452.150000000001</v>
      </c>
      <c r="V898" s="7">
        <v>3306.35</v>
      </c>
      <c r="W898" s="7">
        <v>52.9</v>
      </c>
      <c r="X898" s="7"/>
      <c r="Y898" s="10">
        <f t="shared" si="775"/>
        <v>2.0778979044191872E-2</v>
      </c>
      <c r="Z898" s="10">
        <f t="shared" si="776"/>
        <v>-6.0453095954176553E-4</v>
      </c>
      <c r="AA898" s="10">
        <f t="shared" si="777"/>
        <v>-1.3979496738117428E-2</v>
      </c>
      <c r="AB898" s="5"/>
      <c r="AC898" s="10">
        <f t="shared" si="788"/>
        <v>5.0443427126630594E-2</v>
      </c>
      <c r="AD898" s="10">
        <f t="shared" si="789"/>
        <v>-2.1080368906455944E-2</v>
      </c>
      <c r="AE898" s="10">
        <f t="shared" si="790"/>
        <v>-3.2906764168190203E-2</v>
      </c>
      <c r="AF898" s="10"/>
      <c r="AG898" s="10">
        <f t="shared" si="791"/>
        <v>7.1523796033086534E-2</v>
      </c>
      <c r="AH898" s="10">
        <f t="shared" si="792"/>
        <v>8.3350191294820797E-2</v>
      </c>
      <c r="AI898" s="10">
        <f t="shared" si="780"/>
        <v>-1.1826395261734263E-2</v>
      </c>
      <c r="AJ898" s="7"/>
      <c r="AK898" s="7"/>
      <c r="AL898" s="7">
        <v>1711</v>
      </c>
      <c r="AM898" s="7">
        <v>26.75</v>
      </c>
      <c r="AN898" s="7">
        <v>1928.2</v>
      </c>
      <c r="AO898" s="4"/>
      <c r="AP898" s="10">
        <f t="shared" si="781"/>
        <v>8.6956521739130436E-3</v>
      </c>
      <c r="AQ898" s="10">
        <f t="shared" si="782"/>
        <v>3.7523452157599032E-3</v>
      </c>
      <c r="AR898" s="10">
        <f t="shared" si="783"/>
        <v>1.1162742400249686E-3</v>
      </c>
      <c r="AS898" s="4"/>
      <c r="AT898" s="10">
        <f t="shared" si="785"/>
        <v>5.0498848810437452E-2</v>
      </c>
      <c r="AU898" s="10">
        <f t="shared" si="786"/>
        <v>-2.193784277879347E-2</v>
      </c>
      <c r="AV898" s="10">
        <f t="shared" si="787"/>
        <v>9.3174204355108634E-3</v>
      </c>
      <c r="AW898" s="4"/>
      <c r="AX898" s="9">
        <f t="shared" si="764"/>
        <v>7.2436691589230925E-2</v>
      </c>
      <c r="AY898" s="9">
        <f t="shared" si="765"/>
        <v>4.1181428374926589E-2</v>
      </c>
      <c r="AZ898" s="8">
        <f t="shared" si="784"/>
        <v>3.1255263214304337E-2</v>
      </c>
      <c r="BA898" s="4"/>
      <c r="BC898" s="4"/>
      <c r="BD898" s="4"/>
      <c r="BE898" s="4"/>
      <c r="BF898" s="4"/>
      <c r="BG898" s="4"/>
      <c r="BH898" s="4"/>
      <c r="BI898" s="4"/>
      <c r="BJ898" s="4"/>
      <c r="BK898" s="4"/>
      <c r="BN898" s="4"/>
    </row>
    <row r="899" spans="1:66" s="1" customFormat="1">
      <c r="A899" s="12">
        <v>42667</v>
      </c>
      <c r="B899" s="7">
        <v>28179.08</v>
      </c>
      <c r="C899" s="7">
        <v>397.05</v>
      </c>
      <c r="D899" s="7">
        <v>1333.05</v>
      </c>
      <c r="E899" s="7">
        <v>11283.5</v>
      </c>
      <c r="F899" s="7"/>
      <c r="G899" s="7"/>
      <c r="H899" s="10">
        <f t="shared" si="766"/>
        <v>1.2608750472828142E-3</v>
      </c>
      <c r="I899" s="10">
        <f t="shared" si="767"/>
        <v>-7.1500391017764392E-3</v>
      </c>
      <c r="J899" s="10">
        <f t="shared" si="768"/>
        <v>-4.6312632321806636E-3</v>
      </c>
      <c r="K899" s="7"/>
      <c r="L899" s="10">
        <f t="shared" si="769"/>
        <v>5.3578863090472382</v>
      </c>
      <c r="M899" s="10">
        <f t="shared" si="770"/>
        <v>5.7240857503152585</v>
      </c>
      <c r="N899" s="10">
        <f t="shared" si="771"/>
        <v>6.6441298015039632</v>
      </c>
      <c r="O899" s="7"/>
      <c r="P899" s="10">
        <f t="shared" si="772"/>
        <v>-0.36619944126802029</v>
      </c>
      <c r="Q899" s="10">
        <f t="shared" si="773"/>
        <v>-1.286243492456725</v>
      </c>
      <c r="R899" s="11">
        <f t="shared" si="774"/>
        <v>0.92004405118870469</v>
      </c>
      <c r="S899" s="7"/>
      <c r="T899" s="7"/>
      <c r="U899" s="7">
        <v>16866.5</v>
      </c>
      <c r="V899" s="7">
        <v>3307.1</v>
      </c>
      <c r="W899" s="7">
        <v>53.6</v>
      </c>
      <c r="X899" s="7"/>
      <c r="Y899" s="10">
        <f t="shared" si="775"/>
        <v>2.5185158170816489E-2</v>
      </c>
      <c r="Z899" s="10">
        <f t="shared" si="776"/>
        <v>2.2683623935759978E-4</v>
      </c>
      <c r="AA899" s="10">
        <f t="shared" si="777"/>
        <v>1.3232514177693815E-2</v>
      </c>
      <c r="AB899" s="5"/>
      <c r="AC899" s="10">
        <f t="shared" si="788"/>
        <v>7.6899010988309327E-2</v>
      </c>
      <c r="AD899" s="10">
        <f t="shared" si="789"/>
        <v>-2.0858314458705354E-2</v>
      </c>
      <c r="AE899" s="10">
        <f t="shared" si="790"/>
        <v>-2.0109689213893993E-2</v>
      </c>
      <c r="AF899" s="10"/>
      <c r="AG899" s="10">
        <f t="shared" si="791"/>
        <v>9.7757325447014681E-2</v>
      </c>
      <c r="AH899" s="10">
        <f t="shared" si="792"/>
        <v>9.7008700202203313E-2</v>
      </c>
      <c r="AI899" s="10">
        <f t="shared" si="780"/>
        <v>7.4862524481136838E-4</v>
      </c>
      <c r="AJ899" s="7"/>
      <c r="AK899" s="7"/>
      <c r="AL899" s="7">
        <v>1751.5</v>
      </c>
      <c r="AM899" s="7">
        <v>26.6</v>
      </c>
      <c r="AN899" s="7">
        <v>1984.9</v>
      </c>
      <c r="AO899" s="4"/>
      <c r="AP899" s="10">
        <f t="shared" si="781"/>
        <v>2.3670368205727644E-2</v>
      </c>
      <c r="AQ899" s="10">
        <f t="shared" si="782"/>
        <v>-5.6074766355139654E-3</v>
      </c>
      <c r="AR899" s="10">
        <f t="shared" si="783"/>
        <v>2.9405663312934364E-2</v>
      </c>
      <c r="AS899" s="4"/>
      <c r="AT899" s="10">
        <f t="shared" si="785"/>
        <v>7.5364543361473524E-2</v>
      </c>
      <c r="AU899" s="10">
        <f t="shared" si="786"/>
        <v>-2.7422303473491772E-2</v>
      </c>
      <c r="AV899" s="10">
        <f t="shared" si="787"/>
        <v>3.8997068676716914E-2</v>
      </c>
      <c r="AW899" s="10" t="s">
        <v>1</v>
      </c>
      <c r="AX899" s="9">
        <f t="shared" si="764"/>
        <v>0.10278684683496529</v>
      </c>
      <c r="AY899" s="9">
        <f t="shared" si="765"/>
        <v>3.6367474684756609E-2</v>
      </c>
      <c r="AZ899" s="8">
        <f t="shared" si="784"/>
        <v>6.6419372150208683E-2</v>
      </c>
      <c r="BA899" s="4" t="s">
        <v>14</v>
      </c>
      <c r="BC899" s="4"/>
      <c r="BD899" s="4"/>
      <c r="BE899" s="4"/>
      <c r="BF899" s="4"/>
      <c r="BG899" s="4"/>
      <c r="BH899" s="4"/>
      <c r="BI899" s="4"/>
      <c r="BJ899" s="4">
        <v>135</v>
      </c>
      <c r="BK899" s="4"/>
      <c r="BN899" s="4"/>
    </row>
    <row r="900" spans="1:66" s="1" customFormat="1">
      <c r="A900" s="12">
        <v>42668</v>
      </c>
      <c r="B900" s="7">
        <v>28091.42</v>
      </c>
      <c r="C900" s="7">
        <v>395.3</v>
      </c>
      <c r="D900" s="7">
        <v>1314.35</v>
      </c>
      <c r="E900" s="7">
        <v>11415</v>
      </c>
      <c r="F900" s="7"/>
      <c r="G900" s="7"/>
      <c r="H900" s="10">
        <f t="shared" si="766"/>
        <v>-4.407505351970784E-3</v>
      </c>
      <c r="I900" s="10">
        <f t="shared" si="767"/>
        <v>-1.4027980945951049E-2</v>
      </c>
      <c r="J900" s="10">
        <f t="shared" si="768"/>
        <v>1.1654185314840254E-2</v>
      </c>
      <c r="K900" s="7"/>
      <c r="L900" s="10">
        <f t="shared" si="769"/>
        <v>5.3298638911128906</v>
      </c>
      <c r="M900" s="10">
        <f t="shared" si="770"/>
        <v>5.629760403530895</v>
      </c>
      <c r="N900" s="10">
        <f t="shared" si="771"/>
        <v>6.7332159067813837</v>
      </c>
      <c r="O900" s="10" t="s">
        <v>1</v>
      </c>
      <c r="P900" s="10">
        <f t="shared" si="772"/>
        <v>-0.29989651241800441</v>
      </c>
      <c r="Q900" s="10">
        <f t="shared" si="773"/>
        <v>-1.4033520156684931</v>
      </c>
      <c r="R900" s="11">
        <f t="shared" si="774"/>
        <v>1.1034555032504887</v>
      </c>
      <c r="S900" s="7"/>
      <c r="T900" s="7"/>
      <c r="U900" s="7">
        <v>16694.3</v>
      </c>
      <c r="V900" s="7">
        <v>3293.1</v>
      </c>
      <c r="W900" s="7">
        <v>53.05</v>
      </c>
      <c r="X900" s="7"/>
      <c r="Y900" s="10">
        <f t="shared" si="775"/>
        <v>-1.020958705125549E-2</v>
      </c>
      <c r="Z900" s="10">
        <f t="shared" si="776"/>
        <v>-4.2333161984820537E-3</v>
      </c>
      <c r="AA900" s="10">
        <f t="shared" si="777"/>
        <v>-1.0261194029850826E-2</v>
      </c>
      <c r="AB900" s="5"/>
      <c r="AC900" s="10">
        <f t="shared" si="788"/>
        <v>6.5904316790213247E-2</v>
      </c>
      <c r="AD900" s="10">
        <f t="shared" si="789"/>
        <v>-2.5003330816716338E-2</v>
      </c>
      <c r="AE900" s="10">
        <f t="shared" si="790"/>
        <v>-3.0164533820841052E-2</v>
      </c>
      <c r="AF900" s="10"/>
      <c r="AG900" s="10">
        <f t="shared" si="791"/>
        <v>9.0907647606929584E-2</v>
      </c>
      <c r="AH900" s="10">
        <f t="shared" si="792"/>
        <v>9.6068850611054302E-2</v>
      </c>
      <c r="AI900" s="10">
        <f t="shared" si="780"/>
        <v>-5.1612030041247176E-3</v>
      </c>
      <c r="AJ900" s="7"/>
      <c r="AK900" s="7"/>
      <c r="AL900" s="7">
        <v>1857.25</v>
      </c>
      <c r="AM900" s="7">
        <v>26.4</v>
      </c>
      <c r="AN900" s="7">
        <v>1991.75</v>
      </c>
      <c r="AO900" s="4"/>
      <c r="AP900" s="10">
        <f t="shared" si="781"/>
        <v>6.0376819868683984E-2</v>
      </c>
      <c r="AQ900" s="10">
        <f t="shared" si="782"/>
        <v>-7.5187969924813093E-3</v>
      </c>
      <c r="AR900" s="10">
        <f t="shared" si="783"/>
        <v>3.4510554687893135E-3</v>
      </c>
      <c r="AS900" s="4"/>
      <c r="AT900" s="10">
        <f t="shared" ref="AT900:AT907" si="793">(AL900-$AL$899)/$AL$899</f>
        <v>6.0376819868683984E-2</v>
      </c>
      <c r="AU900" s="10">
        <f t="shared" ref="AU900:AU907" si="794">(AM900-$AM$899)/$AM$899</f>
        <v>-7.5187969924813093E-3</v>
      </c>
      <c r="AV900" s="10">
        <f t="shared" ref="AV900:AV907" si="795">(AN900-$AN$899)/$AN$899</f>
        <v>3.4510554687893135E-3</v>
      </c>
      <c r="AW900" s="7" t="s">
        <v>0</v>
      </c>
      <c r="AX900" s="9">
        <f t="shared" si="764"/>
        <v>6.7895616861165298E-2</v>
      </c>
      <c r="AY900" s="9">
        <f t="shared" si="765"/>
        <v>5.692576439989467E-2</v>
      </c>
      <c r="AZ900" s="8">
        <f t="shared" si="784"/>
        <v>1.0969852461270628E-2</v>
      </c>
      <c r="BA900" s="4" t="s">
        <v>6</v>
      </c>
      <c r="BC900" s="4"/>
      <c r="BD900" s="4"/>
      <c r="BE900" s="4"/>
      <c r="BF900" s="4"/>
      <c r="BG900" s="4"/>
      <c r="BH900" s="4"/>
      <c r="BI900" s="4"/>
      <c r="BJ900" s="4"/>
      <c r="BK900" s="4"/>
      <c r="BN900" s="4"/>
    </row>
    <row r="901" spans="1:66" s="1" customFormat="1">
      <c r="A901" s="12">
        <v>42669</v>
      </c>
      <c r="B901" s="7">
        <v>27836.51</v>
      </c>
      <c r="C901" s="7">
        <v>401.25</v>
      </c>
      <c r="D901" s="7">
        <v>1272.9000000000001</v>
      </c>
      <c r="E901" s="7">
        <v>11498.5</v>
      </c>
      <c r="F901" s="7"/>
      <c r="G901" s="7"/>
      <c r="H901" s="10">
        <f t="shared" si="766"/>
        <v>1.5051859347331113E-2</v>
      </c>
      <c r="I901" s="10">
        <f t="shared" si="767"/>
        <v>-3.1536500932019491E-2</v>
      </c>
      <c r="J901" s="10">
        <f t="shared" si="768"/>
        <v>7.3149364870784056E-3</v>
      </c>
      <c r="K901" s="7"/>
      <c r="L901" s="10">
        <f t="shared" si="769"/>
        <v>5.4251401120896716</v>
      </c>
      <c r="M901" s="10">
        <f t="shared" si="770"/>
        <v>5.4206809583858773</v>
      </c>
      <c r="N901" s="10">
        <f t="shared" si="771"/>
        <v>6.7897838899803542</v>
      </c>
      <c r="O901" s="7" t="s">
        <v>0</v>
      </c>
      <c r="P901" s="10">
        <f t="shared" si="772"/>
        <v>4.4591537037943496E-3</v>
      </c>
      <c r="Q901" s="10">
        <f t="shared" si="773"/>
        <v>-1.3646437778906826</v>
      </c>
      <c r="R901" s="11">
        <f t="shared" si="774"/>
        <v>1.3691029315944769</v>
      </c>
      <c r="S901" s="7"/>
      <c r="T901" s="7"/>
      <c r="U901" s="7">
        <v>16717.55</v>
      </c>
      <c r="V901" s="7">
        <v>3263.45</v>
      </c>
      <c r="W901" s="7">
        <v>53.85</v>
      </c>
      <c r="X901" s="7"/>
      <c r="Y901" s="10">
        <f t="shared" si="775"/>
        <v>1.3926909184571981E-3</v>
      </c>
      <c r="Z901" s="10">
        <f t="shared" si="776"/>
        <v>-9.0036743493972522E-3</v>
      </c>
      <c r="AA901" s="10">
        <f t="shared" si="777"/>
        <v>1.5080113100848338E-2</v>
      </c>
      <c r="AB901" s="5"/>
      <c r="AC901" s="10">
        <f t="shared" si="788"/>
        <v>6.73887920521513E-2</v>
      </c>
      <c r="AD901" s="10">
        <f t="shared" si="789"/>
        <v>-3.3781883317789627E-2</v>
      </c>
      <c r="AE901" s="10">
        <f t="shared" si="790"/>
        <v>-1.5539305301645363E-2</v>
      </c>
      <c r="AF901" s="10"/>
      <c r="AG901" s="10">
        <f t="shared" si="791"/>
        <v>0.10117067536994093</v>
      </c>
      <c r="AH901" s="10">
        <f t="shared" si="792"/>
        <v>8.2928097353796665E-2</v>
      </c>
      <c r="AI901" s="10">
        <f t="shared" si="780"/>
        <v>1.8242578016144262E-2</v>
      </c>
      <c r="AJ901" s="7"/>
      <c r="AK901" s="7"/>
      <c r="AL901" s="7">
        <v>1820.25</v>
      </c>
      <c r="AM901" s="7">
        <v>25.7</v>
      </c>
      <c r="AN901" s="7">
        <v>2006.95</v>
      </c>
      <c r="AO901" s="4"/>
      <c r="AP901" s="10">
        <f t="shared" si="781"/>
        <v>-1.992192758110109E-2</v>
      </c>
      <c r="AQ901" s="10">
        <f t="shared" si="782"/>
        <v>-2.6515151515151488E-2</v>
      </c>
      <c r="AR901" s="10">
        <f t="shared" si="783"/>
        <v>7.6314798543994202E-3</v>
      </c>
      <c r="AS901" s="4"/>
      <c r="AT901" s="10">
        <f t="shared" si="793"/>
        <v>3.9252069654581785E-2</v>
      </c>
      <c r="AU901" s="10">
        <f t="shared" si="794"/>
        <v>-3.3834586466165495E-2</v>
      </c>
      <c r="AV901" s="10">
        <f t="shared" si="795"/>
        <v>1.1108871983475214E-2</v>
      </c>
      <c r="AW901" s="4"/>
      <c r="AX901" s="9">
        <f t="shared" si="764"/>
        <v>7.3086656120747273E-2</v>
      </c>
      <c r="AY901" s="9">
        <f t="shared" si="765"/>
        <v>2.8143197671106571E-2</v>
      </c>
      <c r="AZ901" s="8">
        <f t="shared" si="784"/>
        <v>4.4943458449640705E-2</v>
      </c>
      <c r="BA901" s="4"/>
      <c r="BC901" s="4"/>
      <c r="BD901" s="4"/>
      <c r="BE901" s="4"/>
      <c r="BF901" s="4"/>
      <c r="BG901" s="4"/>
      <c r="BH901" s="4"/>
      <c r="BI901" s="4"/>
      <c r="BJ901" s="4"/>
      <c r="BK901" s="4"/>
      <c r="BN901" s="4"/>
    </row>
    <row r="902" spans="1:66" s="1" customFormat="1">
      <c r="A902" s="12">
        <v>42670</v>
      </c>
      <c r="B902" s="7">
        <v>27915.9</v>
      </c>
      <c r="C902" s="7">
        <v>380.35</v>
      </c>
      <c r="D902" s="7">
        <v>1241.8499999999999</v>
      </c>
      <c r="E902" s="7">
        <v>11051.5</v>
      </c>
      <c r="F902" s="7"/>
      <c r="G902" s="7"/>
      <c r="H902" s="10">
        <f t="shared" si="766"/>
        <v>-5.208722741433016E-2</v>
      </c>
      <c r="I902" s="10">
        <f t="shared" si="767"/>
        <v>-2.439311807683257E-2</v>
      </c>
      <c r="J902" s="10">
        <f t="shared" si="768"/>
        <v>-3.8874635822063748E-2</v>
      </c>
      <c r="K902" s="7"/>
      <c r="L902" s="10">
        <f t="shared" si="769"/>
        <v>5.090472377902322</v>
      </c>
      <c r="M902" s="10">
        <f t="shared" si="770"/>
        <v>5.2640605296342997</v>
      </c>
      <c r="N902" s="10">
        <f t="shared" si="771"/>
        <v>6.4869588781247884</v>
      </c>
      <c r="O902" s="7"/>
      <c r="P902" s="10">
        <f t="shared" si="772"/>
        <v>-0.17358815173197772</v>
      </c>
      <c r="Q902" s="10">
        <f t="shared" si="773"/>
        <v>-1.3964865002224665</v>
      </c>
      <c r="R902" s="11">
        <f t="shared" si="774"/>
        <v>1.2228983484904887</v>
      </c>
      <c r="S902" s="7"/>
      <c r="T902" s="7"/>
      <c r="U902" s="7">
        <v>16399.349999999999</v>
      </c>
      <c r="V902" s="7">
        <v>3209.7</v>
      </c>
      <c r="W902" s="7">
        <v>52.2</v>
      </c>
      <c r="X902" s="7"/>
      <c r="Y902" s="10">
        <f t="shared" si="775"/>
        <v>-1.903388953524893E-2</v>
      </c>
      <c r="Z902" s="10">
        <f t="shared" si="776"/>
        <v>-1.6470299836063063E-2</v>
      </c>
      <c r="AA902" s="10">
        <f t="shared" si="777"/>
        <v>-3.0640668523676855E-2</v>
      </c>
      <c r="AB902" s="5"/>
      <c r="AC902" s="10">
        <f t="shared" si="788"/>
        <v>4.7072231693067859E-2</v>
      </c>
      <c r="AD902" s="10">
        <f t="shared" si="789"/>
        <v>-4.9695785406581802E-2</v>
      </c>
      <c r="AE902" s="10">
        <f t="shared" si="790"/>
        <v>-4.5703839122486288E-2</v>
      </c>
      <c r="AF902" s="10"/>
      <c r="AG902" s="10">
        <f t="shared" si="791"/>
        <v>9.6768017099649661E-2</v>
      </c>
      <c r="AH902" s="10">
        <f t="shared" si="792"/>
        <v>9.277607081555414E-2</v>
      </c>
      <c r="AI902" s="10">
        <f t="shared" si="780"/>
        <v>3.9919462840955211E-3</v>
      </c>
      <c r="AJ902" s="7"/>
      <c r="AK902" s="7"/>
      <c r="AL902" s="7">
        <v>1800</v>
      </c>
      <c r="AM902" s="7">
        <v>25.2</v>
      </c>
      <c r="AN902" s="7">
        <v>2020.2</v>
      </c>
      <c r="AO902" s="4"/>
      <c r="AP902" s="10">
        <f t="shared" si="781"/>
        <v>-1.1124845488257108E-2</v>
      </c>
      <c r="AQ902" s="10">
        <f t="shared" si="782"/>
        <v>-1.9455252918287938E-2</v>
      </c>
      <c r="AR902" s="10">
        <f t="shared" si="783"/>
        <v>6.602057848974812E-3</v>
      </c>
      <c r="AS902" s="4"/>
      <c r="AT902" s="10">
        <f t="shared" si="793"/>
        <v>2.769055095632315E-2</v>
      </c>
      <c r="AU902" s="10">
        <f t="shared" si="794"/>
        <v>-5.2631578947368501E-2</v>
      </c>
      <c r="AV902" s="10">
        <f t="shared" si="795"/>
        <v>1.7784271247921785E-2</v>
      </c>
      <c r="AW902" s="4"/>
      <c r="AX902" s="9">
        <f t="shared" si="764"/>
        <v>8.0322129903691655E-2</v>
      </c>
      <c r="AY902" s="9">
        <f t="shared" si="765"/>
        <v>9.9062797084013658E-3</v>
      </c>
      <c r="AZ902" s="8">
        <f t="shared" si="784"/>
        <v>7.0415850195290286E-2</v>
      </c>
      <c r="BA902" s="4"/>
      <c r="BC902" s="4"/>
      <c r="BD902" s="4"/>
      <c r="BE902" s="4"/>
      <c r="BF902" s="4"/>
      <c r="BG902" s="4"/>
      <c r="BH902" s="4"/>
      <c r="BI902" s="4"/>
      <c r="BJ902" s="4"/>
      <c r="BK902" s="4"/>
      <c r="BN902" s="4"/>
    </row>
    <row r="903" spans="1:66" s="1" customFormat="1">
      <c r="A903" s="12">
        <v>42671</v>
      </c>
      <c r="B903" s="7">
        <v>27941.51</v>
      </c>
      <c r="C903" s="7">
        <v>375.15</v>
      </c>
      <c r="D903" s="7">
        <v>1294</v>
      </c>
      <c r="E903" s="7">
        <v>10729.5</v>
      </c>
      <c r="F903" s="7"/>
      <c r="G903" s="7"/>
      <c r="H903" s="10">
        <f t="shared" si="766"/>
        <v>-1.3671618246352163E-2</v>
      </c>
      <c r="I903" s="10">
        <f t="shared" si="767"/>
        <v>4.1993799573217451E-2</v>
      </c>
      <c r="J903" s="10">
        <f t="shared" si="768"/>
        <v>-2.9136316337148804E-2</v>
      </c>
      <c r="K903" s="7"/>
      <c r="L903" s="10">
        <f t="shared" si="769"/>
        <v>5.0072057646116885</v>
      </c>
      <c r="M903" s="10">
        <f t="shared" si="770"/>
        <v>5.527112232030265</v>
      </c>
      <c r="N903" s="10">
        <f t="shared" si="771"/>
        <v>6.2688164758485199</v>
      </c>
      <c r="O903" s="7"/>
      <c r="P903" s="10">
        <f t="shared" si="772"/>
        <v>-0.51990646741857649</v>
      </c>
      <c r="Q903" s="10">
        <f t="shared" si="773"/>
        <v>-1.2616107112368313</v>
      </c>
      <c r="R903" s="11">
        <f t="shared" si="774"/>
        <v>0.74170424381825484</v>
      </c>
      <c r="S903" s="7"/>
      <c r="T903" s="7"/>
      <c r="U903" s="7">
        <v>16397.3</v>
      </c>
      <c r="V903" s="7">
        <v>3306.3</v>
      </c>
      <c r="W903" s="7">
        <v>52.15</v>
      </c>
      <c r="X903" s="7"/>
      <c r="Y903" s="10">
        <f t="shared" si="775"/>
        <v>-1.2500495446461432E-4</v>
      </c>
      <c r="Z903" s="10">
        <f t="shared" si="776"/>
        <v>3.0096270679502872E-2</v>
      </c>
      <c r="AA903" s="10">
        <f t="shared" si="777"/>
        <v>-9.5785440613034979E-4</v>
      </c>
      <c r="AB903" s="5"/>
      <c r="AC903" s="10">
        <f t="shared" si="788"/>
        <v>4.6941342476423911E-2</v>
      </c>
      <c r="AD903" s="10">
        <f t="shared" si="789"/>
        <v>-2.1095172536305901E-2</v>
      </c>
      <c r="AE903" s="10">
        <f t="shared" si="790"/>
        <v>-4.6617915904936087E-2</v>
      </c>
      <c r="AF903" s="10"/>
      <c r="AG903" s="10">
        <f t="shared" si="791"/>
        <v>6.8036515012729809E-2</v>
      </c>
      <c r="AH903" s="10">
        <f t="shared" si="792"/>
        <v>9.3559258381360005E-2</v>
      </c>
      <c r="AI903" s="10">
        <f t="shared" si="780"/>
        <v>-2.5522743368630196E-2</v>
      </c>
      <c r="AJ903" s="7"/>
      <c r="AK903" s="7"/>
      <c r="AL903" s="7">
        <v>1810.75</v>
      </c>
      <c r="AM903" s="7">
        <v>25.3</v>
      </c>
      <c r="AN903" s="7">
        <v>2052.6</v>
      </c>
      <c r="AO903" s="4"/>
      <c r="AP903" s="10">
        <f t="shared" si="781"/>
        <v>5.9722222222222225E-3</v>
      </c>
      <c r="AQ903" s="10">
        <f t="shared" si="782"/>
        <v>3.9682539682540244E-3</v>
      </c>
      <c r="AR903" s="10">
        <f t="shared" si="783"/>
        <v>1.6038016038015971E-2</v>
      </c>
      <c r="AS903" s="4"/>
      <c r="AT903" s="10">
        <f t="shared" si="793"/>
        <v>3.3828147302312303E-2</v>
      </c>
      <c r="AU903" s="10">
        <f t="shared" si="794"/>
        <v>-4.8872180451127845E-2</v>
      </c>
      <c r="AV903" s="10">
        <f t="shared" si="795"/>
        <v>3.4107511713436352E-2</v>
      </c>
      <c r="AW903" s="4"/>
      <c r="AX903" s="9">
        <f t="shared" si="764"/>
        <v>8.2700327753440148E-2</v>
      </c>
      <c r="AY903" s="9">
        <f t="shared" si="765"/>
        <v>-2.7936441112404869E-4</v>
      </c>
      <c r="AZ903" s="8">
        <f t="shared" si="784"/>
        <v>8.2979692164564189E-2</v>
      </c>
      <c r="BA903" s="4"/>
      <c r="BC903" s="4"/>
      <c r="BD903" s="4"/>
      <c r="BE903" s="4"/>
      <c r="BF903" s="4"/>
      <c r="BG903" s="4"/>
      <c r="BH903" s="4"/>
      <c r="BI903" s="4"/>
      <c r="BJ903" s="4"/>
      <c r="BK903" s="4"/>
      <c r="BN903" s="4"/>
    </row>
    <row r="904" spans="1:66" s="1" customFormat="1">
      <c r="A904" s="12">
        <v>42673</v>
      </c>
      <c r="B904" s="7">
        <v>27930.21</v>
      </c>
      <c r="C904" s="7">
        <v>376.1</v>
      </c>
      <c r="D904" s="7">
        <v>1296.9000000000001</v>
      </c>
      <c r="E904" s="7">
        <v>10806</v>
      </c>
      <c r="F904" s="7"/>
      <c r="G904" s="7"/>
      <c r="H904" s="10">
        <f t="shared" si="766"/>
        <v>2.5323204051713863E-3</v>
      </c>
      <c r="I904" s="10">
        <f t="shared" si="767"/>
        <v>2.2411128284390192E-3</v>
      </c>
      <c r="J904" s="10">
        <f t="shared" si="768"/>
        <v>7.1298755766811125E-3</v>
      </c>
      <c r="K904" s="7"/>
      <c r="L904" s="10">
        <f t="shared" si="769"/>
        <v>5.0224179343474784</v>
      </c>
      <c r="M904" s="10">
        <f t="shared" si="770"/>
        <v>5.5417402269861293</v>
      </c>
      <c r="N904" s="10">
        <f t="shared" si="771"/>
        <v>6.3206422329110499</v>
      </c>
      <c r="O904" s="7"/>
      <c r="P904" s="10">
        <f t="shared" si="772"/>
        <v>-0.51932229263865093</v>
      </c>
      <c r="Q904" s="10">
        <f t="shared" si="773"/>
        <v>-1.2982242985635715</v>
      </c>
      <c r="R904" s="11">
        <f t="shared" si="774"/>
        <v>0.77890200592492054</v>
      </c>
      <c r="S904" s="7"/>
      <c r="T904" s="7"/>
      <c r="U904" s="7">
        <v>16463.2</v>
      </c>
      <c r="V904" s="7">
        <v>3312.55</v>
      </c>
      <c r="W904" s="7">
        <v>52.45</v>
      </c>
      <c r="X904" s="7"/>
      <c r="Y904" s="10">
        <f t="shared" si="775"/>
        <v>4.0189543400438767E-3</v>
      </c>
      <c r="Z904" s="10">
        <f t="shared" si="776"/>
        <v>1.8903305810120073E-3</v>
      </c>
      <c r="AA904" s="10">
        <f t="shared" si="777"/>
        <v>5.7526366251199283E-3</v>
      </c>
      <c r="AB904" s="5"/>
      <c r="AC904" s="10">
        <f t="shared" si="788"/>
        <v>5.1148951928540895E-2</v>
      </c>
      <c r="AD904" s="10">
        <f t="shared" si="789"/>
        <v>-1.9244718805050999E-2</v>
      </c>
      <c r="AE904" s="10">
        <f t="shared" si="790"/>
        <v>-4.113345521023766E-2</v>
      </c>
      <c r="AF904" s="10"/>
      <c r="AG904" s="10">
        <f t="shared" si="791"/>
        <v>7.0393670733591901E-2</v>
      </c>
      <c r="AH904" s="10">
        <f t="shared" si="792"/>
        <v>9.2282407138778555E-2</v>
      </c>
      <c r="AI904" s="10">
        <f t="shared" si="780"/>
        <v>-2.1888736405186654E-2</v>
      </c>
      <c r="AJ904" s="7"/>
      <c r="AK904" s="7"/>
      <c r="AL904" s="7">
        <v>1943</v>
      </c>
      <c r="AM904" s="7">
        <v>26</v>
      </c>
      <c r="AN904" s="7">
        <v>2047.7</v>
      </c>
      <c r="AO904" s="4"/>
      <c r="AP904" s="10">
        <f t="shared" si="781"/>
        <v>7.303603479221317E-2</v>
      </c>
      <c r="AQ904" s="10">
        <f t="shared" si="782"/>
        <v>2.7667984189723292E-2</v>
      </c>
      <c r="AR904" s="10">
        <f t="shared" si="783"/>
        <v>-2.3872162135827068E-3</v>
      </c>
      <c r="AS904" s="4"/>
      <c r="AT904" s="10">
        <f t="shared" si="793"/>
        <v>0.10933485583785327</v>
      </c>
      <c r="AU904" s="10">
        <f t="shared" si="794"/>
        <v>-2.255639097744366E-2</v>
      </c>
      <c r="AV904" s="10">
        <f t="shared" si="795"/>
        <v>3.1638873494886366E-2</v>
      </c>
      <c r="AW904" s="4"/>
      <c r="AX904" s="9">
        <f t="shared" si="764"/>
        <v>0.13189124681529693</v>
      </c>
      <c r="AY904" s="9">
        <f t="shared" si="765"/>
        <v>7.7695982342966902E-2</v>
      </c>
      <c r="AZ904" s="8">
        <f t="shared" si="784"/>
        <v>5.4195264472330029E-2</v>
      </c>
      <c r="BA904" s="4"/>
      <c r="BC904" s="4"/>
      <c r="BD904" s="4"/>
      <c r="BE904" s="4"/>
      <c r="BF904" s="4"/>
      <c r="BG904" s="4"/>
      <c r="BH904" s="4"/>
      <c r="BI904" s="4"/>
      <c r="BJ904" s="4"/>
      <c r="BK904" s="4"/>
      <c r="BN904" s="4"/>
    </row>
    <row r="905" spans="1:66" s="1" customFormat="1">
      <c r="A905" s="12">
        <v>42675</v>
      </c>
      <c r="B905" s="7">
        <v>27876.61</v>
      </c>
      <c r="C905" s="7">
        <v>379.3</v>
      </c>
      <c r="D905" s="7">
        <v>1312.4</v>
      </c>
      <c r="E905" s="7">
        <v>10617.5</v>
      </c>
      <c r="F905" s="7"/>
      <c r="G905" s="7"/>
      <c r="H905" s="10">
        <f t="shared" si="766"/>
        <v>8.5083754320659094E-3</v>
      </c>
      <c r="I905" s="10">
        <f t="shared" si="767"/>
        <v>1.1951576837073019E-2</v>
      </c>
      <c r="J905" s="10">
        <f t="shared" si="768"/>
        <v>-1.7444012585600591E-2</v>
      </c>
      <c r="K905" s="7"/>
      <c r="L905" s="10">
        <f t="shared" si="769"/>
        <v>5.0736589271417136</v>
      </c>
      <c r="M905" s="10">
        <f t="shared" si="770"/>
        <v>5.6199243379571255</v>
      </c>
      <c r="N905" s="10">
        <f t="shared" si="771"/>
        <v>6.1929408576654703</v>
      </c>
      <c r="O905" s="7"/>
      <c r="P905" s="10">
        <f t="shared" si="772"/>
        <v>-0.54626541081541191</v>
      </c>
      <c r="Q905" s="10">
        <f t="shared" si="773"/>
        <v>-1.1192819305237567</v>
      </c>
      <c r="R905" s="11">
        <f t="shared" si="774"/>
        <v>0.57301651970834477</v>
      </c>
      <c r="S905" s="7"/>
      <c r="T905" s="7"/>
      <c r="U905" s="7">
        <v>16363</v>
      </c>
      <c r="V905" s="7">
        <v>3326.45</v>
      </c>
      <c r="W905" s="7">
        <v>54.9</v>
      </c>
      <c r="X905" s="7"/>
      <c r="Y905" s="10">
        <f t="shared" si="775"/>
        <v>-6.0863015695612468E-3</v>
      </c>
      <c r="Z905" s="10">
        <f t="shared" si="776"/>
        <v>4.1961630767836369E-3</v>
      </c>
      <c r="AA905" s="10">
        <f t="shared" si="777"/>
        <v>4.6711153479504205E-2</v>
      </c>
      <c r="AB905" s="5"/>
      <c r="AC905" s="10">
        <f t="shared" si="788"/>
        <v>4.4751342412575557E-2</v>
      </c>
      <c r="AD905" s="10">
        <f t="shared" si="789"/>
        <v>-1.51293097067402E-2</v>
      </c>
      <c r="AE905" s="10">
        <f t="shared" si="790"/>
        <v>3.656307129798825E-3</v>
      </c>
      <c r="AF905" s="10"/>
      <c r="AG905" s="10">
        <f t="shared" si="791"/>
        <v>5.9880652119315758E-2</v>
      </c>
      <c r="AH905" s="10">
        <f t="shared" si="792"/>
        <v>4.1095035282776735E-2</v>
      </c>
      <c r="AI905" s="10">
        <f t="shared" si="780"/>
        <v>1.8785616836539024E-2</v>
      </c>
      <c r="AJ905" s="7"/>
      <c r="AK905" s="7"/>
      <c r="AL905" s="7">
        <v>1921.25</v>
      </c>
      <c r="AM905" s="7">
        <v>25.7</v>
      </c>
      <c r="AN905" s="7">
        <v>2079.8000000000002</v>
      </c>
      <c r="AO905" s="4"/>
      <c r="AP905" s="10">
        <f t="shared" si="781"/>
        <v>-1.1194029850746268E-2</v>
      </c>
      <c r="AQ905" s="10">
        <f t="shared" si="782"/>
        <v>-1.1538461538461565E-2</v>
      </c>
      <c r="AR905" s="10">
        <f t="shared" si="783"/>
        <v>1.5676124432289953E-2</v>
      </c>
      <c r="AS905" s="4"/>
      <c r="AT905" s="10">
        <f t="shared" si="793"/>
        <v>9.6916928347131032E-2</v>
      </c>
      <c r="AU905" s="10">
        <f t="shared" si="794"/>
        <v>-3.3834586466165495E-2</v>
      </c>
      <c r="AV905" s="10">
        <f t="shared" si="795"/>
        <v>4.7810972844979642E-2</v>
      </c>
      <c r="AW905" s="4"/>
      <c r="AX905" s="9">
        <f t="shared" si="764"/>
        <v>0.13075151481329653</v>
      </c>
      <c r="AY905" s="9">
        <f t="shared" si="765"/>
        <v>4.910595550215139E-2</v>
      </c>
      <c r="AZ905" s="8">
        <f t="shared" si="784"/>
        <v>8.1645559311145144E-2</v>
      </c>
      <c r="BA905" s="4"/>
      <c r="BC905" s="4"/>
      <c r="BD905" s="4"/>
      <c r="BE905" s="4"/>
      <c r="BF905" s="4"/>
      <c r="BG905" s="4"/>
      <c r="BH905" s="4"/>
      <c r="BI905" s="4"/>
      <c r="BJ905" s="4"/>
      <c r="BK905" s="4"/>
      <c r="BN905" s="4"/>
    </row>
    <row r="906" spans="1:66" s="1" customFormat="1">
      <c r="A906" s="12">
        <v>42676</v>
      </c>
      <c r="B906" s="7">
        <v>27527.22</v>
      </c>
      <c r="C906" s="7">
        <v>372.25</v>
      </c>
      <c r="D906" s="7">
        <v>1273.1500000000001</v>
      </c>
      <c r="E906" s="7">
        <v>10217.5</v>
      </c>
      <c r="F906" s="7"/>
      <c r="G906" s="7"/>
      <c r="H906" s="10">
        <f t="shared" si="766"/>
        <v>-1.8586870551015058E-2</v>
      </c>
      <c r="I906" s="10">
        <f t="shared" si="767"/>
        <v>-2.9907040536421819E-2</v>
      </c>
      <c r="J906" s="10">
        <f t="shared" si="768"/>
        <v>-3.7673651989639748E-2</v>
      </c>
      <c r="K906" s="7">
        <f>K900-K900*0.058</f>
        <v>0</v>
      </c>
      <c r="L906" s="10">
        <f t="shared" si="769"/>
        <v>4.9607686148919132</v>
      </c>
      <c r="M906" s="10">
        <f t="shared" si="770"/>
        <v>5.4219419924337959</v>
      </c>
      <c r="N906" s="10">
        <f t="shared" si="771"/>
        <v>5.9219565070117204</v>
      </c>
      <c r="O906" s="10" t="s">
        <v>1</v>
      </c>
      <c r="P906" s="10">
        <f t="shared" si="772"/>
        <v>-0.4611733775418827</v>
      </c>
      <c r="Q906" s="10">
        <f t="shared" si="773"/>
        <v>-0.96118789211980715</v>
      </c>
      <c r="R906" s="11">
        <f t="shared" si="774"/>
        <v>0.50001451457792445</v>
      </c>
      <c r="S906" s="7" t="s">
        <v>10</v>
      </c>
      <c r="T906" s="7"/>
      <c r="U906" s="7">
        <v>16143.8</v>
      </c>
      <c r="V906" s="7">
        <v>3302.5</v>
      </c>
      <c r="W906" s="7">
        <v>52.85</v>
      </c>
      <c r="X906" s="7"/>
      <c r="Y906" s="10">
        <f t="shared" si="775"/>
        <v>-1.3396076514086704E-2</v>
      </c>
      <c r="Z906" s="10">
        <f t="shared" si="776"/>
        <v>-7.1998677268559031E-3</v>
      </c>
      <c r="AA906" s="10">
        <f t="shared" si="777"/>
        <v>-3.7340619307832369E-2</v>
      </c>
      <c r="AB906" s="5"/>
      <c r="AC906" s="10">
        <f t="shared" si="788"/>
        <v>3.0755773491421896E-2</v>
      </c>
      <c r="AD906" s="10">
        <f t="shared" si="789"/>
        <v>-2.2220248404908938E-2</v>
      </c>
      <c r="AE906" s="10">
        <f t="shared" si="790"/>
        <v>-3.3820840950639877E-2</v>
      </c>
      <c r="AF906" s="10"/>
      <c r="AG906" s="10">
        <f t="shared" si="791"/>
        <v>5.2976021896330834E-2</v>
      </c>
      <c r="AH906" s="10">
        <f t="shared" si="792"/>
        <v>6.457661444206178E-2</v>
      </c>
      <c r="AI906" s="10">
        <f t="shared" si="780"/>
        <v>-1.1600592545730946E-2</v>
      </c>
      <c r="AJ906" s="7"/>
      <c r="AK906" s="7"/>
      <c r="AL906" s="7">
        <v>1917.75</v>
      </c>
      <c r="AM906" s="7">
        <v>24.4</v>
      </c>
      <c r="AN906" s="7">
        <v>2047.95</v>
      </c>
      <c r="AO906" s="4"/>
      <c r="AP906" s="10">
        <f t="shared" si="781"/>
        <v>-1.8217306441119063E-3</v>
      </c>
      <c r="AQ906" s="10">
        <f t="shared" si="782"/>
        <v>-5.0583657587548667E-2</v>
      </c>
      <c r="AR906" s="10">
        <f t="shared" si="783"/>
        <v>-1.5313972497355579E-2</v>
      </c>
      <c r="AS906" s="4"/>
      <c r="AT906" s="10">
        <f t="shared" si="793"/>
        <v>9.4918641164715961E-2</v>
      </c>
      <c r="AU906" s="10">
        <f t="shared" si="794"/>
        <v>-8.270676691729334E-2</v>
      </c>
      <c r="AV906" s="10">
        <f t="shared" si="795"/>
        <v>3.1764824424404231E-2</v>
      </c>
      <c r="AW906" s="4"/>
      <c r="AX906" s="9">
        <f t="shared" si="764"/>
        <v>0.1776254080820093</v>
      </c>
      <c r="AY906" s="9">
        <f t="shared" si="765"/>
        <v>6.315381674031173E-2</v>
      </c>
      <c r="AZ906" s="8">
        <f t="shared" si="784"/>
        <v>0.11447159134169757</v>
      </c>
      <c r="BA906" s="4"/>
      <c r="BC906" s="4"/>
      <c r="BD906" s="4"/>
      <c r="BE906" s="4"/>
      <c r="BF906" s="4"/>
      <c r="BG906" s="4"/>
      <c r="BH906" s="4"/>
      <c r="BI906" s="4"/>
      <c r="BJ906" s="4"/>
      <c r="BK906" s="4"/>
      <c r="BN906" s="4"/>
    </row>
    <row r="907" spans="1:66" s="1" customFormat="1">
      <c r="A907" s="12">
        <v>42677</v>
      </c>
      <c r="B907" s="7">
        <v>27430.28</v>
      </c>
      <c r="C907" s="7">
        <v>371.8</v>
      </c>
      <c r="D907" s="7">
        <v>1257.0999999999999</v>
      </c>
      <c r="E907" s="7">
        <v>10300</v>
      </c>
      <c r="F907" s="7"/>
      <c r="G907" s="7"/>
      <c r="H907" s="10">
        <f t="shared" si="766"/>
        <v>-1.2088650100738445E-3</v>
      </c>
      <c r="I907" s="10">
        <f t="shared" si="767"/>
        <v>-1.260652711777888E-2</v>
      </c>
      <c r="J907" s="10">
        <f t="shared" si="768"/>
        <v>8.0743821874235382E-3</v>
      </c>
      <c r="K907" s="7"/>
      <c r="L907" s="10">
        <f t="shared" si="769"/>
        <v>4.9535628502802247</v>
      </c>
      <c r="M907" s="10">
        <f t="shared" si="770"/>
        <v>5.3409836065573764</v>
      </c>
      <c r="N907" s="10">
        <f t="shared" si="771"/>
        <v>5.9778470293340558</v>
      </c>
      <c r="O907" s="1" t="s">
        <v>2</v>
      </c>
      <c r="P907" s="10">
        <f t="shared" si="772"/>
        <v>-0.38742075627715167</v>
      </c>
      <c r="Q907" s="10">
        <f t="shared" si="773"/>
        <v>-1.0242841790538311</v>
      </c>
      <c r="R907" s="11">
        <f t="shared" si="774"/>
        <v>0.6368634227766794</v>
      </c>
      <c r="S907" s="4"/>
      <c r="T907" s="7"/>
      <c r="U907" s="7">
        <v>15788.8</v>
      </c>
      <c r="V907" s="7">
        <v>3303.85</v>
      </c>
      <c r="W907" s="7">
        <v>53.05</v>
      </c>
      <c r="X907" s="7"/>
      <c r="Y907" s="10">
        <f t="shared" si="775"/>
        <v>-2.1989866078618418E-2</v>
      </c>
      <c r="Z907" s="10">
        <f t="shared" si="776"/>
        <v>4.0878122634365149E-4</v>
      </c>
      <c r="AA907" s="10">
        <f t="shared" si="777"/>
        <v>3.7842951750235712E-3</v>
      </c>
      <c r="AB907" s="5"/>
      <c r="AC907" s="10">
        <f t="shared" si="788"/>
        <v>8.0895920725827901E-3</v>
      </c>
      <c r="AD907" s="10">
        <f t="shared" si="789"/>
        <v>-2.1820550398957902E-2</v>
      </c>
      <c r="AE907" s="10">
        <f t="shared" si="790"/>
        <v>-3.0164533820841052E-2</v>
      </c>
      <c r="AF907" s="10"/>
      <c r="AG907" s="10">
        <f t="shared" si="791"/>
        <v>2.9910142471540693E-2</v>
      </c>
      <c r="AH907" s="10">
        <f t="shared" si="792"/>
        <v>3.8254125893423842E-2</v>
      </c>
      <c r="AI907" s="10">
        <f t="shared" si="780"/>
        <v>-8.3439834218831492E-3</v>
      </c>
      <c r="AJ907" s="7"/>
      <c r="AK907" s="7"/>
      <c r="AL907" s="7">
        <v>1915.75</v>
      </c>
      <c r="AM907" s="7">
        <v>24.05</v>
      </c>
      <c r="AN907" s="7">
        <v>2023.35</v>
      </c>
      <c r="AO907" s="4"/>
      <c r="AP907" s="10">
        <f t="shared" si="781"/>
        <v>-1.0428888019814887E-3</v>
      </c>
      <c r="AQ907" s="10">
        <f t="shared" si="782"/>
        <v>-1.4344262295081881E-2</v>
      </c>
      <c r="AR907" s="10">
        <f t="shared" si="783"/>
        <v>-1.2012012012012078E-2</v>
      </c>
      <c r="AS907" s="4"/>
      <c r="AT907" s="10">
        <f t="shared" si="793"/>
        <v>9.3776762774764488E-2</v>
      </c>
      <c r="AU907" s="10">
        <f t="shared" si="794"/>
        <v>-9.5864661654135361E-2</v>
      </c>
      <c r="AV907" s="10">
        <f t="shared" si="795"/>
        <v>1.9371252959846753E-2</v>
      </c>
      <c r="AW907" s="10" t="s">
        <v>1</v>
      </c>
      <c r="AX907" s="9">
        <f t="shared" si="764"/>
        <v>0.18964142442889986</v>
      </c>
      <c r="AY907" s="9">
        <f t="shared" si="765"/>
        <v>7.4405509814917739E-2</v>
      </c>
      <c r="AZ907" s="8">
        <f t="shared" si="784"/>
        <v>0.11523591461398212</v>
      </c>
      <c r="BA907" s="4"/>
      <c r="BC907" s="4"/>
      <c r="BD907" s="4"/>
      <c r="BE907" s="4"/>
      <c r="BF907" s="4"/>
      <c r="BG907" s="4"/>
      <c r="BH907" s="4"/>
      <c r="BI907" s="4"/>
      <c r="BJ907" s="4">
        <v>136</v>
      </c>
      <c r="BK907" s="4"/>
      <c r="BN907" s="4"/>
    </row>
    <row r="908" spans="1:66" s="1" customFormat="1">
      <c r="A908" s="12">
        <v>42678</v>
      </c>
      <c r="B908" s="7">
        <v>27274.15</v>
      </c>
      <c r="C908" s="7">
        <v>351.9</v>
      </c>
      <c r="D908" s="7">
        <v>1243.0999999999999</v>
      </c>
      <c r="E908" s="7">
        <v>9941.5</v>
      </c>
      <c r="F908" s="7"/>
      <c r="G908" s="7"/>
      <c r="H908" s="10">
        <f t="shared" si="766"/>
        <v>-5.3523399677245918E-2</v>
      </c>
      <c r="I908" s="10">
        <f t="shared" si="767"/>
        <v>-1.113674329806698E-2</v>
      </c>
      <c r="J908" s="10">
        <f t="shared" si="768"/>
        <v>-3.4805825242718448E-2</v>
      </c>
      <c r="K908" s="7"/>
      <c r="L908" s="10">
        <f t="shared" si="769"/>
        <v>4.6349079263410724</v>
      </c>
      <c r="M908" s="10">
        <f t="shared" si="770"/>
        <v>5.2703656998738957</v>
      </c>
      <c r="N908" s="10">
        <f t="shared" si="771"/>
        <v>5.7349773050606325</v>
      </c>
      <c r="O908" s="7"/>
      <c r="P908" s="10">
        <f t="shared" si="772"/>
        <v>-0.63545777353282329</v>
      </c>
      <c r="Q908" s="10">
        <f t="shared" si="773"/>
        <v>-1.1000693787195601</v>
      </c>
      <c r="R908" s="11">
        <f t="shared" si="774"/>
        <v>0.46461160518673683</v>
      </c>
      <c r="S908" s="7"/>
      <c r="T908" s="7"/>
      <c r="U908" s="7">
        <v>15766.05</v>
      </c>
      <c r="V908" s="7">
        <v>3300.05</v>
      </c>
      <c r="W908" s="7">
        <v>50.2</v>
      </c>
      <c r="X908" s="7"/>
      <c r="Y908" s="10">
        <f t="shared" si="775"/>
        <v>-1.440894811511958E-3</v>
      </c>
      <c r="Z908" s="10">
        <f t="shared" si="776"/>
        <v>-1.1501732826852693E-3</v>
      </c>
      <c r="AA908" s="10">
        <f t="shared" si="777"/>
        <v>-5.3722902921771808E-2</v>
      </c>
      <c r="AB908" s="5"/>
      <c r="AC908" s="10">
        <f t="shared" si="788"/>
        <v>6.6370410098261987E-3</v>
      </c>
      <c r="AD908" s="10">
        <f t="shared" si="789"/>
        <v>-2.2945626267560804E-2</v>
      </c>
      <c r="AE908" s="10">
        <f t="shared" si="790"/>
        <v>-8.226691042047532E-2</v>
      </c>
      <c r="AF908" s="10"/>
      <c r="AG908" s="10">
        <f t="shared" si="791"/>
        <v>2.9582667277387002E-2</v>
      </c>
      <c r="AH908" s="10">
        <f t="shared" si="792"/>
        <v>8.8903951430301525E-2</v>
      </c>
      <c r="AI908" s="10">
        <f t="shared" si="780"/>
        <v>-5.9321284152914523E-2</v>
      </c>
      <c r="AJ908" s="7"/>
      <c r="AK908" s="7"/>
      <c r="AL908" s="7">
        <v>1877.75</v>
      </c>
      <c r="AM908" s="7">
        <v>23.4</v>
      </c>
      <c r="AN908" s="7">
        <v>1991.8</v>
      </c>
      <c r="AO908" s="4"/>
      <c r="AP908" s="10">
        <f t="shared" si="781"/>
        <v>-1.9835573535168995E-2</v>
      </c>
      <c r="AQ908" s="10">
        <f t="shared" si="782"/>
        <v>-2.7027027027027115E-2</v>
      </c>
      <c r="AR908" s="10">
        <f t="shared" si="783"/>
        <v>-1.5592952282106385E-2</v>
      </c>
      <c r="AS908" s="4"/>
      <c r="AT908" s="10">
        <f t="shared" ref="AT908:AT914" si="796">(AL908-$AL$907)/$AL$907</f>
        <v>-1.9835573535168995E-2</v>
      </c>
      <c r="AU908" s="10">
        <f t="shared" ref="AU908:AU914" si="797">(AM908-$AM$907)/$AM$899</f>
        <v>-2.4436090225563988E-2</v>
      </c>
      <c r="AV908" s="10">
        <f t="shared" ref="AV908:AV914" si="798">(AN908-$AN$907)/$AN$907</f>
        <v>-1.5592952282106385E-2</v>
      </c>
      <c r="AW908" s="4" t="s">
        <v>7</v>
      </c>
      <c r="AX908" s="9">
        <f>AV908-AT908</f>
        <v>4.2426212530626093E-3</v>
      </c>
      <c r="AY908" s="9">
        <f>AV908-AU908</f>
        <v>8.8431379434576029E-3</v>
      </c>
      <c r="AZ908" s="8">
        <f t="shared" si="784"/>
        <v>-4.6005166903949936E-3</v>
      </c>
      <c r="BA908" s="4" t="s">
        <v>10</v>
      </c>
      <c r="BC908" s="4"/>
      <c r="BD908" s="4"/>
      <c r="BE908" s="4"/>
      <c r="BF908" s="4"/>
      <c r="BG908" s="4"/>
      <c r="BH908" s="4"/>
      <c r="BI908" s="4"/>
      <c r="BJ908" s="4"/>
      <c r="BK908" s="4"/>
      <c r="BN908" s="4"/>
    </row>
    <row r="909" spans="1:66" s="1" customFormat="1">
      <c r="A909" s="12">
        <v>42681</v>
      </c>
      <c r="B909" s="7">
        <v>27458.99</v>
      </c>
      <c r="C909" s="7">
        <v>357.55</v>
      </c>
      <c r="D909" s="7">
        <v>1232.55</v>
      </c>
      <c r="E909" s="7">
        <v>9935</v>
      </c>
      <c r="F909" s="7"/>
      <c r="G909" s="7"/>
      <c r="H909" s="10">
        <f t="shared" si="766"/>
        <v>1.6055697641375488E-2</v>
      </c>
      <c r="I909" s="10">
        <f t="shared" si="767"/>
        <v>-8.4868473976349081E-3</v>
      </c>
      <c r="J909" s="10">
        <f t="shared" si="768"/>
        <v>-6.5382487552180252E-4</v>
      </c>
      <c r="K909" s="7"/>
      <c r="L909" s="10">
        <f t="shared" si="769"/>
        <v>4.7253803042433953</v>
      </c>
      <c r="M909" s="10">
        <f t="shared" si="770"/>
        <v>5.2171500630517018</v>
      </c>
      <c r="N909" s="10">
        <f t="shared" si="771"/>
        <v>5.7305738093625092</v>
      </c>
      <c r="O909" s="7"/>
      <c r="P909" s="10">
        <f t="shared" si="772"/>
        <v>-0.49176975880830653</v>
      </c>
      <c r="Q909" s="10">
        <f t="shared" si="773"/>
        <v>-1.0051935051191139</v>
      </c>
      <c r="R909" s="11">
        <f t="shared" si="774"/>
        <v>0.51342374631080734</v>
      </c>
      <c r="S909" s="7"/>
      <c r="T909" s="7"/>
      <c r="U909" s="7">
        <v>15865.55</v>
      </c>
      <c r="V909" s="7">
        <v>3303.2</v>
      </c>
      <c r="W909" s="7">
        <v>49.7</v>
      </c>
      <c r="X909" s="7"/>
      <c r="Y909" s="10">
        <f t="shared" si="775"/>
        <v>6.311029078304331E-3</v>
      </c>
      <c r="Z909" s="10">
        <f t="shared" si="776"/>
        <v>9.5453099195455711E-4</v>
      </c>
      <c r="AA909" s="10">
        <f t="shared" si="777"/>
        <v>-9.9601593625498006E-3</v>
      </c>
      <c r="AB909" s="5"/>
      <c r="AC909" s="10">
        <f t="shared" si="788"/>
        <v>1.2989956646937442E-2</v>
      </c>
      <c r="AD909" s="10">
        <f t="shared" si="789"/>
        <v>-2.2012997587008441E-2</v>
      </c>
      <c r="AE909" s="10">
        <f t="shared" si="790"/>
        <v>-9.1407678244972576E-2</v>
      </c>
      <c r="AF909" s="10"/>
      <c r="AG909" s="10">
        <f t="shared" si="791"/>
        <v>3.5002954233945879E-2</v>
      </c>
      <c r="AH909" s="10">
        <f t="shared" si="792"/>
        <v>0.10439763489191002</v>
      </c>
      <c r="AI909" s="10">
        <f t="shared" si="780"/>
        <v>-6.9394680657964142E-2</v>
      </c>
      <c r="AJ909" s="7"/>
      <c r="AK909" s="7"/>
      <c r="AL909" s="7">
        <v>1921</v>
      </c>
      <c r="AM909" s="7">
        <v>23.7</v>
      </c>
      <c r="AN909" s="7">
        <v>2013</v>
      </c>
      <c r="AO909" s="4"/>
      <c r="AP909" s="10">
        <f t="shared" si="781"/>
        <v>2.3032885101850618E-2</v>
      </c>
      <c r="AQ909" s="10">
        <f t="shared" si="782"/>
        <v>1.2820512820512851E-2</v>
      </c>
      <c r="AR909" s="10">
        <f t="shared" si="783"/>
        <v>1.0643638919570261E-2</v>
      </c>
      <c r="AS909" s="4"/>
      <c r="AT909" s="10">
        <f t="shared" si="796"/>
        <v>2.7404410805167687E-3</v>
      </c>
      <c r="AU909" s="10">
        <f t="shared" si="797"/>
        <v>-1.3157894736842158E-2</v>
      </c>
      <c r="AV909" s="10">
        <f t="shared" si="798"/>
        <v>-5.1152791163169547E-3</v>
      </c>
      <c r="AX909" s="9">
        <f t="shared" ref="AX909:AX924" si="799">AU909-AT909</f>
        <v>-1.5898335817358927E-2</v>
      </c>
      <c r="AY909" s="9">
        <f t="shared" ref="AY909:AY924" si="800">AU909-AV909</f>
        <v>-8.0426156205252036E-3</v>
      </c>
      <c r="AZ909" s="8">
        <f t="shared" si="784"/>
        <v>-7.855720196833723E-3</v>
      </c>
      <c r="BA909" s="4" t="s">
        <v>37</v>
      </c>
      <c r="BC909" s="4"/>
      <c r="BD909" s="4"/>
      <c r="BE909" s="4"/>
      <c r="BF909" s="4"/>
      <c r="BG909" s="4"/>
      <c r="BH909" s="4"/>
      <c r="BI909" s="4"/>
      <c r="BJ909" s="4"/>
      <c r="BK909" s="4"/>
      <c r="BN909" s="4"/>
    </row>
    <row r="910" spans="1:66" s="1" customFormat="1">
      <c r="A910" s="12">
        <v>42682</v>
      </c>
      <c r="B910" s="7">
        <v>27591.14</v>
      </c>
      <c r="C910" s="7">
        <v>347.35</v>
      </c>
      <c r="D910" s="7">
        <v>1239</v>
      </c>
      <c r="E910" s="7">
        <v>9838.5</v>
      </c>
      <c r="F910" s="7"/>
      <c r="G910" s="7"/>
      <c r="H910" s="10">
        <f t="shared" si="766"/>
        <v>-2.8527478674311251E-2</v>
      </c>
      <c r="I910" s="10">
        <f t="shared" si="767"/>
        <v>5.2330534258245472E-3</v>
      </c>
      <c r="J910" s="10">
        <f t="shared" si="768"/>
        <v>-9.7131353799698034E-3</v>
      </c>
      <c r="K910" s="7"/>
      <c r="L910" s="10">
        <f t="shared" si="769"/>
        <v>4.5620496397117698</v>
      </c>
      <c r="M910" s="10">
        <f t="shared" si="770"/>
        <v>5.2496847414880206</v>
      </c>
      <c r="N910" s="10">
        <f t="shared" si="771"/>
        <v>5.6651988347672919</v>
      </c>
      <c r="O910" s="7"/>
      <c r="P910" s="10">
        <f t="shared" si="772"/>
        <v>-0.68763510177625076</v>
      </c>
      <c r="Q910" s="10">
        <f t="shared" si="773"/>
        <v>-1.1031491950555221</v>
      </c>
      <c r="R910" s="11">
        <f t="shared" si="774"/>
        <v>0.41551409327927136</v>
      </c>
      <c r="S910" s="7"/>
      <c r="T910" s="7"/>
      <c r="U910" s="7">
        <v>15945.35</v>
      </c>
      <c r="V910" s="7">
        <v>3232.25</v>
      </c>
      <c r="W910" s="7">
        <v>49.9</v>
      </c>
      <c r="X910" s="7"/>
      <c r="Y910" s="10">
        <f t="shared" si="775"/>
        <v>5.029765750320732E-3</v>
      </c>
      <c r="Z910" s="10">
        <f t="shared" si="776"/>
        <v>-2.1479171712278949E-2</v>
      </c>
      <c r="AA910" s="10">
        <f t="shared" si="777"/>
        <v>4.0241448692152054E-3</v>
      </c>
      <c r="AB910" s="5"/>
      <c r="AC910" s="10">
        <f t="shared" si="788"/>
        <v>1.808505883629909E-2</v>
      </c>
      <c r="AD910" s="10">
        <f t="shared" si="789"/>
        <v>-4.3019348344214052E-2</v>
      </c>
      <c r="AE910" s="10">
        <f t="shared" si="790"/>
        <v>-8.7751371115173754E-2</v>
      </c>
      <c r="AF910" s="10"/>
      <c r="AG910" s="10">
        <f t="shared" si="791"/>
        <v>6.1104407180513146E-2</v>
      </c>
      <c r="AH910" s="10">
        <f t="shared" si="792"/>
        <v>0.10583642995147284</v>
      </c>
      <c r="AI910" s="10">
        <f t="shared" si="780"/>
        <v>-4.4732022770959695E-2</v>
      </c>
      <c r="AJ910" s="7"/>
      <c r="AK910" s="7"/>
      <c r="AL910" s="7">
        <v>1891</v>
      </c>
      <c r="AM910" s="7">
        <v>23.65</v>
      </c>
      <c r="AN910" s="7">
        <v>2021.75</v>
      </c>
      <c r="AO910" s="4"/>
      <c r="AP910" s="10">
        <f t="shared" si="781"/>
        <v>-1.5616866215512754E-2</v>
      </c>
      <c r="AQ910" s="10">
        <f t="shared" si="782"/>
        <v>-2.1097046413502412E-3</v>
      </c>
      <c r="AR910" s="10">
        <f t="shared" si="783"/>
        <v>4.3467461500248383E-3</v>
      </c>
      <c r="AS910" s="4"/>
      <c r="AT910" s="10">
        <f t="shared" si="796"/>
        <v>-1.291922223672191E-2</v>
      </c>
      <c r="AU910" s="10">
        <f t="shared" si="797"/>
        <v>-1.5037593984962485E-2</v>
      </c>
      <c r="AV910" s="10">
        <f t="shared" si="798"/>
        <v>-7.9076778609726893E-4</v>
      </c>
      <c r="AW910" s="4"/>
      <c r="AX910" s="9">
        <f t="shared" si="799"/>
        <v>-2.1183717482405745E-3</v>
      </c>
      <c r="AY910" s="9">
        <f t="shared" si="800"/>
        <v>-1.4246826198865217E-2</v>
      </c>
      <c r="AZ910" s="8">
        <f t="shared" si="784"/>
        <v>1.2128454450624642E-2</v>
      </c>
      <c r="BA910" s="4" t="s">
        <v>42</v>
      </c>
      <c r="BC910" s="4"/>
      <c r="BD910" s="4"/>
      <c r="BE910" s="4"/>
      <c r="BF910" s="4"/>
      <c r="BG910" s="4"/>
      <c r="BH910" s="4"/>
      <c r="BI910" s="4"/>
      <c r="BJ910" s="4"/>
      <c r="BK910" s="4"/>
      <c r="BN910" s="4"/>
    </row>
    <row r="911" spans="1:66" s="1" customFormat="1">
      <c r="A911" s="12">
        <v>42683</v>
      </c>
      <c r="B911" s="7">
        <v>27252.53</v>
      </c>
      <c r="C911" s="7">
        <v>333.3</v>
      </c>
      <c r="D911" s="7">
        <v>1189.5999999999999</v>
      </c>
      <c r="E911" s="7">
        <v>9283.5</v>
      </c>
      <c r="F911" s="7"/>
      <c r="G911" s="7"/>
      <c r="H911" s="10">
        <f t="shared" si="766"/>
        <v>-4.0449114725780944E-2</v>
      </c>
      <c r="I911" s="10">
        <f t="shared" si="767"/>
        <v>-3.9870863599677231E-2</v>
      </c>
      <c r="J911" s="10">
        <f t="shared" si="768"/>
        <v>-5.6411038268028665E-2</v>
      </c>
      <c r="K911" s="7"/>
      <c r="L911" s="10">
        <f t="shared" si="769"/>
        <v>4.33706965572458</v>
      </c>
      <c r="M911" s="10">
        <f t="shared" si="770"/>
        <v>5.0005044136191676</v>
      </c>
      <c r="N911" s="10">
        <f t="shared" si="771"/>
        <v>5.2892080482352144</v>
      </c>
      <c r="O911" s="7"/>
      <c r="P911" s="10">
        <f t="shared" si="772"/>
        <v>-0.66343475789458761</v>
      </c>
      <c r="Q911" s="10">
        <f t="shared" si="773"/>
        <v>-0.95213839251063437</v>
      </c>
      <c r="R911" s="11">
        <f t="shared" si="774"/>
        <v>0.28870363461604676</v>
      </c>
      <c r="S911" s="7"/>
      <c r="T911" s="7"/>
      <c r="U911" s="7">
        <v>16080.45</v>
      </c>
      <c r="V911" s="7">
        <v>3125.95</v>
      </c>
      <c r="W911" s="7">
        <v>49.55</v>
      </c>
      <c r="X911" s="7">
        <v>21</v>
      </c>
      <c r="Y911" s="10">
        <f t="shared" si="775"/>
        <v>8.4726895301765314E-3</v>
      </c>
      <c r="Z911" s="10">
        <f t="shared" si="776"/>
        <v>-3.2887307603062937E-2</v>
      </c>
      <c r="AA911" s="10">
        <f t="shared" si="777"/>
        <v>-7.0140280561122531E-3</v>
      </c>
      <c r="AB911" s="5"/>
      <c r="AC911" s="10">
        <f t="shared" si="788"/>
        <v>2.6710977455130562E-2</v>
      </c>
      <c r="AD911" s="10">
        <f t="shared" si="789"/>
        <v>-7.4491865405397512E-2</v>
      </c>
      <c r="AE911" s="10">
        <f t="shared" si="790"/>
        <v>-9.4149908592321849E-2</v>
      </c>
      <c r="AF911" s="10" t="s">
        <v>1</v>
      </c>
      <c r="AG911" s="10">
        <f t="shared" si="791"/>
        <v>0.10120284286052808</v>
      </c>
      <c r="AH911" s="10">
        <f t="shared" si="792"/>
        <v>0.1208608860474524</v>
      </c>
      <c r="AI911" s="10">
        <f t="shared" si="780"/>
        <v>-1.9658043186924323E-2</v>
      </c>
      <c r="AJ911" s="5" t="s">
        <v>51</v>
      </c>
      <c r="AK911" s="7"/>
      <c r="AL911" s="7">
        <v>1812.5</v>
      </c>
      <c r="AM911" s="7">
        <v>22.2</v>
      </c>
      <c r="AN911" s="7">
        <v>1984.5</v>
      </c>
      <c r="AO911" s="4"/>
      <c r="AP911" s="10">
        <f t="shared" si="781"/>
        <v>-4.1512427287149656E-2</v>
      </c>
      <c r="AQ911" s="10">
        <f t="shared" si="782"/>
        <v>-6.1310782241014772E-2</v>
      </c>
      <c r="AR911" s="10">
        <f t="shared" si="783"/>
        <v>-1.8424632125633732E-2</v>
      </c>
      <c r="AS911" s="4"/>
      <c r="AT911" s="10">
        <f t="shared" si="796"/>
        <v>-5.3895341250163119E-2</v>
      </c>
      <c r="AU911" s="10">
        <f t="shared" si="797"/>
        <v>-6.9548872180451179E-2</v>
      </c>
      <c r="AV911" s="10">
        <f t="shared" si="798"/>
        <v>-1.9200830306175358E-2</v>
      </c>
      <c r="AW911" s="4"/>
      <c r="AX911" s="9">
        <f t="shared" si="799"/>
        <v>-1.5653530930288061E-2</v>
      </c>
      <c r="AY911" s="9">
        <f t="shared" si="800"/>
        <v>-5.0348041874275822E-2</v>
      </c>
      <c r="AZ911" s="8">
        <f t="shared" si="784"/>
        <v>3.4694510943987761E-2</v>
      </c>
      <c r="BA911" s="4"/>
      <c r="BC911" s="4"/>
      <c r="BD911" s="4"/>
      <c r="BE911" s="4"/>
      <c r="BF911" s="4"/>
      <c r="BG911" s="4"/>
      <c r="BH911" s="4"/>
      <c r="BI911" s="4"/>
      <c r="BJ911" s="4"/>
      <c r="BK911" s="4"/>
      <c r="BN911" s="4"/>
    </row>
    <row r="912" spans="1:66" s="1" customFormat="1">
      <c r="A912" s="12">
        <v>42684</v>
      </c>
      <c r="B912" s="7">
        <v>27517.68</v>
      </c>
      <c r="C912" s="7">
        <v>353.2</v>
      </c>
      <c r="D912" s="7">
        <v>1208.8499999999999</v>
      </c>
      <c r="E912" s="7">
        <v>9296</v>
      </c>
      <c r="F912" s="7"/>
      <c r="G912" s="7"/>
      <c r="H912" s="10">
        <f t="shared" si="766"/>
        <v>5.9705970597059635E-2</v>
      </c>
      <c r="I912" s="10">
        <f t="shared" si="767"/>
        <v>1.618190988567586E-2</v>
      </c>
      <c r="J912" s="10">
        <f t="shared" si="768"/>
        <v>1.3464749286368287E-3</v>
      </c>
      <c r="K912" s="7"/>
      <c r="L912" s="10">
        <f t="shared" si="769"/>
        <v>4.6557245796637305</v>
      </c>
      <c r="M912" s="10">
        <f t="shared" si="770"/>
        <v>5.0976040353089527</v>
      </c>
      <c r="N912" s="10">
        <f t="shared" si="771"/>
        <v>5.297676309193144</v>
      </c>
      <c r="O912" s="7"/>
      <c r="P912" s="10">
        <f t="shared" si="772"/>
        <v>-0.44187945564522213</v>
      </c>
      <c r="Q912" s="10">
        <f t="shared" si="773"/>
        <v>-0.64195172952941348</v>
      </c>
      <c r="R912" s="11">
        <f t="shared" si="774"/>
        <v>0.20007227388419135</v>
      </c>
      <c r="S912" s="7"/>
      <c r="T912" s="7"/>
      <c r="U912" s="7">
        <v>14977.7</v>
      </c>
      <c r="V912" s="7">
        <v>3200.8</v>
      </c>
      <c r="W912" s="7">
        <v>52.45</v>
      </c>
      <c r="X912" s="7">
        <f>X892+X892*0.027</f>
        <v>3.0089053087713138</v>
      </c>
      <c r="Y912" s="10">
        <f t="shared" si="775"/>
        <v>-6.8577060965333683E-2</v>
      </c>
      <c r="Z912" s="10">
        <f t="shared" si="776"/>
        <v>2.3944720804875436E-2</v>
      </c>
      <c r="AA912" s="10">
        <f t="shared" si="777"/>
        <v>5.8526740665994066E-2</v>
      </c>
      <c r="AB912" s="5"/>
      <c r="AC912" s="10">
        <f>(U912-$U$911)/$U$911</f>
        <v>-6.8577060965333683E-2</v>
      </c>
      <c r="AD912" s="10">
        <f>(V912-$V$911)/$V$911</f>
        <v>2.3944720804875436E-2</v>
      </c>
      <c r="AE912" s="10">
        <f>(W912-$W$911)/$W$911</f>
        <v>5.8526740665994066E-2</v>
      </c>
      <c r="AF912" s="7" t="s">
        <v>0</v>
      </c>
      <c r="AG912" s="10">
        <f>AD912-AC912</f>
        <v>9.2521781770209116E-2</v>
      </c>
      <c r="AH912" s="10">
        <f>AD912-AE912</f>
        <v>-3.4582019861118626E-2</v>
      </c>
      <c r="AI912" s="10">
        <f t="shared" si="780"/>
        <v>0.12710380163132773</v>
      </c>
      <c r="AJ912" s="10"/>
      <c r="AK912" s="7"/>
      <c r="AL912" s="7">
        <v>1797.75</v>
      </c>
      <c r="AM912" s="7">
        <v>22.95</v>
      </c>
      <c r="AN912" s="7">
        <v>2034.15</v>
      </c>
      <c r="AO912" s="4"/>
      <c r="AP912" s="10">
        <f t="shared" si="781"/>
        <v>-8.137931034482758E-3</v>
      </c>
      <c r="AQ912" s="10">
        <f t="shared" si="782"/>
        <v>3.3783783783783786E-2</v>
      </c>
      <c r="AR912" s="10">
        <f t="shared" si="783"/>
        <v>2.5018896447467923E-2</v>
      </c>
      <c r="AS912" s="4"/>
      <c r="AT912" s="10">
        <f t="shared" si="796"/>
        <v>-6.1594675714472136E-2</v>
      </c>
      <c r="AU912" s="10">
        <f t="shared" si="797"/>
        <v>-4.135338345864667E-2</v>
      </c>
      <c r="AV912" s="10">
        <f t="shared" si="798"/>
        <v>5.3376825561569589E-3</v>
      </c>
      <c r="AW912" s="4"/>
      <c r="AX912" s="9">
        <f t="shared" si="799"/>
        <v>2.0241292255825466E-2</v>
      </c>
      <c r="AY912" s="9">
        <f t="shared" si="800"/>
        <v>-4.6691066014803627E-2</v>
      </c>
      <c r="AZ912" s="8">
        <f t="shared" si="784"/>
        <v>6.69323582706291E-2</v>
      </c>
      <c r="BA912" s="4"/>
      <c r="BC912" s="4"/>
      <c r="BD912" s="4"/>
      <c r="BE912" s="4"/>
      <c r="BF912" s="4"/>
      <c r="BG912" s="4"/>
      <c r="BH912" s="4"/>
      <c r="BI912" s="4"/>
      <c r="BJ912" s="4"/>
      <c r="BK912" s="4"/>
      <c r="BN912" s="4"/>
    </row>
    <row r="913" spans="1:66" s="1" customFormat="1">
      <c r="A913" s="12">
        <v>42685</v>
      </c>
      <c r="B913" s="7">
        <v>26818.82</v>
      </c>
      <c r="C913" s="7">
        <v>336.1</v>
      </c>
      <c r="D913" s="7">
        <v>1140.3</v>
      </c>
      <c r="E913" s="7">
        <v>8578.5</v>
      </c>
      <c r="F913" s="7"/>
      <c r="G913" s="7"/>
      <c r="H913" s="10">
        <f t="shared" si="766"/>
        <v>-4.8414496036239998E-2</v>
      </c>
      <c r="I913" s="10">
        <f t="shared" si="767"/>
        <v>-5.6706787442610714E-2</v>
      </c>
      <c r="J913" s="10">
        <f t="shared" si="768"/>
        <v>-7.7183734939759038E-2</v>
      </c>
      <c r="K913" s="7"/>
      <c r="L913" s="10">
        <f t="shared" si="769"/>
        <v>4.381905524419536</v>
      </c>
      <c r="M913" s="10">
        <f t="shared" si="770"/>
        <v>4.7518284993694824</v>
      </c>
      <c r="N913" s="10">
        <f t="shared" si="771"/>
        <v>4.8115981302079804</v>
      </c>
      <c r="O913" s="7"/>
      <c r="P913" s="10">
        <f t="shared" si="772"/>
        <v>-0.36992297494994641</v>
      </c>
      <c r="Q913" s="10">
        <f t="shared" si="773"/>
        <v>-0.42969260578844448</v>
      </c>
      <c r="R913" s="11">
        <f t="shared" si="774"/>
        <v>5.9769630838498067E-2</v>
      </c>
      <c r="S913" s="7"/>
      <c r="T913" s="7"/>
      <c r="U913" s="7">
        <v>14099.2</v>
      </c>
      <c r="V913" s="7">
        <v>3074.35</v>
      </c>
      <c r="W913" s="7">
        <v>50.2</v>
      </c>
      <c r="X913" s="7"/>
      <c r="Y913" s="10">
        <f t="shared" si="775"/>
        <v>-5.8653865413247692E-2</v>
      </c>
      <c r="Z913" s="10">
        <f t="shared" si="776"/>
        <v>-3.950574856285937E-2</v>
      </c>
      <c r="AA913" s="10">
        <f t="shared" si="777"/>
        <v>-4.2897998093422304E-2</v>
      </c>
      <c r="AB913" s="5"/>
      <c r="AC913" s="10">
        <f>(U913-$U$911)/$U$911</f>
        <v>-0.12320861667428461</v>
      </c>
      <c r="AD913" s="10">
        <f>(V913-$V$911)/$V$911</f>
        <v>-1.6506981877509208E-2</v>
      </c>
      <c r="AE913" s="10">
        <f>(W913-$W$911)/$W$911</f>
        <v>1.3118062563067724E-2</v>
      </c>
      <c r="AF913" s="10"/>
      <c r="AG913" s="10">
        <f>AD913-AC913</f>
        <v>0.1067016347967754</v>
      </c>
      <c r="AH913" s="10">
        <f>AD913-AE913</f>
        <v>-2.9625044440576932E-2</v>
      </c>
      <c r="AI913" s="10">
        <f t="shared" si="780"/>
        <v>0.13632667923735234</v>
      </c>
      <c r="AK913" s="7"/>
      <c r="AL913" s="7">
        <v>1704.25</v>
      </c>
      <c r="AM913" s="7">
        <v>22.05</v>
      </c>
      <c r="AN913" s="7">
        <v>1830.85</v>
      </c>
      <c r="AO913" s="4"/>
      <c r="AP913" s="10">
        <f t="shared" si="781"/>
        <v>-5.2009456264775412E-2</v>
      </c>
      <c r="AQ913" s="10">
        <f t="shared" si="782"/>
        <v>-3.9215686274509741E-2</v>
      </c>
      <c r="AR913" s="10">
        <f t="shared" si="783"/>
        <v>-9.9943465329498896E-2</v>
      </c>
      <c r="AS913" s="4"/>
      <c r="AT913" s="10">
        <f t="shared" si="796"/>
        <v>-0.1104006263865327</v>
      </c>
      <c r="AU913" s="10">
        <f t="shared" si="797"/>
        <v>-7.5187969924812026E-2</v>
      </c>
      <c r="AV913" s="10">
        <f t="shared" si="798"/>
        <v>-9.5139249264833081E-2</v>
      </c>
      <c r="AW913" s="4"/>
      <c r="AX913" s="9">
        <f t="shared" si="799"/>
        <v>3.5212656461720671E-2</v>
      </c>
      <c r="AY913" s="9">
        <f t="shared" si="800"/>
        <v>1.9951279340021055E-2</v>
      </c>
      <c r="AZ913" s="8">
        <f t="shared" si="784"/>
        <v>1.5261377121699615E-2</v>
      </c>
      <c r="BA913" s="4"/>
      <c r="BC913" s="4"/>
      <c r="BD913" s="4"/>
      <c r="BE913" s="4"/>
      <c r="BF913" s="4"/>
      <c r="BG913" s="4"/>
      <c r="BH913" s="4"/>
      <c r="BI913" s="4"/>
      <c r="BJ913" s="4"/>
      <c r="BK913" s="4"/>
      <c r="BN913" s="4"/>
    </row>
    <row r="914" spans="1:66" s="1" customFormat="1">
      <c r="A914" s="12">
        <v>42689</v>
      </c>
      <c r="B914" s="7">
        <v>26304.63</v>
      </c>
      <c r="C914" s="7">
        <v>298.2</v>
      </c>
      <c r="D914" s="7">
        <v>1077.8499999999999</v>
      </c>
      <c r="E914" s="7">
        <v>8140</v>
      </c>
      <c r="F914" s="7"/>
      <c r="G914" s="7"/>
      <c r="H914" s="10">
        <f t="shared" si="766"/>
        <v>-0.11276405831597748</v>
      </c>
      <c r="I914" s="10">
        <f t="shared" si="767"/>
        <v>-5.4766289572919451E-2</v>
      </c>
      <c r="J914" s="10">
        <f t="shared" si="768"/>
        <v>-5.1116162499271436E-2</v>
      </c>
      <c r="K914" s="7" t="s">
        <v>19</v>
      </c>
      <c r="L914" s="10">
        <f t="shared" si="769"/>
        <v>3.7750200160128102</v>
      </c>
      <c r="M914" s="10">
        <f t="shared" si="770"/>
        <v>4.4368221941992427</v>
      </c>
      <c r="N914" s="10">
        <f t="shared" si="771"/>
        <v>4.5145315358038074</v>
      </c>
      <c r="O914" s="7" t="s">
        <v>19</v>
      </c>
      <c r="P914" s="10">
        <f t="shared" si="772"/>
        <v>-0.6618021781864325</v>
      </c>
      <c r="Q914" s="10">
        <f t="shared" si="773"/>
        <v>-0.73951151979099716</v>
      </c>
      <c r="R914" s="11">
        <f t="shared" si="774"/>
        <v>7.7709341604564663E-2</v>
      </c>
      <c r="S914" s="7" t="s">
        <v>50</v>
      </c>
      <c r="T914" s="7"/>
      <c r="U914" s="7">
        <v>13171.15</v>
      </c>
      <c r="V914" s="7">
        <v>2920.05</v>
      </c>
      <c r="W914" s="7">
        <v>46.25</v>
      </c>
      <c r="X914" s="7">
        <v>22</v>
      </c>
      <c r="Y914" s="10">
        <f t="shared" si="775"/>
        <v>-6.5822883567862076E-2</v>
      </c>
      <c r="Z914" s="10">
        <f t="shared" si="776"/>
        <v>-5.0189470945077731E-2</v>
      </c>
      <c r="AA914" s="10">
        <f t="shared" si="777"/>
        <v>-7.8685258964143481E-2</v>
      </c>
      <c r="AB914" s="7"/>
      <c r="AC914" s="10">
        <f>(U914-$U$911)/$U$911</f>
        <v>-0.1809215538122379</v>
      </c>
      <c r="AD914" s="13">
        <f>(V914-$V$911)/$V$911</f>
        <v>-6.5867976135254774E-2</v>
      </c>
      <c r="AE914" s="13">
        <f>(W914-$W$911)/$W$911</f>
        <v>-6.6599394550958577E-2</v>
      </c>
      <c r="AF914" s="7" t="s">
        <v>26</v>
      </c>
      <c r="AG914" s="10">
        <f>AD914-AC914</f>
        <v>0.11505357767698313</v>
      </c>
      <c r="AH914" s="10">
        <f>AD914-AE914</f>
        <v>7.3141841570380228E-4</v>
      </c>
      <c r="AI914" s="10">
        <f t="shared" si="780"/>
        <v>0.11432215926127932</v>
      </c>
      <c r="AJ914" s="5" t="s">
        <v>51</v>
      </c>
      <c r="AK914" s="7"/>
      <c r="AL914" s="7">
        <v>1560.25</v>
      </c>
      <c r="AM914" s="7">
        <v>20.45</v>
      </c>
      <c r="AN914" s="7">
        <v>1593.65</v>
      </c>
      <c r="AO914" s="4"/>
      <c r="AP914" s="10">
        <f t="shared" si="781"/>
        <v>-8.4494645738594693E-2</v>
      </c>
      <c r="AQ914" s="10">
        <f t="shared" si="782"/>
        <v>-7.2562358276644048E-2</v>
      </c>
      <c r="AR914" s="10">
        <f t="shared" si="783"/>
        <v>-0.1295573094464319</v>
      </c>
      <c r="AS914" s="4"/>
      <c r="AT914" s="10">
        <f t="shared" si="796"/>
        <v>-0.18556701030927836</v>
      </c>
      <c r="AU914" s="10">
        <f t="shared" si="797"/>
        <v>-0.1353383458646617</v>
      </c>
      <c r="AV914" s="10">
        <f t="shared" si="798"/>
        <v>-0.21237057355375977</v>
      </c>
      <c r="AW914" s="10" t="s">
        <v>1</v>
      </c>
      <c r="AX914" s="9">
        <f t="shared" si="799"/>
        <v>5.0228664444616655E-2</v>
      </c>
      <c r="AY914" s="9">
        <f t="shared" si="800"/>
        <v>7.7032227689098065E-2</v>
      </c>
      <c r="AZ914" s="8">
        <f t="shared" si="784"/>
        <v>-2.680356324448141E-2</v>
      </c>
      <c r="BA914" s="4" t="s">
        <v>50</v>
      </c>
      <c r="BC914" s="4"/>
      <c r="BD914" s="4"/>
      <c r="BE914" s="4"/>
      <c r="BF914" s="4"/>
      <c r="BG914" s="4"/>
      <c r="BH914" s="4"/>
      <c r="BI914" s="4"/>
      <c r="BJ914" s="4">
        <v>137</v>
      </c>
      <c r="BK914" s="4"/>
      <c r="BN914" s="4"/>
    </row>
    <row r="915" spans="1:66" s="1" customFormat="1">
      <c r="A915" s="12">
        <v>42690</v>
      </c>
      <c r="B915" s="7">
        <v>26298.69</v>
      </c>
      <c r="C915" s="7">
        <v>301.5</v>
      </c>
      <c r="D915" s="7">
        <v>1072.1500000000001</v>
      </c>
      <c r="E915" s="7">
        <v>8970.5</v>
      </c>
      <c r="F915" s="7"/>
      <c r="G915" s="7"/>
      <c r="H915" s="10">
        <f t="shared" si="766"/>
        <v>1.106639839034209E-2</v>
      </c>
      <c r="I915" s="10">
        <f t="shared" si="767"/>
        <v>-5.2883054228323222E-3</v>
      </c>
      <c r="J915" s="10">
        <f t="shared" si="768"/>
        <v>0.10202702702702703</v>
      </c>
      <c r="L915" s="10">
        <f t="shared" si="769"/>
        <v>3.8278622898318657</v>
      </c>
      <c r="M915" s="10">
        <f t="shared" si="770"/>
        <v>4.4080706179066835</v>
      </c>
      <c r="N915" s="10">
        <f t="shared" si="771"/>
        <v>5.0771627938486557</v>
      </c>
      <c r="O915" s="4" t="s">
        <v>49</v>
      </c>
      <c r="P915" s="10">
        <f t="shared" si="772"/>
        <v>-0.58020832807481781</v>
      </c>
      <c r="Q915" s="10">
        <f t="shared" si="773"/>
        <v>-1.2493005040167899</v>
      </c>
      <c r="R915" s="11">
        <f t="shared" si="774"/>
        <v>0.66909217594197212</v>
      </c>
      <c r="S915" s="7" t="s">
        <v>16</v>
      </c>
      <c r="T915" s="7"/>
      <c r="U915" s="7">
        <v>12973.6</v>
      </c>
      <c r="V915" s="7">
        <v>2990.4</v>
      </c>
      <c r="W915" s="7">
        <v>46.5</v>
      </c>
      <c r="X915" s="7">
        <f>X912-X912*0.181</f>
        <v>2.4642934478837057</v>
      </c>
      <c r="Y915" s="10">
        <f t="shared" si="775"/>
        <v>-1.499869031937221E-2</v>
      </c>
      <c r="Z915" s="10">
        <f t="shared" si="776"/>
        <v>2.4092053218266778E-2</v>
      </c>
      <c r="AA915" s="10">
        <f t="shared" si="777"/>
        <v>5.4054054054054057E-3</v>
      </c>
      <c r="AB915" s="5"/>
      <c r="AC915" s="10">
        <f t="shared" ref="AC915:AC922" si="801">(U915-$U$914)/$U$914</f>
        <v>-1.499869031937221E-2</v>
      </c>
      <c r="AD915" s="10">
        <f t="shared" ref="AD915:AD922" si="802">(V915-$V$914)/$V$914</f>
        <v>2.4092053218266778E-2</v>
      </c>
      <c r="AE915" s="10">
        <f t="shared" ref="AE915:AE922" si="803">(W915-$W$914)/$W$914</f>
        <v>5.4054054054054057E-3</v>
      </c>
      <c r="AF915" s="7" t="s">
        <v>0</v>
      </c>
      <c r="AG915" s="10">
        <f t="shared" ref="AG915:AG929" si="804">AE915-AC915</f>
        <v>2.0404095724777617E-2</v>
      </c>
      <c r="AH915" s="10">
        <f t="shared" ref="AH915:AH929" si="805">AE915-AD915</f>
        <v>-1.8686647812861373E-2</v>
      </c>
      <c r="AI915" s="10">
        <f t="shared" si="780"/>
        <v>3.9090743537638986E-2</v>
      </c>
      <c r="AJ915" s="7" t="s">
        <v>16</v>
      </c>
      <c r="AK915" s="7"/>
      <c r="AL915" s="7">
        <v>1517</v>
      </c>
      <c r="AM915" s="7">
        <v>20.05</v>
      </c>
      <c r="AN915" s="7">
        <v>1552.65</v>
      </c>
      <c r="AO915" s="4"/>
      <c r="AP915" s="10">
        <f t="shared" si="781"/>
        <v>-2.7719916680019229E-2</v>
      </c>
      <c r="AQ915" s="10">
        <f t="shared" si="782"/>
        <v>-1.9559902200488928E-2</v>
      </c>
      <c r="AR915" s="10">
        <f t="shared" si="783"/>
        <v>-2.5727104445769144E-2</v>
      </c>
      <c r="AS915" s="4"/>
      <c r="AT915" s="10">
        <f>(AL915-$AL$914)/$AL$914</f>
        <v>-2.7719916680019229E-2</v>
      </c>
      <c r="AU915" s="10">
        <f>(AM915-$AM$914)/$AM$914</f>
        <v>-1.9559902200488928E-2</v>
      </c>
      <c r="AV915" s="10">
        <f>(AN915-$AN$914)/$AN$914</f>
        <v>-2.5727104445769144E-2</v>
      </c>
      <c r="AW915" s="4" t="s">
        <v>7</v>
      </c>
      <c r="AX915" s="9">
        <f t="shared" si="799"/>
        <v>8.160014479530301E-3</v>
      </c>
      <c r="AY915" s="9">
        <f t="shared" si="800"/>
        <v>6.1672022452802164E-3</v>
      </c>
      <c r="AZ915" s="8">
        <f t="shared" si="784"/>
        <v>1.9928122342500847E-3</v>
      </c>
      <c r="BA915" s="4" t="s">
        <v>48</v>
      </c>
      <c r="BC915" s="4"/>
      <c r="BD915" s="4"/>
      <c r="BE915" s="4"/>
      <c r="BF915" s="4"/>
      <c r="BG915" s="4"/>
      <c r="BH915" s="4"/>
      <c r="BI915" s="4"/>
      <c r="BJ915" s="4"/>
      <c r="BK915" s="4"/>
      <c r="BN915" s="4"/>
    </row>
    <row r="916" spans="1:66" s="1" customFormat="1">
      <c r="A916" s="12">
        <v>42691</v>
      </c>
      <c r="B916" s="7">
        <v>26227.62</v>
      </c>
      <c r="C916" s="7">
        <v>298.89999999999998</v>
      </c>
      <c r="D916" s="7">
        <v>1068.5999999999999</v>
      </c>
      <c r="E916" s="7">
        <v>8700</v>
      </c>
      <c r="F916" s="7"/>
      <c r="G916" s="7"/>
      <c r="H916" s="10">
        <f t="shared" si="766"/>
        <v>-8.6235489220564607E-3</v>
      </c>
      <c r="I916" s="10">
        <f t="shared" si="767"/>
        <v>-3.3111038567366336E-3</v>
      </c>
      <c r="J916" s="10">
        <f t="shared" si="768"/>
        <v>-3.0154394961261915E-2</v>
      </c>
      <c r="K916" s="7"/>
      <c r="L916" s="10">
        <f t="shared" si="769"/>
        <v>3.786228983186549</v>
      </c>
      <c r="M916" s="10">
        <f t="shared" si="770"/>
        <v>4.3901639344262291</v>
      </c>
      <c r="N916" s="10">
        <f t="shared" si="771"/>
        <v>4.8939096267190569</v>
      </c>
      <c r="O916" s="7" t="s">
        <v>3</v>
      </c>
      <c r="P916" s="10">
        <f t="shared" si="772"/>
        <v>-0.60393495123968011</v>
      </c>
      <c r="Q916" s="10">
        <f t="shared" si="773"/>
        <v>-1.1076806435325079</v>
      </c>
      <c r="R916" s="11">
        <f t="shared" si="774"/>
        <v>0.50374569229282784</v>
      </c>
      <c r="S916" s="7"/>
      <c r="T916" s="7"/>
      <c r="U916" s="7">
        <v>13110.7</v>
      </c>
      <c r="V916" s="7">
        <v>2934.75</v>
      </c>
      <c r="W916" s="7">
        <v>45.8</v>
      </c>
      <c r="X916" s="7"/>
      <c r="Y916" s="10">
        <f t="shared" si="775"/>
        <v>1.0567614231978816E-2</v>
      </c>
      <c r="Z916" s="10">
        <f t="shared" si="776"/>
        <v>-1.8609550561797784E-2</v>
      </c>
      <c r="AA916" s="10">
        <f t="shared" si="777"/>
        <v>-1.5053763440860277E-2</v>
      </c>
      <c r="AB916" s="5"/>
      <c r="AC916" s="10">
        <f t="shared" si="801"/>
        <v>-4.5895764606734349E-3</v>
      </c>
      <c r="AD916" s="10">
        <f t="shared" si="802"/>
        <v>5.0341603739661369E-3</v>
      </c>
      <c r="AE916" s="10">
        <f t="shared" si="803"/>
        <v>-9.7297297297297917E-3</v>
      </c>
      <c r="AF916" s="5" t="s">
        <v>47</v>
      </c>
      <c r="AG916" s="10">
        <f t="shared" si="804"/>
        <v>-5.1401532690563568E-3</v>
      </c>
      <c r="AH916" s="10">
        <f t="shared" si="805"/>
        <v>-1.4763890103695929E-2</v>
      </c>
      <c r="AI916" s="10">
        <f t="shared" si="780"/>
        <v>9.6237368346395718E-3</v>
      </c>
      <c r="AJ916" s="7"/>
      <c r="AK916" s="7"/>
      <c r="AL916" s="7">
        <v>1489.25</v>
      </c>
      <c r="AM916" s="7">
        <v>19.75</v>
      </c>
      <c r="AN916" s="7">
        <v>1530.3</v>
      </c>
      <c r="AO916" s="4"/>
      <c r="AP916" s="10">
        <f t="shared" si="781"/>
        <v>-1.8292682926829267E-2</v>
      </c>
      <c r="AQ916" s="10">
        <f t="shared" si="782"/>
        <v>-1.4962593516209511E-2</v>
      </c>
      <c r="AR916" s="10">
        <f t="shared" si="783"/>
        <v>-1.4394744469133504E-2</v>
      </c>
      <c r="AS916" s="4"/>
      <c r="AT916" s="10">
        <f>(AL916-$AL$914)/$AL$914</f>
        <v>-4.5505527960262776E-2</v>
      </c>
      <c r="AU916" s="10">
        <f>(AM916-$AM$914)/$AM$914</f>
        <v>-3.4229828850855709E-2</v>
      </c>
      <c r="AV916" s="10">
        <f>(AN916-$AN$914)/$AN$914</f>
        <v>-3.9751513820475093E-2</v>
      </c>
      <c r="AW916" s="4"/>
      <c r="AX916" s="9">
        <f t="shared" si="799"/>
        <v>1.1275699109407067E-2</v>
      </c>
      <c r="AY916" s="9">
        <f t="shared" si="800"/>
        <v>5.5216849696193837E-3</v>
      </c>
      <c r="AZ916" s="8">
        <f t="shared" si="784"/>
        <v>5.7540141397876832E-3</v>
      </c>
      <c r="BA916" s="4" t="s">
        <v>46</v>
      </c>
      <c r="BC916" s="4"/>
      <c r="BD916" s="4"/>
      <c r="BE916" s="4"/>
      <c r="BF916" s="4"/>
      <c r="BG916" s="4"/>
      <c r="BH916" s="4"/>
      <c r="BI916" s="4"/>
      <c r="BJ916" s="4"/>
      <c r="BK916" s="4"/>
      <c r="BN916" s="4"/>
    </row>
    <row r="917" spans="1:66" s="1" customFormat="1">
      <c r="A917" s="12">
        <v>42692</v>
      </c>
      <c r="B917" s="7">
        <v>26150.240000000002</v>
      </c>
      <c r="C917" s="7">
        <v>301.2</v>
      </c>
      <c r="D917" s="7">
        <v>1066.6500000000001</v>
      </c>
      <c r="E917" s="7">
        <v>8789.5</v>
      </c>
      <c r="F917" s="7"/>
      <c r="G917" s="7"/>
      <c r="H917" s="10">
        <f t="shared" si="766"/>
        <v>7.6948812311810359E-3</v>
      </c>
      <c r="I917" s="10">
        <f t="shared" si="767"/>
        <v>-1.8248175182480051E-3</v>
      </c>
      <c r="J917" s="10">
        <f t="shared" si="768"/>
        <v>1.0287356321839081E-2</v>
      </c>
      <c r="K917" s="7"/>
      <c r="L917" s="10">
        <f t="shared" si="769"/>
        <v>3.8230584467574058</v>
      </c>
      <c r="M917" s="10">
        <f t="shared" si="770"/>
        <v>4.3803278688524596</v>
      </c>
      <c r="N917" s="10">
        <f t="shared" si="771"/>
        <v>4.9545423751778337</v>
      </c>
      <c r="O917" s="7" t="s">
        <v>0</v>
      </c>
      <c r="P917" s="10">
        <f t="shared" si="772"/>
        <v>-0.55726942209505381</v>
      </c>
      <c r="Q917" s="10">
        <f t="shared" si="773"/>
        <v>-1.1314839284204279</v>
      </c>
      <c r="R917" s="11">
        <f t="shared" si="774"/>
        <v>0.57421450632537407</v>
      </c>
      <c r="S917" s="7"/>
      <c r="T917" s="7"/>
      <c r="U917" s="7">
        <v>13185</v>
      </c>
      <c r="V917" s="7">
        <v>2902</v>
      </c>
      <c r="W917" s="7">
        <v>46.75</v>
      </c>
      <c r="X917" s="7"/>
      <c r="Y917" s="10">
        <f t="shared" si="775"/>
        <v>5.6671268505876322E-3</v>
      </c>
      <c r="Z917" s="10">
        <f t="shared" si="776"/>
        <v>-1.1159383252406509E-2</v>
      </c>
      <c r="AA917" s="10">
        <f t="shared" si="777"/>
        <v>2.0742358078602682E-2</v>
      </c>
      <c r="AB917" s="5"/>
      <c r="AC917" s="10">
        <f t="shared" si="801"/>
        <v>1.05154067792109E-3</v>
      </c>
      <c r="AD917" s="10">
        <f t="shared" si="802"/>
        <v>-6.1814010034075377E-3</v>
      </c>
      <c r="AE917" s="10">
        <f t="shared" si="803"/>
        <v>1.0810810810810811E-2</v>
      </c>
      <c r="AF917" s="10" t="s">
        <v>45</v>
      </c>
      <c r="AG917" s="10">
        <f t="shared" si="804"/>
        <v>9.7592701328897205E-3</v>
      </c>
      <c r="AH917" s="10">
        <f t="shared" si="805"/>
        <v>1.6992211814218349E-2</v>
      </c>
      <c r="AI917" s="10">
        <f t="shared" si="780"/>
        <v>-7.2329416813286286E-3</v>
      </c>
      <c r="AJ917" s="7"/>
      <c r="AK917" s="7"/>
      <c r="AL917" s="7">
        <v>1473.25</v>
      </c>
      <c r="AM917" s="7">
        <v>20.100000000000001</v>
      </c>
      <c r="AN917" s="7">
        <v>1538.8</v>
      </c>
      <c r="AO917" s="4"/>
      <c r="AP917" s="10">
        <f t="shared" si="781"/>
        <v>-1.0743662917575961E-2</v>
      </c>
      <c r="AQ917" s="10">
        <f t="shared" si="782"/>
        <v>1.7721518987341846E-2</v>
      </c>
      <c r="AR917" s="10">
        <f t="shared" si="783"/>
        <v>5.554466444488009E-3</v>
      </c>
      <c r="AS917" s="4"/>
      <c r="AT917" s="10">
        <f>(AL917-$AL$914)/$AL$914</f>
        <v>-5.5760294824547349E-2</v>
      </c>
      <c r="AU917" s="10">
        <f>(AM917-$AM$914)/$AM$914</f>
        <v>-1.7114914425427768E-2</v>
      </c>
      <c r="AV917" s="10">
        <f>(AN917-$AN$914)/$AN$914</f>
        <v>-3.4417845825620512E-2</v>
      </c>
      <c r="AW917" s="4"/>
      <c r="AX917" s="9">
        <f t="shared" si="799"/>
        <v>3.8645380399119578E-2</v>
      </c>
      <c r="AY917" s="9">
        <f t="shared" si="800"/>
        <v>1.7302931400192744E-2</v>
      </c>
      <c r="AZ917" s="8">
        <f t="shared" si="784"/>
        <v>2.1342448998926834E-2</v>
      </c>
      <c r="BA917" s="4"/>
      <c r="BC917" s="4"/>
      <c r="BD917" s="4"/>
      <c r="BE917" s="4"/>
      <c r="BF917" s="4"/>
      <c r="BG917" s="4"/>
      <c r="BH917" s="4"/>
      <c r="BI917" s="4"/>
      <c r="BJ917" s="4"/>
      <c r="BK917" s="4"/>
      <c r="BN917" s="4"/>
    </row>
    <row r="918" spans="1:66" s="1" customFormat="1">
      <c r="A918" s="12">
        <v>42695</v>
      </c>
      <c r="B918" s="7">
        <v>25765.14</v>
      </c>
      <c r="C918" s="7">
        <v>282.7</v>
      </c>
      <c r="D918" s="7">
        <v>1028.75</v>
      </c>
      <c r="E918" s="7">
        <v>8327.5</v>
      </c>
      <c r="F918" s="7"/>
      <c r="G918" s="7"/>
      <c r="H918" s="10">
        <f t="shared" si="766"/>
        <v>-6.1420982735723773E-2</v>
      </c>
      <c r="I918" s="10">
        <f t="shared" si="767"/>
        <v>-3.5531805184456089E-2</v>
      </c>
      <c r="J918" s="10">
        <f t="shared" si="768"/>
        <v>-5.2562716878093177E-2</v>
      </c>
      <c r="K918" s="7"/>
      <c r="L918" s="10">
        <f t="shared" si="769"/>
        <v>3.5268214571657324</v>
      </c>
      <c r="M918" s="10">
        <f t="shared" si="770"/>
        <v>4.1891551071878936</v>
      </c>
      <c r="N918" s="10">
        <f t="shared" si="771"/>
        <v>4.6415554501727527</v>
      </c>
      <c r="O918" s="7"/>
      <c r="P918" s="10">
        <f t="shared" si="772"/>
        <v>-0.66233365002216127</v>
      </c>
      <c r="Q918" s="10">
        <f t="shared" si="773"/>
        <v>-1.1147339930070204</v>
      </c>
      <c r="R918" s="11">
        <f t="shared" si="774"/>
        <v>0.45240034298485909</v>
      </c>
      <c r="S918" s="7"/>
      <c r="T918" s="7"/>
      <c r="U918" s="7">
        <v>12688.15</v>
      </c>
      <c r="V918" s="7">
        <v>2894.7</v>
      </c>
      <c r="W918" s="7">
        <v>44.85</v>
      </c>
      <c r="X918" s="7"/>
      <c r="Y918" s="10">
        <f t="shared" si="775"/>
        <v>-3.7682973075464574E-2</v>
      </c>
      <c r="Z918" s="10">
        <f t="shared" si="776"/>
        <v>-2.5155065472088844E-3</v>
      </c>
      <c r="AA918" s="10">
        <f t="shared" si="777"/>
        <v>-4.0641711229946496E-2</v>
      </c>
      <c r="AB918" s="5"/>
      <c r="AC918" s="10">
        <f t="shared" si="801"/>
        <v>-3.6671057576597339E-2</v>
      </c>
      <c r="AD918" s="10">
        <f t="shared" si="802"/>
        <v>-8.6813581959214268E-3</v>
      </c>
      <c r="AE918" s="10">
        <f t="shared" si="803"/>
        <v>-3.0270270270270239E-2</v>
      </c>
      <c r="AF918" s="10"/>
      <c r="AG918" s="10">
        <f t="shared" si="804"/>
        <v>6.4007873063271006E-3</v>
      </c>
      <c r="AH918" s="10">
        <f t="shared" si="805"/>
        <v>-2.1588912074348814E-2</v>
      </c>
      <c r="AI918" s="10">
        <f t="shared" si="780"/>
        <v>2.7989699380675914E-2</v>
      </c>
      <c r="AJ918" s="7"/>
      <c r="AK918" s="7"/>
      <c r="AL918" s="7">
        <v>1357.5</v>
      </c>
      <c r="AM918" s="7">
        <v>19.100000000000001</v>
      </c>
      <c r="AN918" s="7">
        <v>1466.1</v>
      </c>
      <c r="AO918" s="4"/>
      <c r="AP918" s="10">
        <f t="shared" si="781"/>
        <v>-7.8567792295944336E-2</v>
      </c>
      <c r="AQ918" s="10">
        <f t="shared" si="782"/>
        <v>-4.9751243781094523E-2</v>
      </c>
      <c r="AR918" s="10">
        <f t="shared" si="783"/>
        <v>-4.724460618663897E-2</v>
      </c>
      <c r="AT918" s="10">
        <f>(AL918-$AL$914)/$AL$914</f>
        <v>-0.12994712385835602</v>
      </c>
      <c r="AU918" s="10">
        <f>(AM918-$AM$914)/$AM$914</f>
        <v>-6.6014669926650268E-2</v>
      </c>
      <c r="AV918" s="10">
        <f>(AN918-$AN$914)/$AN$914</f>
        <v>-8.0036394440435588E-2</v>
      </c>
      <c r="AW918" s="4" t="s">
        <v>26</v>
      </c>
      <c r="AX918" s="9">
        <f t="shared" si="799"/>
        <v>6.3932453931705754E-2</v>
      </c>
      <c r="AY918" s="9">
        <f t="shared" si="800"/>
        <v>1.4021724513785319E-2</v>
      </c>
      <c r="AZ918" s="8">
        <f t="shared" si="784"/>
        <v>4.9910729417920435E-2</v>
      </c>
      <c r="BA918" s="4" t="s">
        <v>44</v>
      </c>
      <c r="BC918" s="4"/>
      <c r="BD918" s="4"/>
      <c r="BE918" s="4"/>
      <c r="BF918" s="4"/>
      <c r="BG918" s="4"/>
      <c r="BH918" s="4"/>
      <c r="BI918" s="4"/>
      <c r="BJ918" s="4"/>
      <c r="BK918" s="4"/>
      <c r="BN918" s="4"/>
    </row>
    <row r="919" spans="1:66" s="1" customFormat="1">
      <c r="A919" s="12">
        <v>42696</v>
      </c>
      <c r="B919" s="7">
        <v>25960.78</v>
      </c>
      <c r="C919" s="7">
        <v>290.95</v>
      </c>
      <c r="D919" s="7">
        <v>1036.0999999999999</v>
      </c>
      <c r="E919" s="7">
        <v>8567</v>
      </c>
      <c r="F919" s="7"/>
      <c r="G919" s="7"/>
      <c r="H919" s="10">
        <f t="shared" si="766"/>
        <v>2.9182879377431907E-2</v>
      </c>
      <c r="I919" s="10">
        <f t="shared" si="767"/>
        <v>7.144592952612305E-3</v>
      </c>
      <c r="J919" s="10">
        <f t="shared" si="768"/>
        <v>2.8760132092464724E-2</v>
      </c>
      <c r="K919" s="7"/>
      <c r="L919" s="10">
        <f t="shared" si="769"/>
        <v>3.6589271417133706</v>
      </c>
      <c r="M919" s="10">
        <f t="shared" si="770"/>
        <v>4.2262295081967212</v>
      </c>
      <c r="N919" s="10">
        <f t="shared" si="771"/>
        <v>4.803807330126685</v>
      </c>
      <c r="O919" s="7"/>
      <c r="P919" s="10">
        <f t="shared" si="772"/>
        <v>-0.56730236648335053</v>
      </c>
      <c r="Q919" s="10">
        <f t="shared" si="773"/>
        <v>-1.1448801884133144</v>
      </c>
      <c r="R919" s="11">
        <f t="shared" si="774"/>
        <v>0.57757782192996387</v>
      </c>
      <c r="S919" s="7"/>
      <c r="T919" s="7"/>
      <c r="U919" s="7">
        <v>12740.95</v>
      </c>
      <c r="V919" s="7">
        <v>2904.45</v>
      </c>
      <c r="W919" s="7">
        <v>47.3</v>
      </c>
      <c r="X919" s="7"/>
      <c r="Y919" s="10">
        <f t="shared" si="775"/>
        <v>4.1613631616903247E-3</v>
      </c>
      <c r="Z919" s="10">
        <f t="shared" si="776"/>
        <v>3.3682246864960102E-3</v>
      </c>
      <c r="AA919" s="10">
        <f t="shared" si="777"/>
        <v>5.4626532887402358E-2</v>
      </c>
      <c r="AB919" s="5"/>
      <c r="AC919" s="10">
        <f t="shared" si="801"/>
        <v>-3.2662296003006491E-2</v>
      </c>
      <c r="AD919" s="10">
        <f t="shared" si="802"/>
        <v>-5.3423742744132339E-3</v>
      </c>
      <c r="AE919" s="10">
        <f t="shared" si="803"/>
        <v>2.2702702702702641E-2</v>
      </c>
      <c r="AF919" s="10"/>
      <c r="AG919" s="10">
        <f t="shared" si="804"/>
        <v>5.5364998705709129E-2</v>
      </c>
      <c r="AH919" s="10">
        <f t="shared" si="805"/>
        <v>2.8045076977115876E-2</v>
      </c>
      <c r="AI919" s="10">
        <f t="shared" si="780"/>
        <v>2.7319921728593252E-2</v>
      </c>
      <c r="AJ919" s="7"/>
      <c r="AK919" s="7"/>
      <c r="AL919" s="7">
        <v>1322.75</v>
      </c>
      <c r="AM919" s="7">
        <v>19.350000000000001</v>
      </c>
      <c r="AN919" s="7">
        <v>1457.35</v>
      </c>
      <c r="AO919" s="4"/>
      <c r="AP919" s="10">
        <f t="shared" si="781"/>
        <v>-2.5598526703499078E-2</v>
      </c>
      <c r="AQ919" s="10">
        <f t="shared" si="782"/>
        <v>1.3089005235602092E-2</v>
      </c>
      <c r="AR919" s="10">
        <f t="shared" si="783"/>
        <v>-5.9682149921560608E-3</v>
      </c>
      <c r="AS919" s="4"/>
      <c r="AT919" s="10">
        <f>(AL919-$AL$918)/$AL$918</f>
        <v>-2.5598526703499078E-2</v>
      </c>
      <c r="AU919" s="10">
        <f>(AM919-$AM$918)/$AM$918</f>
        <v>1.3089005235602092E-2</v>
      </c>
      <c r="AV919" s="10">
        <f>(AN919-$AN$918)/$AN$918</f>
        <v>-5.9682149921560608E-3</v>
      </c>
      <c r="AW919" s="4" t="s">
        <v>0</v>
      </c>
      <c r="AX919" s="9">
        <f t="shared" si="799"/>
        <v>3.8687531939101169E-2</v>
      </c>
      <c r="AY919" s="9">
        <f t="shared" si="800"/>
        <v>1.9057220227758152E-2</v>
      </c>
      <c r="AZ919" s="8">
        <f t="shared" si="784"/>
        <v>1.9630311711343017E-2</v>
      </c>
      <c r="BA919" s="4" t="s">
        <v>16</v>
      </c>
      <c r="BC919" s="4"/>
      <c r="BD919" s="4"/>
      <c r="BE919" s="4"/>
      <c r="BF919" s="4"/>
      <c r="BG919" s="4"/>
      <c r="BH919" s="4"/>
      <c r="BI919" s="4"/>
      <c r="BJ919" s="4"/>
      <c r="BK919" s="4"/>
      <c r="BN919" s="4"/>
    </row>
    <row r="920" spans="1:66" s="1" customFormat="1">
      <c r="A920" s="12">
        <v>42697</v>
      </c>
      <c r="B920" s="7">
        <v>26051.81</v>
      </c>
      <c r="C920" s="7">
        <v>301.55</v>
      </c>
      <c r="D920" s="7">
        <v>1089.1500000000001</v>
      </c>
      <c r="E920" s="7">
        <v>8484.5</v>
      </c>
      <c r="F920" s="7"/>
      <c r="G920" s="7"/>
      <c r="H920" s="10">
        <f t="shared" si="766"/>
        <v>3.6432376697027063E-2</v>
      </c>
      <c r="I920" s="10">
        <f t="shared" si="767"/>
        <v>5.1201621465109724E-2</v>
      </c>
      <c r="J920" s="10">
        <f t="shared" si="768"/>
        <v>-9.6299754873351226E-3</v>
      </c>
      <c r="K920" s="7"/>
      <c r="L920" s="10">
        <f t="shared" si="769"/>
        <v>3.8286629303442754</v>
      </c>
      <c r="M920" s="10">
        <f t="shared" si="770"/>
        <v>4.4938209331651962</v>
      </c>
      <c r="N920" s="10">
        <f t="shared" si="771"/>
        <v>4.7479168078043497</v>
      </c>
      <c r="O920" s="7"/>
      <c r="P920" s="10">
        <f t="shared" si="772"/>
        <v>-0.66515800282092075</v>
      </c>
      <c r="Q920" s="10">
        <f t="shared" si="773"/>
        <v>-0.91925387746007425</v>
      </c>
      <c r="R920" s="11">
        <f t="shared" si="774"/>
        <v>0.25409587463915351</v>
      </c>
      <c r="S920" s="7"/>
      <c r="T920" s="7"/>
      <c r="U920" s="7">
        <v>12751.3</v>
      </c>
      <c r="V920" s="7">
        <v>2963.1</v>
      </c>
      <c r="W920" s="7">
        <v>49</v>
      </c>
      <c r="X920" s="7"/>
      <c r="Y920" s="10">
        <f t="shared" si="775"/>
        <v>8.1234130892896873E-4</v>
      </c>
      <c r="Z920" s="10">
        <f t="shared" si="776"/>
        <v>2.0193151887620754E-2</v>
      </c>
      <c r="AA920" s="10">
        <f t="shared" si="777"/>
        <v>3.5940803382663908E-2</v>
      </c>
      <c r="AB920" s="5"/>
      <c r="AC920" s="10">
        <f t="shared" si="801"/>
        <v>-3.1876487626365226E-2</v>
      </c>
      <c r="AD920" s="10">
        <f t="shared" si="802"/>
        <v>1.4742898238043775E-2</v>
      </c>
      <c r="AE920" s="10">
        <f t="shared" si="803"/>
        <v>5.9459459459459463E-2</v>
      </c>
      <c r="AF920" s="10"/>
      <c r="AG920" s="10">
        <f t="shared" si="804"/>
        <v>9.1335947085824681E-2</v>
      </c>
      <c r="AH920" s="10">
        <f t="shared" si="805"/>
        <v>4.4716561221415686E-2</v>
      </c>
      <c r="AI920" s="10">
        <f t="shared" si="780"/>
        <v>4.6619385864408995E-2</v>
      </c>
      <c r="AJ920" s="7"/>
      <c r="AK920" s="7"/>
      <c r="AL920" s="7">
        <v>1462.25</v>
      </c>
      <c r="AM920" s="7">
        <v>19.600000000000001</v>
      </c>
      <c r="AN920" s="7">
        <v>1490.85</v>
      </c>
      <c r="AO920" s="4"/>
      <c r="AP920" s="10">
        <f t="shared" si="781"/>
        <v>0.10546210546210547</v>
      </c>
      <c r="AQ920" s="10">
        <f t="shared" si="782"/>
        <v>1.2919896640826873E-2</v>
      </c>
      <c r="AR920" s="10">
        <f t="shared" si="783"/>
        <v>2.2986928328816002E-2</v>
      </c>
      <c r="AS920" s="4"/>
      <c r="AT920" s="10">
        <f>(AL920-$AL$918)/$AL$918</f>
        <v>7.7163904235727443E-2</v>
      </c>
      <c r="AU920" s="10">
        <f>(AM920-$AM$918)/$AM$918</f>
        <v>2.6178010471204185E-2</v>
      </c>
      <c r="AV920" s="10">
        <f>(AN920-$AN$918)/$AN$918</f>
        <v>1.6881522406384287E-2</v>
      </c>
      <c r="AX920" s="9">
        <f t="shared" si="799"/>
        <v>-5.0985893764523255E-2</v>
      </c>
      <c r="AY920" s="9">
        <f t="shared" si="800"/>
        <v>9.296488064819898E-3</v>
      </c>
      <c r="AZ920" s="8">
        <f t="shared" si="784"/>
        <v>-6.0282381829343153E-2</v>
      </c>
      <c r="BA920" s="4" t="s">
        <v>37</v>
      </c>
      <c r="BC920" s="4"/>
      <c r="BD920" s="4"/>
      <c r="BE920" s="4"/>
      <c r="BF920" s="4"/>
      <c r="BG920" s="4"/>
      <c r="BH920" s="4"/>
      <c r="BI920" s="4"/>
      <c r="BJ920" s="4"/>
      <c r="BK920" s="4"/>
      <c r="BN920" s="4"/>
    </row>
    <row r="921" spans="1:66" s="1" customFormat="1">
      <c r="A921" s="12">
        <v>42698</v>
      </c>
      <c r="B921" s="7">
        <v>25860.17</v>
      </c>
      <c r="C921" s="7">
        <v>298.7</v>
      </c>
      <c r="D921" s="7">
        <v>1156.9000000000001</v>
      </c>
      <c r="E921" s="7">
        <v>8214.5</v>
      </c>
      <c r="F921" s="7"/>
      <c r="G921" s="7"/>
      <c r="H921" s="10">
        <f t="shared" si="766"/>
        <v>-9.45116896037149E-3</v>
      </c>
      <c r="I921" s="10">
        <f t="shared" si="767"/>
        <v>6.2204471376761689E-2</v>
      </c>
      <c r="J921" s="10">
        <f t="shared" si="768"/>
        <v>-3.1822735576639755E-2</v>
      </c>
      <c r="K921" s="7" t="s">
        <v>15</v>
      </c>
      <c r="L921" s="10">
        <f t="shared" si="769"/>
        <v>3.7830264211369093</v>
      </c>
      <c r="M921" s="10">
        <f t="shared" si="770"/>
        <v>4.8355611601513244</v>
      </c>
      <c r="N921" s="10">
        <f t="shared" si="771"/>
        <v>4.5650023711130681</v>
      </c>
      <c r="O921" s="7"/>
      <c r="P921" s="10">
        <f t="shared" si="772"/>
        <v>-1.0525347390144151</v>
      </c>
      <c r="Q921" s="10">
        <f t="shared" si="773"/>
        <v>-0.78197594997615871</v>
      </c>
      <c r="R921" s="11">
        <f t="shared" si="774"/>
        <v>-0.27055878903825636</v>
      </c>
      <c r="S921" s="7"/>
      <c r="T921" s="7"/>
      <c r="U921" s="7">
        <v>12505.5</v>
      </c>
      <c r="V921" s="7">
        <v>2938.8</v>
      </c>
      <c r="W921" s="7">
        <v>47.75</v>
      </c>
      <c r="X921" s="7"/>
      <c r="Y921" s="10">
        <f t="shared" si="775"/>
        <v>-1.9276465928964051E-2</v>
      </c>
      <c r="Z921" s="10">
        <f t="shared" si="776"/>
        <v>-8.2008707097295831E-3</v>
      </c>
      <c r="AA921" s="10">
        <f t="shared" si="777"/>
        <v>-2.5510204081632654E-2</v>
      </c>
      <c r="AB921" s="5"/>
      <c r="AC921" s="10">
        <f t="shared" si="801"/>
        <v>-5.0538487527664606E-2</v>
      </c>
      <c r="AD921" s="10">
        <f t="shared" si="802"/>
        <v>6.4211229259772944E-3</v>
      </c>
      <c r="AE921" s="10">
        <f t="shared" si="803"/>
        <v>3.2432432432432434E-2</v>
      </c>
      <c r="AF921" s="10"/>
      <c r="AG921" s="10">
        <f t="shared" si="804"/>
        <v>8.2970919960097034E-2</v>
      </c>
      <c r="AH921" s="10">
        <f t="shared" si="805"/>
        <v>2.6011309506455138E-2</v>
      </c>
      <c r="AI921" s="10">
        <f t="shared" si="780"/>
        <v>5.6959610453641896E-2</v>
      </c>
      <c r="AJ921" s="7"/>
      <c r="AK921" s="7"/>
      <c r="AL921" s="7">
        <v>1505.75</v>
      </c>
      <c r="AM921" s="7">
        <v>19.899999999999999</v>
      </c>
      <c r="AN921" s="7">
        <v>1506.25</v>
      </c>
      <c r="AO921" s="4"/>
      <c r="AP921" s="10">
        <f t="shared" si="781"/>
        <v>2.9748674987177294E-2</v>
      </c>
      <c r="AQ921" s="10">
        <f t="shared" si="782"/>
        <v>1.5306122448979446E-2</v>
      </c>
      <c r="AR921" s="10">
        <f t="shared" si="783"/>
        <v>1.0329677700640636E-2</v>
      </c>
      <c r="AT921" s="10">
        <f>(AL921-$AL$918)/$AL$918</f>
        <v>0.10920810313075506</v>
      </c>
      <c r="AU921" s="10">
        <f>(AM921-$AM$918)/$AM$918</f>
        <v>4.1884816753926551E-2</v>
      </c>
      <c r="AV921" s="10">
        <f>(AN921-$AN$918)/$AN$918</f>
        <v>2.7385580792579016E-2</v>
      </c>
      <c r="AW921" s="4" t="s">
        <v>3</v>
      </c>
      <c r="AX921" s="9">
        <f t="shared" si="799"/>
        <v>-6.7323286376828509E-2</v>
      </c>
      <c r="AY921" s="9">
        <f t="shared" si="800"/>
        <v>1.4499235961347536E-2</v>
      </c>
      <c r="AZ921" s="8">
        <f t="shared" si="784"/>
        <v>-8.1822522338176051E-2</v>
      </c>
      <c r="BA921" s="4" t="s">
        <v>5</v>
      </c>
      <c r="BC921" s="4"/>
      <c r="BD921" s="4"/>
      <c r="BE921" s="4"/>
      <c r="BF921" s="4"/>
      <c r="BG921" s="4"/>
      <c r="BH921" s="4"/>
      <c r="BI921" s="4"/>
      <c r="BJ921" s="4"/>
      <c r="BK921" s="4"/>
      <c r="BN921" s="4"/>
    </row>
    <row r="922" spans="1:66" s="1" customFormat="1">
      <c r="A922" s="12">
        <v>42699</v>
      </c>
      <c r="B922" s="7">
        <v>26316.34</v>
      </c>
      <c r="C922" s="7">
        <v>308.8</v>
      </c>
      <c r="D922" s="7">
        <v>1242.8499999999999</v>
      </c>
      <c r="E922" s="7">
        <v>8777</v>
      </c>
      <c r="F922" s="7"/>
      <c r="G922" s="7"/>
      <c r="H922" s="10">
        <f t="shared" si="766"/>
        <v>3.3813190492132654E-2</v>
      </c>
      <c r="I922" s="10">
        <f t="shared" si="767"/>
        <v>7.4293370213501436E-2</v>
      </c>
      <c r="J922" s="10">
        <f t="shared" si="768"/>
        <v>6.8476474526751471E-2</v>
      </c>
      <c r="K922" s="7" t="s">
        <v>38</v>
      </c>
      <c r="L922" s="10">
        <f t="shared" si="769"/>
        <v>3.944755804643715</v>
      </c>
      <c r="M922" s="10">
        <f t="shared" si="770"/>
        <v>5.269104665825977</v>
      </c>
      <c r="N922" s="10">
        <f t="shared" si="771"/>
        <v>4.9460741142199041</v>
      </c>
      <c r="O922" s="10" t="s">
        <v>1</v>
      </c>
      <c r="P922" s="10">
        <f t="shared" si="772"/>
        <v>-1.324348861182262</v>
      </c>
      <c r="Q922" s="10">
        <f t="shared" si="773"/>
        <v>-1.0013183095761891</v>
      </c>
      <c r="R922" s="11">
        <f t="shared" si="774"/>
        <v>-0.32303055160607297</v>
      </c>
      <c r="S922" s="7" t="s">
        <v>5</v>
      </c>
      <c r="T922" s="7"/>
      <c r="U922" s="7">
        <v>12513.05</v>
      </c>
      <c r="V922" s="7">
        <v>2958.1</v>
      </c>
      <c r="W922" s="7">
        <v>49.5</v>
      </c>
      <c r="X922" s="7">
        <v>23</v>
      </c>
      <c r="Y922" s="10">
        <f t="shared" si="775"/>
        <v>6.0373435688291328E-4</v>
      </c>
      <c r="Z922" s="10">
        <f t="shared" si="776"/>
        <v>6.567306383557822E-3</v>
      </c>
      <c r="AA922" s="10">
        <f t="shared" si="777"/>
        <v>3.6649214659685861E-2</v>
      </c>
      <c r="AB922" s="5"/>
      <c r="AC922" s="10">
        <f t="shared" si="801"/>
        <v>-4.9965264992047044E-2</v>
      </c>
      <c r="AD922" s="10">
        <f t="shared" si="802"/>
        <v>1.3030598791116496E-2</v>
      </c>
      <c r="AE922" s="10">
        <f t="shared" si="803"/>
        <v>7.0270270270270274E-2</v>
      </c>
      <c r="AF922" s="10" t="s">
        <v>1</v>
      </c>
      <c r="AG922" s="10">
        <f t="shared" si="804"/>
        <v>0.12023553526231731</v>
      </c>
      <c r="AH922" s="10">
        <f t="shared" si="805"/>
        <v>5.7239671479153778E-2</v>
      </c>
      <c r="AI922" s="10">
        <f t="shared" si="780"/>
        <v>6.2995863783163533E-2</v>
      </c>
      <c r="AJ922" s="7" t="s">
        <v>14</v>
      </c>
      <c r="AK922" s="7"/>
      <c r="AL922" s="7">
        <v>1529</v>
      </c>
      <c r="AM922" s="7">
        <v>20.05</v>
      </c>
      <c r="AN922" s="7">
        <v>1551.15</v>
      </c>
      <c r="AO922" s="4"/>
      <c r="AP922" s="10">
        <f t="shared" si="781"/>
        <v>1.5440810227461398E-2</v>
      </c>
      <c r="AQ922" s="10">
        <f t="shared" si="782"/>
        <v>7.5376884422111625E-3</v>
      </c>
      <c r="AR922" s="10">
        <f t="shared" si="783"/>
        <v>2.9809128630705454E-2</v>
      </c>
      <c r="AS922" s="4"/>
      <c r="AT922" s="10">
        <f>(AL922-$AL$921)/$AL$921</f>
        <v>1.5440810227461398E-2</v>
      </c>
      <c r="AU922" s="10">
        <f>(AM922-$AM$921)/$AM$921</f>
        <v>7.5376884422111625E-3</v>
      </c>
      <c r="AV922" s="10">
        <f>(AN922-$AN$921)/$AN$921</f>
        <v>2.9809128630705454E-2</v>
      </c>
      <c r="AW922" s="7" t="s">
        <v>0</v>
      </c>
      <c r="AX922" s="9">
        <f t="shared" si="799"/>
        <v>-7.9031217852502354E-3</v>
      </c>
      <c r="AY922" s="9">
        <f t="shared" si="800"/>
        <v>-2.2271440188494293E-2</v>
      </c>
      <c r="AZ922" s="8">
        <f t="shared" si="784"/>
        <v>1.4368318403244058E-2</v>
      </c>
      <c r="BA922" s="4" t="s">
        <v>16</v>
      </c>
      <c r="BC922" s="4"/>
      <c r="BD922" s="4"/>
      <c r="BE922" s="4"/>
      <c r="BF922" s="4"/>
      <c r="BG922" s="4"/>
      <c r="BH922" s="4"/>
      <c r="BI922" s="4"/>
      <c r="BJ922" s="4"/>
      <c r="BK922" s="4"/>
      <c r="BN922" s="4"/>
    </row>
    <row r="923" spans="1:66" s="1" customFormat="1">
      <c r="A923" s="12">
        <v>42702</v>
      </c>
      <c r="B923" s="7">
        <v>26350.17</v>
      </c>
      <c r="C923" s="7">
        <v>317.85000000000002</v>
      </c>
      <c r="D923" s="7">
        <v>1258.1500000000001</v>
      </c>
      <c r="E923" s="7">
        <v>8787</v>
      </c>
      <c r="F923" s="7"/>
      <c r="G923" s="7"/>
      <c r="H923" s="10">
        <f t="shared" si="766"/>
        <v>2.9306994818652884E-2</v>
      </c>
      <c r="I923" s="10">
        <f t="shared" si="767"/>
        <v>1.2310415577101165E-2</v>
      </c>
      <c r="J923" s="10">
        <f t="shared" si="768"/>
        <v>1.1393414606357525E-3</v>
      </c>
      <c r="K923" s="7"/>
      <c r="L923" s="10">
        <f t="shared" si="769"/>
        <v>4.0896717373899119</v>
      </c>
      <c r="M923" s="10">
        <f t="shared" si="770"/>
        <v>5.3462799495586388</v>
      </c>
      <c r="N923" s="10">
        <f t="shared" si="771"/>
        <v>4.9528487229862472</v>
      </c>
      <c r="O923" s="7" t="s">
        <v>2</v>
      </c>
      <c r="P923" s="10">
        <f t="shared" si="772"/>
        <v>-1.256608212168727</v>
      </c>
      <c r="Q923" s="10">
        <f t="shared" si="773"/>
        <v>-0.86317698559633538</v>
      </c>
      <c r="R923" s="11">
        <f t="shared" si="774"/>
        <v>-0.3934312265723916</v>
      </c>
      <c r="S923" s="7" t="s">
        <v>2</v>
      </c>
      <c r="T923" s="7"/>
      <c r="U923" s="7">
        <v>12814.2</v>
      </c>
      <c r="V923" s="7">
        <v>2957.55</v>
      </c>
      <c r="W923" s="7">
        <v>49.85</v>
      </c>
      <c r="X923" s="7">
        <f>X915-X915*0.05</f>
        <v>2.3410787754895206</v>
      </c>
      <c r="Y923" s="10">
        <f t="shared" si="775"/>
        <v>2.4066874183352696E-2</v>
      </c>
      <c r="Z923" s="10">
        <f t="shared" si="776"/>
        <v>-1.8593015787151453E-4</v>
      </c>
      <c r="AA923" s="10">
        <f t="shared" si="777"/>
        <v>7.0707070707070998E-3</v>
      </c>
      <c r="AB923" s="5"/>
      <c r="AC923" s="10">
        <f t="shared" ref="AC923:AC929" si="806">(U923-$U$922)/$U$922</f>
        <v>2.4066874183352696E-2</v>
      </c>
      <c r="AD923" s="10">
        <f t="shared" ref="AD923:AD929" si="807">(V923-$V$922)/$V$922</f>
        <v>-1.8593015787151453E-4</v>
      </c>
      <c r="AE923" s="10">
        <f t="shared" ref="AE923:AE929" si="808">(W923-$W$922)/$W$922</f>
        <v>7.0707070707070998E-3</v>
      </c>
      <c r="AF923" s="4" t="s">
        <v>2</v>
      </c>
      <c r="AG923" s="10">
        <f t="shared" si="804"/>
        <v>-1.6996167112645597E-2</v>
      </c>
      <c r="AH923" s="10">
        <f t="shared" si="805"/>
        <v>7.2566372285786142E-3</v>
      </c>
      <c r="AI923" s="10">
        <f t="shared" si="780"/>
        <v>-2.4252804341224211E-2</v>
      </c>
      <c r="AJ923" s="4" t="s">
        <v>2</v>
      </c>
      <c r="AK923" s="7"/>
      <c r="AL923" s="7">
        <v>1542.5</v>
      </c>
      <c r="AM923" s="7">
        <v>20.6</v>
      </c>
      <c r="AN923" s="7">
        <v>1587.5</v>
      </c>
      <c r="AO923" s="4"/>
      <c r="AP923" s="10">
        <f t="shared" si="781"/>
        <v>8.8293001962066707E-3</v>
      </c>
      <c r="AQ923" s="10">
        <f t="shared" si="782"/>
        <v>2.7431421446384073E-2</v>
      </c>
      <c r="AR923" s="10">
        <f t="shared" si="783"/>
        <v>2.3434226219256622E-2</v>
      </c>
      <c r="AS923" s="4"/>
      <c r="AT923" s="10">
        <f>(AL923-$AL$921)/$AL$921</f>
        <v>2.4406441972438984E-2</v>
      </c>
      <c r="AU923" s="10">
        <f>(AM923-$AM$921)/$AM$921</f>
        <v>3.517587939698507E-2</v>
      </c>
      <c r="AV923" s="10">
        <f>(AN923-$AN$921)/$AN$921</f>
        <v>5.3941908713692949E-2</v>
      </c>
      <c r="AW923" s="4"/>
      <c r="AX923" s="9">
        <f t="shared" si="799"/>
        <v>1.0769437424546086E-2</v>
      </c>
      <c r="AY923" s="9">
        <f t="shared" si="800"/>
        <v>-1.8766029316707879E-2</v>
      </c>
      <c r="AZ923" s="8">
        <f t="shared" si="784"/>
        <v>2.9535466741253964E-2</v>
      </c>
      <c r="BA923" s="4"/>
      <c r="BC923" s="4"/>
      <c r="BD923" s="4"/>
      <c r="BE923" s="4"/>
      <c r="BF923" s="4"/>
      <c r="BG923" s="4"/>
      <c r="BH923" s="4"/>
      <c r="BI923" s="4"/>
      <c r="BJ923" s="4"/>
      <c r="BK923" s="4"/>
      <c r="BN923" s="4"/>
    </row>
    <row r="924" spans="1:66" s="1" customFormat="1">
      <c r="A924" s="12">
        <v>42703</v>
      </c>
      <c r="B924" s="7">
        <v>26394.01</v>
      </c>
      <c r="C924" s="7">
        <v>319.8</v>
      </c>
      <c r="D924" s="7">
        <v>1252.9000000000001</v>
      </c>
      <c r="E924" s="7">
        <v>9084</v>
      </c>
      <c r="F924" s="7"/>
      <c r="G924" s="7"/>
      <c r="H924" s="10">
        <f t="shared" si="766"/>
        <v>6.1349693251533379E-3</v>
      </c>
      <c r="I924" s="10">
        <f t="shared" si="767"/>
        <v>-4.1727933871160035E-3</v>
      </c>
      <c r="J924" s="10">
        <f t="shared" si="768"/>
        <v>3.3799931717309661E-2</v>
      </c>
      <c r="K924" s="7"/>
      <c r="L924" s="10">
        <f t="shared" si="769"/>
        <v>4.1208967173738991</v>
      </c>
      <c r="M924" s="10">
        <f t="shared" si="770"/>
        <v>5.3197982345523336</v>
      </c>
      <c r="N924" s="10">
        <f t="shared" si="771"/>
        <v>5.1540546033466565</v>
      </c>
      <c r="O924" s="7"/>
      <c r="P924" s="10">
        <f t="shared" si="772"/>
        <v>-1.1989015171784345</v>
      </c>
      <c r="Q924" s="10">
        <f t="shared" si="773"/>
        <v>-1.0331578859727575</v>
      </c>
      <c r="R924" s="11">
        <f t="shared" si="774"/>
        <v>-0.16574363120567703</v>
      </c>
      <c r="S924" s="7"/>
      <c r="T924" s="7"/>
      <c r="U924" s="7">
        <v>12694.4</v>
      </c>
      <c r="V924" s="7">
        <v>3005.15</v>
      </c>
      <c r="W924" s="7">
        <v>50.85</v>
      </c>
      <c r="X924" s="7"/>
      <c r="Y924" s="10">
        <f t="shared" si="775"/>
        <v>-9.3490034492985184E-3</v>
      </c>
      <c r="Z924" s="10">
        <f t="shared" si="776"/>
        <v>1.6094402461496814E-2</v>
      </c>
      <c r="AA924" s="10">
        <f t="shared" si="777"/>
        <v>2.0060180541624874E-2</v>
      </c>
      <c r="AB924" s="5"/>
      <c r="AC924" s="10">
        <f t="shared" si="806"/>
        <v>1.449286944430018E-2</v>
      </c>
      <c r="AD924" s="10">
        <f t="shared" si="807"/>
        <v>1.5905479868834786E-2</v>
      </c>
      <c r="AE924" s="10">
        <f t="shared" si="808"/>
        <v>2.7272727272727303E-2</v>
      </c>
      <c r="AF924" s="10"/>
      <c r="AG924" s="10">
        <f t="shared" si="804"/>
        <v>1.2779857828427122E-2</v>
      </c>
      <c r="AH924" s="10">
        <f t="shared" si="805"/>
        <v>1.1367247403892517E-2</v>
      </c>
      <c r="AI924" s="10">
        <f t="shared" si="780"/>
        <v>1.4126104245346053E-3</v>
      </c>
      <c r="AJ924" s="4"/>
      <c r="AK924" s="7"/>
      <c r="AL924" s="7">
        <v>1516</v>
      </c>
      <c r="AM924" s="7">
        <v>22.3</v>
      </c>
      <c r="AN924" s="7">
        <v>1654.8</v>
      </c>
      <c r="AO924" s="4"/>
      <c r="AP924" s="10">
        <f t="shared" si="781"/>
        <v>-1.7179902755267422E-2</v>
      </c>
      <c r="AQ924" s="10">
        <f t="shared" si="782"/>
        <v>8.2524271844660158E-2</v>
      </c>
      <c r="AR924" s="10">
        <f t="shared" si="783"/>
        <v>4.2393700787401546E-2</v>
      </c>
      <c r="AS924" s="4"/>
      <c r="AT924" s="10">
        <f>(AL924-$AL$921)/$AL$921</f>
        <v>6.8072389174829821E-3</v>
      </c>
      <c r="AU924" s="10">
        <f>(AM924-$AM$921)/$AM$921</f>
        <v>0.120603015075377</v>
      </c>
      <c r="AV924" s="10">
        <f>(AN924-$AN$921)/$AN$921</f>
        <v>9.8622406639004123E-2</v>
      </c>
      <c r="AW924" s="10" t="s">
        <v>1</v>
      </c>
      <c r="AX924" s="9">
        <f t="shared" si="799"/>
        <v>0.11379577615789402</v>
      </c>
      <c r="AY924" s="9">
        <f t="shared" si="800"/>
        <v>2.1980608436372881E-2</v>
      </c>
      <c r="AZ924" s="8">
        <f t="shared" si="784"/>
        <v>9.1815167721521138E-2</v>
      </c>
      <c r="BA924" s="4" t="s">
        <v>35</v>
      </c>
      <c r="BC924" s="4"/>
      <c r="BD924" s="4"/>
      <c r="BE924" s="4"/>
      <c r="BF924" s="4"/>
      <c r="BG924" s="4"/>
      <c r="BH924" s="4"/>
      <c r="BI924" s="4"/>
      <c r="BJ924" s="4">
        <v>138</v>
      </c>
      <c r="BK924" s="4"/>
      <c r="BN924" s="4"/>
    </row>
    <row r="925" spans="1:66" s="1" customFormat="1">
      <c r="A925" s="12">
        <v>42704</v>
      </c>
      <c r="B925" s="7">
        <v>26652.81</v>
      </c>
      <c r="C925" s="7">
        <v>321.8</v>
      </c>
      <c r="D925" s="7">
        <v>1268.5999999999999</v>
      </c>
      <c r="E925" s="7">
        <v>9194</v>
      </c>
      <c r="F925" s="7"/>
      <c r="G925" s="7"/>
      <c r="H925" s="10">
        <f t="shared" si="766"/>
        <v>6.2539086929330832E-3</v>
      </c>
      <c r="I925" s="10">
        <f t="shared" si="767"/>
        <v>1.2530928246468048E-2</v>
      </c>
      <c r="J925" s="10">
        <f t="shared" si="768"/>
        <v>1.2109202994275649E-2</v>
      </c>
      <c r="K925" s="7"/>
      <c r="L925" s="10">
        <f t="shared" si="769"/>
        <v>4.1529223378702964</v>
      </c>
      <c r="M925" s="10">
        <f t="shared" si="770"/>
        <v>5.3989911727616642</v>
      </c>
      <c r="N925" s="10">
        <f t="shared" si="771"/>
        <v>5.2285752997764376</v>
      </c>
      <c r="O925" s="7"/>
      <c r="P925" s="10">
        <f t="shared" si="772"/>
        <v>-1.2460688348913678</v>
      </c>
      <c r="Q925" s="10">
        <f t="shared" si="773"/>
        <v>-1.0756529619061412</v>
      </c>
      <c r="R925" s="11">
        <f t="shared" si="774"/>
        <v>-0.17041587298522654</v>
      </c>
      <c r="S925" s="7"/>
      <c r="T925" s="7"/>
      <c r="U925" s="7">
        <v>13388.1</v>
      </c>
      <c r="V925" s="7">
        <v>3037.6</v>
      </c>
      <c r="W925" s="7">
        <v>50.7</v>
      </c>
      <c r="X925" s="7"/>
      <c r="Y925" s="10">
        <f t="shared" si="775"/>
        <v>5.4646143181245332E-2</v>
      </c>
      <c r="Z925" s="10">
        <f t="shared" si="776"/>
        <v>1.0798129877044347E-2</v>
      </c>
      <c r="AA925" s="10">
        <f t="shared" si="777"/>
        <v>-2.949852507374603E-3</v>
      </c>
      <c r="AB925" s="5"/>
      <c r="AC925" s="10">
        <f t="shared" si="806"/>
        <v>6.9930992044305834E-2</v>
      </c>
      <c r="AD925" s="10">
        <f t="shared" si="807"/>
        <v>2.6875359183259527E-2</v>
      </c>
      <c r="AE925" s="10">
        <f t="shared" si="808"/>
        <v>2.4242424242424301E-2</v>
      </c>
      <c r="AF925" s="10"/>
      <c r="AG925" s="10">
        <f t="shared" si="804"/>
        <v>-4.5688567801881533E-2</v>
      </c>
      <c r="AH925" s="10">
        <f t="shared" si="805"/>
        <v>-2.6329349408352257E-3</v>
      </c>
      <c r="AI925" s="10">
        <f t="shared" si="780"/>
        <v>-4.3055632861046307E-2</v>
      </c>
      <c r="AJ925" s="7"/>
      <c r="AK925" s="7"/>
      <c r="AL925" s="7">
        <v>1533.5</v>
      </c>
      <c r="AM925" s="7">
        <v>22.3</v>
      </c>
      <c r="AN925" s="7">
        <v>1616.15</v>
      </c>
      <c r="AO925" s="4"/>
      <c r="AP925" s="10">
        <f t="shared" si="781"/>
        <v>1.154353562005277E-2</v>
      </c>
      <c r="AQ925" s="10">
        <f t="shared" si="782"/>
        <v>0</v>
      </c>
      <c r="AR925" s="10">
        <f t="shared" si="783"/>
        <v>-2.3356296833454113E-2</v>
      </c>
      <c r="AS925" s="4"/>
      <c r="AT925" s="10">
        <f t="shared" ref="AT925:AT934" si="809">(AL925-$AL$924)/$AL$924</f>
        <v>1.154353562005277E-2</v>
      </c>
      <c r="AU925" s="10">
        <f t="shared" ref="AU925:AU934" si="810">(AM925-$AM$924)/$AM$924</f>
        <v>0</v>
      </c>
      <c r="AV925" s="10">
        <f t="shared" ref="AV925:AV934" si="811">(AN925-$AN$924)/$AN$924</f>
        <v>-2.3356296833454113E-2</v>
      </c>
      <c r="AW925" s="7" t="s">
        <v>0</v>
      </c>
      <c r="AX925" s="9">
        <f t="shared" ref="AX925:AX943" si="812">AT925-AU925</f>
        <v>1.154353562005277E-2</v>
      </c>
      <c r="AY925" s="9">
        <f t="shared" ref="AY925:AY943" si="813">AT925-AV925</f>
        <v>3.4899832453506884E-2</v>
      </c>
      <c r="AZ925" s="8">
        <f t="shared" si="784"/>
        <v>-2.3356296833454113E-2</v>
      </c>
      <c r="BA925" s="4" t="s">
        <v>24</v>
      </c>
      <c r="BC925" s="4"/>
      <c r="BD925" s="4"/>
      <c r="BE925" s="4"/>
      <c r="BF925" s="4"/>
      <c r="BG925" s="4"/>
      <c r="BH925" s="4"/>
      <c r="BI925" s="4"/>
      <c r="BJ925" s="4"/>
      <c r="BK925" s="4"/>
      <c r="BN925" s="4"/>
    </row>
    <row r="926" spans="1:66" s="1" customFormat="1">
      <c r="A926" s="12">
        <v>42705</v>
      </c>
      <c r="B926" s="7">
        <v>26559.919999999998</v>
      </c>
      <c r="C926" s="7">
        <v>317.95</v>
      </c>
      <c r="D926" s="7">
        <v>1300.4000000000001</v>
      </c>
      <c r="E926" s="7">
        <v>9141.5</v>
      </c>
      <c r="F926" s="7"/>
      <c r="G926" s="7"/>
      <c r="H926" s="10">
        <f t="shared" si="766"/>
        <v>-1.1963952765693047E-2</v>
      </c>
      <c r="I926" s="10">
        <f t="shared" si="767"/>
        <v>2.5067002995428175E-2</v>
      </c>
      <c r="J926" s="10">
        <f t="shared" si="768"/>
        <v>-5.7102458124864038E-3</v>
      </c>
      <c r="K926" s="7"/>
      <c r="L926" s="10">
        <f t="shared" si="769"/>
        <v>4.0912730184147312</v>
      </c>
      <c r="M926" s="10">
        <f t="shared" si="770"/>
        <v>5.5593947036569995</v>
      </c>
      <c r="N926" s="10">
        <f t="shared" si="771"/>
        <v>5.1930086037531336</v>
      </c>
      <c r="O926" s="7"/>
      <c r="P926" s="10">
        <f t="shared" si="772"/>
        <v>-1.4681216852422683</v>
      </c>
      <c r="Q926" s="10">
        <f t="shared" si="773"/>
        <v>-1.1017355853384023</v>
      </c>
      <c r="R926" s="11">
        <f t="shared" si="774"/>
        <v>-0.36638609990386595</v>
      </c>
      <c r="S926" s="7"/>
      <c r="T926" s="7"/>
      <c r="U926" s="7">
        <v>13031.25</v>
      </c>
      <c r="V926" s="7">
        <v>3002.35</v>
      </c>
      <c r="W926" s="7">
        <v>50.1</v>
      </c>
      <c r="X926" s="7"/>
      <c r="Y926" s="10">
        <f t="shared" si="775"/>
        <v>-2.6654267595850073E-2</v>
      </c>
      <c r="Z926" s="10">
        <f t="shared" si="776"/>
        <v>-1.1604556228601529E-2</v>
      </c>
      <c r="AA926" s="10">
        <f t="shared" si="777"/>
        <v>-1.1834319526627246E-2</v>
      </c>
      <c r="AB926" s="5"/>
      <c r="AC926" s="10">
        <f t="shared" si="806"/>
        <v>4.1412765073263573E-2</v>
      </c>
      <c r="AD926" s="10">
        <f t="shared" si="807"/>
        <v>1.4958926337852001E-2</v>
      </c>
      <c r="AE926" s="10">
        <f t="shared" si="808"/>
        <v>1.2121212121212151E-2</v>
      </c>
      <c r="AF926" s="10"/>
      <c r="AG926" s="10">
        <f t="shared" si="804"/>
        <v>-2.9291552952051422E-2</v>
      </c>
      <c r="AH926" s="10">
        <f t="shared" si="805"/>
        <v>-2.83771421663985E-3</v>
      </c>
      <c r="AI926" s="10">
        <f t="shared" si="780"/>
        <v>-2.6453838735411572E-2</v>
      </c>
      <c r="AJ926" s="7"/>
      <c r="AK926" s="7"/>
      <c r="AL926" s="7">
        <v>1516.25</v>
      </c>
      <c r="AM926" s="7">
        <v>22.55</v>
      </c>
      <c r="AN926" s="7">
        <v>1597.6</v>
      </c>
      <c r="AO926" s="4"/>
      <c r="AP926" s="10">
        <f t="shared" si="781"/>
        <v>-1.1248777306814476E-2</v>
      </c>
      <c r="AQ926" s="10">
        <f t="shared" si="782"/>
        <v>1.1210762331838564E-2</v>
      </c>
      <c r="AR926" s="10">
        <f t="shared" si="783"/>
        <v>-1.1477894997370406E-2</v>
      </c>
      <c r="AS926" s="4"/>
      <c r="AT926" s="10">
        <f t="shared" si="809"/>
        <v>1.6490765171503957E-4</v>
      </c>
      <c r="AU926" s="10">
        <f t="shared" si="810"/>
        <v>1.1210762331838564E-2</v>
      </c>
      <c r="AV926" s="10">
        <f t="shared" si="811"/>
        <v>-3.4566110708242719E-2</v>
      </c>
      <c r="AW926" s="4"/>
      <c r="AX926" s="9">
        <f t="shared" si="812"/>
        <v>-1.1045854680123524E-2</v>
      </c>
      <c r="AY926" s="9">
        <f t="shared" si="813"/>
        <v>3.473101835995776E-2</v>
      </c>
      <c r="AZ926" s="8">
        <f t="shared" si="784"/>
        <v>-4.5776873040081281E-2</v>
      </c>
      <c r="BA926" s="4"/>
      <c r="BC926" s="4"/>
      <c r="BD926" s="4"/>
      <c r="BE926" s="4"/>
      <c r="BF926" s="4"/>
      <c r="BG926" s="4"/>
      <c r="BH926" s="4"/>
      <c r="BI926" s="4"/>
      <c r="BJ926" s="4"/>
      <c r="BK926" s="4"/>
      <c r="BN926" s="4"/>
    </row>
    <row r="927" spans="1:66" s="1" customFormat="1">
      <c r="A927" s="12">
        <v>42706</v>
      </c>
      <c r="B927" s="7">
        <v>26230.66</v>
      </c>
      <c r="C927" s="7">
        <v>312.75</v>
      </c>
      <c r="D927" s="7">
        <v>1314.2</v>
      </c>
      <c r="E927" s="7">
        <v>8849.5</v>
      </c>
      <c r="F927" s="7"/>
      <c r="G927" s="7"/>
      <c r="H927" s="10">
        <f t="shared" si="766"/>
        <v>-1.6354772763013017E-2</v>
      </c>
      <c r="I927" s="10">
        <f t="shared" si="767"/>
        <v>1.0612119347892921E-2</v>
      </c>
      <c r="J927" s="10">
        <f t="shared" si="768"/>
        <v>-3.1942241426461737E-2</v>
      </c>
      <c r="K927" s="7"/>
      <c r="L927" s="10">
        <f t="shared" si="769"/>
        <v>4.0080064051240996</v>
      </c>
      <c r="M927" s="10">
        <f t="shared" si="770"/>
        <v>5.629003783102144</v>
      </c>
      <c r="N927" s="10">
        <f t="shared" si="771"/>
        <v>4.9951900277758963</v>
      </c>
      <c r="O927" s="7"/>
      <c r="P927" s="10">
        <f t="shared" si="772"/>
        <v>-1.6209973779780444</v>
      </c>
      <c r="Q927" s="10">
        <f t="shared" si="773"/>
        <v>-0.98718362265179671</v>
      </c>
      <c r="R927" s="11">
        <f t="shared" si="774"/>
        <v>-0.63381375532624773</v>
      </c>
      <c r="S927" s="7"/>
      <c r="T927" s="7"/>
      <c r="U927" s="7">
        <v>12951.25</v>
      </c>
      <c r="V927" s="7">
        <v>2979.5</v>
      </c>
      <c r="W927" s="7">
        <v>50.95</v>
      </c>
      <c r="X927" s="7"/>
      <c r="Y927" s="10">
        <f t="shared" si="775"/>
        <v>-6.1390887290167862E-3</v>
      </c>
      <c r="Z927" s="10">
        <f t="shared" si="776"/>
        <v>-7.6107049477908669E-3</v>
      </c>
      <c r="AA927" s="10">
        <f t="shared" si="777"/>
        <v>1.6966067864271486E-2</v>
      </c>
      <c r="AB927" s="5"/>
      <c r="AC927" s="10">
        <f t="shared" si="806"/>
        <v>3.5019439704948092E-2</v>
      </c>
      <c r="AD927" s="10">
        <f t="shared" si="807"/>
        <v>7.2343734153680036E-3</v>
      </c>
      <c r="AE927" s="10">
        <f t="shared" si="808"/>
        <v>2.929292929292935E-2</v>
      </c>
      <c r="AF927" s="10"/>
      <c r="AG927" s="10">
        <f t="shared" si="804"/>
        <v>-5.7265104120187427E-3</v>
      </c>
      <c r="AH927" s="10">
        <f t="shared" si="805"/>
        <v>2.2058555877561347E-2</v>
      </c>
      <c r="AI927" s="10">
        <f t="shared" si="780"/>
        <v>-2.778506628958009E-2</v>
      </c>
      <c r="AJ927" s="7"/>
      <c r="AK927" s="7"/>
      <c r="AL927" s="7">
        <v>1512</v>
      </c>
      <c r="AM927" s="7">
        <v>21.8</v>
      </c>
      <c r="AN927" s="7">
        <v>1525.5</v>
      </c>
      <c r="AO927" s="4"/>
      <c r="AP927" s="10">
        <f t="shared" si="781"/>
        <v>-2.8029678483099752E-3</v>
      </c>
      <c r="AQ927" s="10">
        <f t="shared" si="782"/>
        <v>-3.325942350332594E-2</v>
      </c>
      <c r="AR927" s="10">
        <f t="shared" si="783"/>
        <v>-4.5130195292939358E-2</v>
      </c>
      <c r="AS927" s="4"/>
      <c r="AT927" s="10">
        <f t="shared" si="809"/>
        <v>-2.6385224274406332E-3</v>
      </c>
      <c r="AU927" s="10">
        <f t="shared" si="810"/>
        <v>-2.2421524663677129E-2</v>
      </c>
      <c r="AV927" s="10">
        <f t="shared" si="811"/>
        <v>-7.8136330674401719E-2</v>
      </c>
      <c r="AW927" s="4"/>
      <c r="AX927" s="9">
        <f t="shared" si="812"/>
        <v>1.9783002236236497E-2</v>
      </c>
      <c r="AY927" s="9">
        <f t="shared" si="813"/>
        <v>7.549780824696109E-2</v>
      </c>
      <c r="AZ927" s="8">
        <f t="shared" si="784"/>
        <v>-5.5714806010724593E-2</v>
      </c>
      <c r="BA927" s="4"/>
      <c r="BC927" s="4"/>
      <c r="BD927" s="4"/>
      <c r="BE927" s="4"/>
      <c r="BF927" s="4"/>
      <c r="BG927" s="4"/>
      <c r="BH927" s="4"/>
      <c r="BI927" s="4"/>
      <c r="BJ927" s="4"/>
      <c r="BK927" s="4"/>
      <c r="BN927" s="4"/>
    </row>
    <row r="928" spans="1:66" s="1" customFormat="1">
      <c r="A928" s="12">
        <v>42709</v>
      </c>
      <c r="B928" s="7">
        <v>26349.1</v>
      </c>
      <c r="C928" s="7">
        <v>319.89999999999998</v>
      </c>
      <c r="D928" s="7">
        <v>1343.6</v>
      </c>
      <c r="E928" s="7">
        <v>9026.5</v>
      </c>
      <c r="F928" s="7"/>
      <c r="G928" s="7"/>
      <c r="H928" s="10">
        <f t="shared" si="766"/>
        <v>2.2861710631494732E-2</v>
      </c>
      <c r="I928" s="10">
        <f t="shared" si="767"/>
        <v>2.2371024197230149E-2</v>
      </c>
      <c r="J928" s="10">
        <f t="shared" si="768"/>
        <v>2.0001130007345047E-2</v>
      </c>
      <c r="K928" s="7"/>
      <c r="L928" s="10">
        <f t="shared" si="769"/>
        <v>4.1224979983987184</v>
      </c>
      <c r="M928" s="10">
        <f t="shared" si="770"/>
        <v>5.7773013871374523</v>
      </c>
      <c r="N928" s="10">
        <f t="shared" si="771"/>
        <v>5.1151006029401804</v>
      </c>
      <c r="O928" s="7"/>
      <c r="P928" s="10">
        <f t="shared" si="772"/>
        <v>-1.6548033887387339</v>
      </c>
      <c r="Q928" s="10">
        <f t="shared" si="773"/>
        <v>-0.99260260454146199</v>
      </c>
      <c r="R928" s="11">
        <f t="shared" si="774"/>
        <v>-0.66220078419727191</v>
      </c>
      <c r="S928" s="7"/>
      <c r="T928" s="7"/>
      <c r="U928" s="7">
        <v>13382.55</v>
      </c>
      <c r="V928" s="7">
        <v>3067.3</v>
      </c>
      <c r="W928" s="7">
        <v>53.25</v>
      </c>
      <c r="X928" s="7"/>
      <c r="Y928" s="10">
        <f t="shared" si="775"/>
        <v>3.3301804845092119E-2</v>
      </c>
      <c r="Z928" s="10">
        <f t="shared" si="776"/>
        <v>2.9468031548917663E-2</v>
      </c>
      <c r="AA928" s="10">
        <f t="shared" si="777"/>
        <v>4.514229636898915E-2</v>
      </c>
      <c r="AB928" s="5"/>
      <c r="AC928" s="10">
        <f t="shared" si="806"/>
        <v>6.9487455096878856E-2</v>
      </c>
      <c r="AD928" s="10">
        <f t="shared" si="807"/>
        <v>3.6915587708326383E-2</v>
      </c>
      <c r="AE928" s="10">
        <f t="shared" si="808"/>
        <v>7.575757575757576E-2</v>
      </c>
      <c r="AF928" s="10"/>
      <c r="AG928" s="10">
        <f t="shared" si="804"/>
        <v>6.270120660696904E-3</v>
      </c>
      <c r="AH928" s="10">
        <f t="shared" si="805"/>
        <v>3.8841988049249376E-2</v>
      </c>
      <c r="AI928" s="10">
        <f t="shared" si="780"/>
        <v>-3.2571867388552472E-2</v>
      </c>
      <c r="AJ928" s="7"/>
      <c r="AK928" s="7"/>
      <c r="AL928" s="7">
        <v>1509.75</v>
      </c>
      <c r="AM928" s="7">
        <v>21.75</v>
      </c>
      <c r="AN928" s="7">
        <v>1550.1</v>
      </c>
      <c r="AO928" s="4"/>
      <c r="AP928" s="10">
        <f t="shared" si="781"/>
        <v>-1.488095238095238E-3</v>
      </c>
      <c r="AQ928" s="10">
        <f t="shared" si="782"/>
        <v>-2.2935779816514088E-3</v>
      </c>
      <c r="AR928" s="10">
        <f t="shared" si="783"/>
        <v>1.6125860373647924E-2</v>
      </c>
      <c r="AS928" s="4"/>
      <c r="AT928" s="10">
        <f t="shared" si="809"/>
        <v>-4.1226912928759895E-3</v>
      </c>
      <c r="AU928" s="10">
        <f t="shared" si="810"/>
        <v>-2.4663677130044873E-2</v>
      </c>
      <c r="AV928" s="10">
        <f t="shared" si="811"/>
        <v>-6.3270485859318382E-2</v>
      </c>
      <c r="AW928" s="4"/>
      <c r="AX928" s="9">
        <f t="shared" si="812"/>
        <v>2.0540985837168884E-2</v>
      </c>
      <c r="AY928" s="9">
        <f t="shared" si="813"/>
        <v>5.914779456644239E-2</v>
      </c>
      <c r="AZ928" s="8">
        <f t="shared" si="784"/>
        <v>-3.8606808729273509E-2</v>
      </c>
      <c r="BA928" s="4"/>
      <c r="BC928" s="4"/>
      <c r="BD928" s="4"/>
      <c r="BE928" s="4"/>
      <c r="BF928" s="4"/>
      <c r="BG928" s="4"/>
      <c r="BH928" s="4"/>
      <c r="BI928" s="4"/>
      <c r="BJ928" s="4"/>
      <c r="BK928" s="4"/>
      <c r="BN928" s="4"/>
    </row>
    <row r="929" spans="1:66" s="1" customFormat="1">
      <c r="A929" s="12">
        <v>42710</v>
      </c>
      <c r="B929" s="7">
        <v>26392.76</v>
      </c>
      <c r="C929" s="7">
        <v>319.14999999999998</v>
      </c>
      <c r="D929" s="7">
        <v>1379.8</v>
      </c>
      <c r="E929" s="7">
        <v>8988.5</v>
      </c>
      <c r="F929" s="7"/>
      <c r="G929" s="7"/>
      <c r="H929" s="10">
        <f t="shared" si="766"/>
        <v>-2.344482650828384E-3</v>
      </c>
      <c r="I929" s="10">
        <f t="shared" si="767"/>
        <v>2.6942542423340314E-2</v>
      </c>
      <c r="J929" s="10">
        <f t="shared" si="768"/>
        <v>-4.2098266216141359E-3</v>
      </c>
      <c r="K929" s="1" t="s">
        <v>15</v>
      </c>
      <c r="L929" s="10">
        <f t="shared" si="769"/>
        <v>4.11048839071257</v>
      </c>
      <c r="M929" s="10">
        <f t="shared" si="770"/>
        <v>5.9598991172761666</v>
      </c>
      <c r="N929" s="10">
        <f t="shared" si="771"/>
        <v>5.0893570896280744</v>
      </c>
      <c r="O929" s="10" t="s">
        <v>1</v>
      </c>
      <c r="P929" s="10">
        <f t="shared" si="772"/>
        <v>-1.8494107265635966</v>
      </c>
      <c r="Q929" s="10">
        <f t="shared" si="773"/>
        <v>-0.97886869891550443</v>
      </c>
      <c r="R929" s="11">
        <f t="shared" si="774"/>
        <v>-0.87054202764809219</v>
      </c>
      <c r="S929" s="7" t="s">
        <v>35</v>
      </c>
      <c r="T929" s="7"/>
      <c r="U929" s="7">
        <v>13328.6</v>
      </c>
      <c r="V929" s="7">
        <v>3002.8</v>
      </c>
      <c r="W929" s="7">
        <v>56.15</v>
      </c>
      <c r="X929" s="7">
        <v>24</v>
      </c>
      <c r="Y929" s="10">
        <f t="shared" si="775"/>
        <v>-4.0313692084093774E-3</v>
      </c>
      <c r="Z929" s="10">
        <f t="shared" si="776"/>
        <v>-2.1028265901607276E-2</v>
      </c>
      <c r="AA929" s="10">
        <f t="shared" si="777"/>
        <v>5.4460093896713586E-2</v>
      </c>
      <c r="AB929" s="10"/>
      <c r="AC929" s="10">
        <f t="shared" si="806"/>
        <v>6.5175956301621193E-2</v>
      </c>
      <c r="AD929" s="10">
        <f t="shared" si="807"/>
        <v>1.5111051012474315E-2</v>
      </c>
      <c r="AE929" s="10">
        <f t="shared" si="808"/>
        <v>0.13434343434343432</v>
      </c>
      <c r="AF929" s="10" t="s">
        <v>1</v>
      </c>
      <c r="AG929" s="10">
        <f t="shared" si="804"/>
        <v>6.9167478041813127E-2</v>
      </c>
      <c r="AH929" s="10">
        <f t="shared" si="805"/>
        <v>0.11923238333096001</v>
      </c>
      <c r="AI929" s="10">
        <f t="shared" si="780"/>
        <v>-5.006490528914688E-2</v>
      </c>
      <c r="AJ929" s="7"/>
      <c r="AK929" s="7"/>
      <c r="AL929" s="7">
        <v>1511.75</v>
      </c>
      <c r="AM929" s="7">
        <v>21.85</v>
      </c>
      <c r="AN929" s="7">
        <v>1538.35</v>
      </c>
      <c r="AO929" s="4"/>
      <c r="AP929" s="10">
        <f t="shared" si="781"/>
        <v>1.324722636198046E-3</v>
      </c>
      <c r="AQ929" s="10">
        <f t="shared" si="782"/>
        <v>4.5977011494253523E-3</v>
      </c>
      <c r="AR929" s="10">
        <f t="shared" si="783"/>
        <v>-7.5801561189600677E-3</v>
      </c>
      <c r="AS929" s="4"/>
      <c r="AT929" s="10">
        <f t="shared" si="809"/>
        <v>-2.8034300791556729E-3</v>
      </c>
      <c r="AU929" s="10">
        <f t="shared" si="810"/>
        <v>-2.0179372197309385E-2</v>
      </c>
      <c r="AV929" s="10">
        <f t="shared" si="811"/>
        <v>-7.0371041817742355E-2</v>
      </c>
      <c r="AW929" s="4"/>
      <c r="AX929" s="9">
        <f t="shared" si="812"/>
        <v>1.7375942118153711E-2</v>
      </c>
      <c r="AY929" s="9">
        <f t="shared" si="813"/>
        <v>6.7567611738586678E-2</v>
      </c>
      <c r="AZ929" s="8">
        <f t="shared" si="784"/>
        <v>-5.0191669620432963E-2</v>
      </c>
      <c r="BA929" s="4"/>
      <c r="BC929" s="4"/>
      <c r="BD929" s="4"/>
      <c r="BE929" s="4"/>
      <c r="BF929" s="4"/>
      <c r="BG929" s="4"/>
      <c r="BH929" s="4"/>
      <c r="BI929" s="4"/>
      <c r="BJ929" s="4"/>
      <c r="BK929" s="4"/>
      <c r="BN929" s="4"/>
    </row>
    <row r="930" spans="1:66" s="1" customFormat="1">
      <c r="A930" s="12">
        <v>42711</v>
      </c>
      <c r="B930" s="7">
        <v>26236.87</v>
      </c>
      <c r="C930" s="7">
        <v>319.8</v>
      </c>
      <c r="D930" s="7">
        <v>1378.75</v>
      </c>
      <c r="E930" s="7">
        <v>8923.5</v>
      </c>
      <c r="F930" s="7"/>
      <c r="G930" s="7"/>
      <c r="H930" s="10">
        <f t="shared" si="766"/>
        <v>2.0366598778005143E-3</v>
      </c>
      <c r="I930" s="10">
        <f t="shared" si="767"/>
        <v>-7.6097985215245294E-4</v>
      </c>
      <c r="J930" s="10">
        <f t="shared" si="768"/>
        <v>-7.2314624242087108E-3</v>
      </c>
      <c r="K930" s="7" t="s">
        <v>6</v>
      </c>
      <c r="L930" s="10">
        <f t="shared" si="769"/>
        <v>4.1208967173738991</v>
      </c>
      <c r="M930" s="10">
        <f t="shared" si="770"/>
        <v>5.954602774274905</v>
      </c>
      <c r="N930" s="10">
        <f t="shared" si="771"/>
        <v>5.0453221326468398</v>
      </c>
      <c r="O930" s="7" t="s">
        <v>2</v>
      </c>
      <c r="P930" s="10">
        <f t="shared" si="772"/>
        <v>-1.833706056901006</v>
      </c>
      <c r="Q930" s="10">
        <f t="shared" si="773"/>
        <v>-0.92442541527294075</v>
      </c>
      <c r="R930" s="11">
        <f t="shared" si="774"/>
        <v>-0.90928064162806521</v>
      </c>
      <c r="S930" s="7" t="s">
        <v>2</v>
      </c>
      <c r="T930" s="7"/>
      <c r="U930" s="7">
        <v>13009.5</v>
      </c>
      <c r="V930" s="7">
        <v>2999.85</v>
      </c>
      <c r="W930" s="7">
        <v>54.9</v>
      </c>
      <c r="X930" s="7">
        <f>X923+X923*0.065</f>
        <v>2.4932488958963392</v>
      </c>
      <c r="Y930" s="10">
        <f t="shared" si="775"/>
        <v>-2.3940999054664434E-2</v>
      </c>
      <c r="Z930" s="10">
        <f t="shared" si="776"/>
        <v>-9.8241641134949793E-4</v>
      </c>
      <c r="AA930" s="10">
        <f t="shared" si="777"/>
        <v>-2.2261798753339269E-2</v>
      </c>
      <c r="AB930" s="5"/>
      <c r="AC930" s="10">
        <f t="shared" ref="AC930:AC938" si="814">(U930-$U$929)/$U$929</f>
        <v>-2.3940999054664434E-2</v>
      </c>
      <c r="AD930" s="10">
        <f t="shared" ref="AD930:AD938" si="815">(V930-$V$929)/$V$929</f>
        <v>-9.8241641134949793E-4</v>
      </c>
      <c r="AE930" s="10">
        <f t="shared" ref="AE930:AE938" si="816">(W930-$W$929)/$W$929</f>
        <v>-2.2261798753339269E-2</v>
      </c>
      <c r="AF930" s="7" t="s">
        <v>0</v>
      </c>
      <c r="AG930" s="10">
        <f t="shared" ref="AG930:AG938" si="817">AC930-AD930</f>
        <v>-2.2958582643314934E-2</v>
      </c>
      <c r="AH930" s="10">
        <f t="shared" ref="AH930:AH938" si="818">AC930-AE930</f>
        <v>-1.679200301325165E-3</v>
      </c>
      <c r="AI930" s="10">
        <f t="shared" si="780"/>
        <v>-2.1279382341989769E-2</v>
      </c>
      <c r="AJ930" s="7"/>
      <c r="AK930" s="7"/>
      <c r="AL930" s="7">
        <v>1486.5</v>
      </c>
      <c r="AM930" s="7">
        <v>21.5</v>
      </c>
      <c r="AN930" s="7">
        <v>1566.25</v>
      </c>
      <c r="AO930" s="4"/>
      <c r="AP930" s="10">
        <f t="shared" si="781"/>
        <v>-1.6702497106002977E-2</v>
      </c>
      <c r="AQ930" s="10">
        <f t="shared" si="782"/>
        <v>-1.6018306636155669E-2</v>
      </c>
      <c r="AR930" s="10">
        <f t="shared" si="783"/>
        <v>1.8136314882829064E-2</v>
      </c>
      <c r="AS930" s="4"/>
      <c r="AT930" s="10">
        <f t="shared" si="809"/>
        <v>-1.945910290237467E-2</v>
      </c>
      <c r="AU930" s="10">
        <f t="shared" si="810"/>
        <v>-3.5874439461883442E-2</v>
      </c>
      <c r="AV930" s="10">
        <f t="shared" si="811"/>
        <v>-5.3510998307952598E-2</v>
      </c>
      <c r="AW930" s="4"/>
      <c r="AX930" s="9">
        <f t="shared" si="812"/>
        <v>1.6415336559508772E-2</v>
      </c>
      <c r="AY930" s="9">
        <f t="shared" si="813"/>
        <v>3.4051895405577931E-2</v>
      </c>
      <c r="AZ930" s="8">
        <f t="shared" si="784"/>
        <v>-1.7636558846069159E-2</v>
      </c>
      <c r="BA930" s="4"/>
      <c r="BC930" s="4"/>
      <c r="BD930" s="4"/>
      <c r="BE930" s="4"/>
      <c r="BF930" s="4"/>
      <c r="BG930" s="4"/>
      <c r="BH930" s="4"/>
      <c r="BI930" s="4"/>
      <c r="BJ930" s="4"/>
      <c r="BK930" s="4"/>
      <c r="BN930" s="4"/>
    </row>
    <row r="931" spans="1:66" s="1" customFormat="1">
      <c r="A931" s="12">
        <v>42712</v>
      </c>
      <c r="B931" s="7">
        <v>26694.28</v>
      </c>
      <c r="C931" s="7">
        <v>325.05</v>
      </c>
      <c r="D931" s="7">
        <v>1387.45</v>
      </c>
      <c r="E931" s="7">
        <v>9109.5</v>
      </c>
      <c r="F931" s="7"/>
      <c r="G931" s="7"/>
      <c r="H931" s="10">
        <f t="shared" si="766"/>
        <v>1.6416510318949341E-2</v>
      </c>
      <c r="I931" s="10">
        <f t="shared" si="767"/>
        <v>6.3100634632819912E-3</v>
      </c>
      <c r="J931" s="10">
        <f t="shared" si="768"/>
        <v>2.0843839300722811E-2</v>
      </c>
      <c r="K931" s="7"/>
      <c r="L931" s="10">
        <f t="shared" si="769"/>
        <v>4.2049639711769418</v>
      </c>
      <c r="M931" s="10">
        <f t="shared" si="770"/>
        <v>5.9984867591424971</v>
      </c>
      <c r="N931" s="10">
        <f t="shared" si="771"/>
        <v>5.1713298557008329</v>
      </c>
      <c r="O931" s="7"/>
      <c r="P931" s="10">
        <f t="shared" si="772"/>
        <v>-1.7935227879655553</v>
      </c>
      <c r="Q931" s="10">
        <f t="shared" si="773"/>
        <v>-0.96636588452389116</v>
      </c>
      <c r="R931" s="11">
        <f t="shared" si="774"/>
        <v>-0.82715690344166415</v>
      </c>
      <c r="S931" s="7"/>
      <c r="T931" s="7"/>
      <c r="U931" s="7">
        <v>13820.4</v>
      </c>
      <c r="V931" s="7">
        <v>3036.5</v>
      </c>
      <c r="W931" s="7">
        <v>55.7</v>
      </c>
      <c r="X931" s="7"/>
      <c r="Y931" s="10">
        <f t="shared" si="775"/>
        <v>6.233137322725698E-2</v>
      </c>
      <c r="Z931" s="10">
        <f t="shared" si="776"/>
        <v>1.2217277530543224E-2</v>
      </c>
      <c r="AA931" s="10">
        <f t="shared" si="777"/>
        <v>1.4571948998178584E-2</v>
      </c>
      <c r="AB931" s="5"/>
      <c r="AC931" s="10">
        <f t="shared" si="814"/>
        <v>3.6898098825082846E-2</v>
      </c>
      <c r="AD931" s="10">
        <f t="shared" si="815"/>
        <v>1.122285866524571E-2</v>
      </c>
      <c r="AE931" s="10">
        <f t="shared" si="816"/>
        <v>-8.0142475512020618E-3</v>
      </c>
      <c r="AF931" s="10"/>
      <c r="AG931" s="10">
        <f t="shared" si="817"/>
        <v>2.5675240159837139E-2</v>
      </c>
      <c r="AH931" s="10">
        <f t="shared" si="818"/>
        <v>4.4912346376284912E-2</v>
      </c>
      <c r="AI931" s="10">
        <f t="shared" si="780"/>
        <v>-1.9237106216447773E-2</v>
      </c>
      <c r="AJ931" s="7"/>
      <c r="AK931" s="7"/>
      <c r="AL931" s="7">
        <v>1523.5</v>
      </c>
      <c r="AM931" s="7">
        <v>21.9</v>
      </c>
      <c r="AN931" s="7">
        <v>1616.25</v>
      </c>
      <c r="AO931" s="4"/>
      <c r="AP931" s="10">
        <f t="shared" si="781"/>
        <v>2.4890682811974436E-2</v>
      </c>
      <c r="AQ931" s="10">
        <f t="shared" si="782"/>
        <v>1.8604651162790631E-2</v>
      </c>
      <c r="AR931" s="10">
        <f t="shared" si="783"/>
        <v>3.192338387869114E-2</v>
      </c>
      <c r="AS931" s="4"/>
      <c r="AT931" s="10">
        <f t="shared" si="809"/>
        <v>4.9472295514511877E-3</v>
      </c>
      <c r="AU931" s="10">
        <f t="shared" si="810"/>
        <v>-1.7937219730941797E-2</v>
      </c>
      <c r="AV931" s="10">
        <f t="shared" si="811"/>
        <v>-2.3295866569978219E-2</v>
      </c>
      <c r="AW931" s="4"/>
      <c r="AX931" s="9">
        <f t="shared" si="812"/>
        <v>2.2884449282392985E-2</v>
      </c>
      <c r="AY931" s="9">
        <f t="shared" si="813"/>
        <v>2.8243096121429407E-2</v>
      </c>
      <c r="AZ931" s="8">
        <f t="shared" si="784"/>
        <v>-5.3586468390364218E-3</v>
      </c>
      <c r="BA931" s="4"/>
      <c r="BC931" s="4"/>
      <c r="BD931" s="4"/>
      <c r="BE931" s="4"/>
      <c r="BF931" s="4"/>
      <c r="BG931" s="4"/>
      <c r="BH931" s="4"/>
      <c r="BI931" s="4"/>
      <c r="BJ931" s="4"/>
      <c r="BK931" s="4"/>
      <c r="BN931" s="4"/>
    </row>
    <row r="932" spans="1:66" s="1" customFormat="1">
      <c r="A932" s="12">
        <v>42713</v>
      </c>
      <c r="B932" s="7">
        <v>26747.18</v>
      </c>
      <c r="C932" s="7">
        <v>326.7</v>
      </c>
      <c r="D932" s="7">
        <v>1425.3</v>
      </c>
      <c r="E932" s="7">
        <v>8954.5</v>
      </c>
      <c r="F932" s="7"/>
      <c r="G932" s="7"/>
      <c r="H932" s="10">
        <f t="shared" si="766"/>
        <v>5.0761421319796256E-3</v>
      </c>
      <c r="I932" s="10">
        <f t="shared" si="767"/>
        <v>2.7280262351796394E-2</v>
      </c>
      <c r="J932" s="10">
        <f t="shared" si="768"/>
        <v>-1.7015203908008123E-2</v>
      </c>
      <c r="K932" s="7"/>
      <c r="L932" s="10">
        <f t="shared" si="769"/>
        <v>4.2313851080864691</v>
      </c>
      <c r="M932" s="10">
        <f t="shared" si="770"/>
        <v>6.1894073139974779</v>
      </c>
      <c r="N932" s="10">
        <f t="shared" si="771"/>
        <v>5.0663234198225053</v>
      </c>
      <c r="O932" s="7"/>
      <c r="P932" s="10">
        <f t="shared" si="772"/>
        <v>-1.9580222059110088</v>
      </c>
      <c r="Q932" s="10">
        <f t="shared" si="773"/>
        <v>-0.83493831173603628</v>
      </c>
      <c r="R932" s="11">
        <f t="shared" si="774"/>
        <v>-1.1230838941749726</v>
      </c>
      <c r="S932" s="7"/>
      <c r="T932" s="7"/>
      <c r="U932" s="7">
        <v>13663.4</v>
      </c>
      <c r="V932" s="7">
        <v>3036.25</v>
      </c>
      <c r="W932" s="7">
        <v>55.05</v>
      </c>
      <c r="X932" s="7"/>
      <c r="Y932" s="10">
        <f t="shared" si="775"/>
        <v>-1.1360018523342306E-2</v>
      </c>
      <c r="Z932" s="10">
        <f t="shared" si="776"/>
        <v>-8.2331631812942535E-5</v>
      </c>
      <c r="AA932" s="10">
        <f t="shared" si="777"/>
        <v>-1.1669658886894177E-2</v>
      </c>
      <c r="AB932" s="5"/>
      <c r="AC932" s="10">
        <f t="shared" si="814"/>
        <v>2.5118917215611488E-2</v>
      </c>
      <c r="AD932" s="10">
        <f t="shared" si="815"/>
        <v>1.1139603037165251E-2</v>
      </c>
      <c r="AE932" s="10">
        <f t="shared" si="816"/>
        <v>-1.9590382902938585E-2</v>
      </c>
      <c r="AF932" s="10"/>
      <c r="AG932" s="10">
        <f t="shared" si="817"/>
        <v>1.3979314178446237E-2</v>
      </c>
      <c r="AH932" s="10">
        <f t="shared" si="818"/>
        <v>4.4709300118550073E-2</v>
      </c>
      <c r="AI932" s="10">
        <f t="shared" si="780"/>
        <v>-3.0729985940103836E-2</v>
      </c>
      <c r="AJ932" s="7"/>
      <c r="AK932" s="7"/>
      <c r="AL932" s="7">
        <v>1586.5</v>
      </c>
      <c r="AM932" s="7">
        <v>22.05</v>
      </c>
      <c r="AN932" s="7">
        <v>1620.75</v>
      </c>
      <c r="AO932" s="4"/>
      <c r="AP932" s="10">
        <f t="shared" si="781"/>
        <v>4.1352149655398754E-2</v>
      </c>
      <c r="AQ932" s="10">
        <f t="shared" si="782"/>
        <v>6.8493150684932483E-3</v>
      </c>
      <c r="AR932" s="10">
        <f t="shared" si="783"/>
        <v>2.7842227378190253E-3</v>
      </c>
      <c r="AS932" s="4"/>
      <c r="AT932" s="10">
        <f t="shared" si="809"/>
        <v>4.6503957783641164E-2</v>
      </c>
      <c r="AU932" s="10">
        <f t="shared" si="810"/>
        <v>-1.1210762331838564E-2</v>
      </c>
      <c r="AV932" s="10">
        <f t="shared" si="811"/>
        <v>-2.0576504713560526E-2</v>
      </c>
      <c r="AW932" s="4"/>
      <c r="AX932" s="9">
        <f t="shared" si="812"/>
        <v>5.7714720115479727E-2</v>
      </c>
      <c r="AY932" s="9">
        <f t="shared" si="813"/>
        <v>6.708046249720169E-2</v>
      </c>
      <c r="AZ932" s="8">
        <f t="shared" si="784"/>
        <v>-9.3657423817219629E-3</v>
      </c>
      <c r="BA932" s="4"/>
      <c r="BC932" s="4"/>
      <c r="BD932" s="4"/>
      <c r="BE932" s="4"/>
      <c r="BF932" s="4"/>
      <c r="BG932" s="4"/>
      <c r="BH932" s="4"/>
      <c r="BI932" s="4"/>
      <c r="BJ932" s="4"/>
      <c r="BK932" s="4"/>
      <c r="BN932" s="4"/>
    </row>
    <row r="933" spans="1:66" s="1" customFormat="1">
      <c r="A933" s="12">
        <v>42716</v>
      </c>
      <c r="B933" s="7">
        <v>26515.24</v>
      </c>
      <c r="C933" s="7">
        <v>320.05</v>
      </c>
      <c r="D933" s="7">
        <v>1483.85</v>
      </c>
      <c r="E933" s="7">
        <v>8448</v>
      </c>
      <c r="F933" s="7"/>
      <c r="G933" s="7"/>
      <c r="H933" s="10">
        <f t="shared" si="766"/>
        <v>-2.0355065809611196E-2</v>
      </c>
      <c r="I933" s="10">
        <f t="shared" si="767"/>
        <v>4.107907107275658E-2</v>
      </c>
      <c r="J933" s="10">
        <f t="shared" si="768"/>
        <v>-5.6563738902227934E-2</v>
      </c>
      <c r="K933" s="7" t="s">
        <v>15</v>
      </c>
      <c r="L933" s="10">
        <f t="shared" si="769"/>
        <v>4.1248999199359488</v>
      </c>
      <c r="M933" s="10">
        <f t="shared" si="770"/>
        <v>6.4847414880201759</v>
      </c>
      <c r="N933" s="10">
        <f t="shared" si="771"/>
        <v>4.723189485807195</v>
      </c>
      <c r="O933" s="7"/>
      <c r="P933" s="10">
        <f t="shared" si="772"/>
        <v>-2.3598415680842271</v>
      </c>
      <c r="Q933" s="10">
        <f t="shared" si="773"/>
        <v>-0.59828956587124615</v>
      </c>
      <c r="R933" s="11">
        <f t="shared" si="774"/>
        <v>-1.7615520022129809</v>
      </c>
      <c r="S933" s="7"/>
      <c r="T933" s="7"/>
      <c r="U933" s="7">
        <v>13526.95</v>
      </c>
      <c r="V933" s="7">
        <v>2981.35</v>
      </c>
      <c r="W933" s="7">
        <v>53.4</v>
      </c>
      <c r="X933" s="7"/>
      <c r="Y933" s="10">
        <f t="shared" si="775"/>
        <v>-9.9865333665119151E-3</v>
      </c>
      <c r="Z933" s="10">
        <f t="shared" si="776"/>
        <v>-1.8081515026760014E-2</v>
      </c>
      <c r="AA933" s="10">
        <f t="shared" si="777"/>
        <v>-2.9972752043596704E-2</v>
      </c>
      <c r="AB933" s="5"/>
      <c r="AC933" s="10">
        <f t="shared" si="814"/>
        <v>1.4881532944195216E-2</v>
      </c>
      <c r="AD933" s="10">
        <f t="shared" si="815"/>
        <v>-7.1433328893034075E-3</v>
      </c>
      <c r="AE933" s="10">
        <f t="shared" si="816"/>
        <v>-4.8975957257346395E-2</v>
      </c>
      <c r="AF933" s="10"/>
      <c r="AG933" s="10">
        <f t="shared" si="817"/>
        <v>2.2024865833498622E-2</v>
      </c>
      <c r="AH933" s="10">
        <f t="shared" si="818"/>
        <v>6.3857490201541606E-2</v>
      </c>
      <c r="AI933" s="10">
        <f t="shared" si="780"/>
        <v>-4.1832624368042984E-2</v>
      </c>
      <c r="AJ933" s="7"/>
      <c r="AK933" s="7"/>
      <c r="AL933" s="7">
        <v>1555</v>
      </c>
      <c r="AM933" s="7">
        <v>21.75</v>
      </c>
      <c r="AN933" s="7">
        <v>1543.85</v>
      </c>
      <c r="AO933" s="4"/>
      <c r="AP933" s="10">
        <f t="shared" si="781"/>
        <v>-1.9855026788528206E-2</v>
      </c>
      <c r="AQ933" s="10">
        <f t="shared" si="782"/>
        <v>-1.3605442176870781E-2</v>
      </c>
      <c r="AR933" s="10">
        <f t="shared" si="783"/>
        <v>-4.7447169520283876E-2</v>
      </c>
      <c r="AS933" s="4"/>
      <c r="AT933" s="10">
        <f t="shared" si="809"/>
        <v>2.5725593667546173E-2</v>
      </c>
      <c r="AU933" s="10">
        <f t="shared" si="810"/>
        <v>-2.4663677130044873E-2</v>
      </c>
      <c r="AV933" s="10">
        <f t="shared" si="811"/>
        <v>-6.7047377326565169E-2</v>
      </c>
      <c r="AW933" s="4"/>
      <c r="AX933" s="9">
        <f t="shared" si="812"/>
        <v>5.0389270797591049E-2</v>
      </c>
      <c r="AY933" s="9">
        <f t="shared" si="813"/>
        <v>9.2772970994111345E-2</v>
      </c>
      <c r="AZ933" s="8">
        <f t="shared" si="784"/>
        <v>-4.2383700196520296E-2</v>
      </c>
      <c r="BA933" s="4"/>
      <c r="BC933" s="4"/>
      <c r="BD933" s="4"/>
      <c r="BE933" s="4"/>
      <c r="BF933" s="4"/>
      <c r="BG933" s="4"/>
      <c r="BH933" s="4"/>
      <c r="BI933" s="4"/>
      <c r="BJ933" s="4"/>
      <c r="BK933" s="4"/>
      <c r="BN933" s="4"/>
    </row>
    <row r="934" spans="1:66" s="1" customFormat="1">
      <c r="A934" s="12">
        <v>42717</v>
      </c>
      <c r="B934" s="7">
        <v>26697.82</v>
      </c>
      <c r="C934" s="7">
        <v>319.10000000000002</v>
      </c>
      <c r="D934" s="7">
        <v>1483.85</v>
      </c>
      <c r="E934" s="7">
        <v>8374</v>
      </c>
      <c r="F934" s="7"/>
      <c r="G934" s="7"/>
      <c r="H934" s="10">
        <f t="shared" si="766"/>
        <v>-2.9682862052803891E-3</v>
      </c>
      <c r="I934" s="10">
        <f t="shared" si="767"/>
        <v>0</v>
      </c>
      <c r="J934" s="10">
        <f t="shared" si="768"/>
        <v>-8.7594696969696961E-3</v>
      </c>
      <c r="K934" s="7" t="s">
        <v>38</v>
      </c>
      <c r="L934" s="10">
        <f t="shared" si="769"/>
        <v>4.1096877502001607</v>
      </c>
      <c r="M934" s="10">
        <f t="shared" si="770"/>
        <v>6.4847414880201759</v>
      </c>
      <c r="N934" s="10">
        <f t="shared" si="771"/>
        <v>4.6730573809362506</v>
      </c>
      <c r="O934" s="10" t="s">
        <v>1</v>
      </c>
      <c r="P934" s="10">
        <f t="shared" si="772"/>
        <v>-2.3750537378200152</v>
      </c>
      <c r="Q934" s="10">
        <f t="shared" si="773"/>
        <v>-0.56336963073608981</v>
      </c>
      <c r="R934" s="11">
        <f t="shared" si="774"/>
        <v>-1.8116841070839254</v>
      </c>
      <c r="S934" s="7"/>
      <c r="T934" s="7"/>
      <c r="U934" s="7">
        <v>13655.75</v>
      </c>
      <c r="V934" s="7">
        <v>2937.35</v>
      </c>
      <c r="W934" s="7">
        <v>53.4</v>
      </c>
      <c r="X934" s="7"/>
      <c r="Y934" s="10">
        <f t="shared" si="775"/>
        <v>9.5217325413340971E-3</v>
      </c>
      <c r="Z934" s="10">
        <f t="shared" si="776"/>
        <v>-1.4758414812081776E-2</v>
      </c>
      <c r="AA934" s="10">
        <f t="shared" si="777"/>
        <v>0</v>
      </c>
      <c r="AB934" s="5"/>
      <c r="AC934" s="10">
        <f t="shared" si="814"/>
        <v>2.4544963462028991E-2</v>
      </c>
      <c r="AD934" s="10">
        <f t="shared" si="815"/>
        <v>-2.1796323431464055E-2</v>
      </c>
      <c r="AE934" s="10">
        <f t="shared" si="816"/>
        <v>-4.8975957257346395E-2</v>
      </c>
      <c r="AF934" s="10"/>
      <c r="AG934" s="10">
        <f t="shared" si="817"/>
        <v>4.6341286893493046E-2</v>
      </c>
      <c r="AH934" s="10">
        <f t="shared" si="818"/>
        <v>7.3520920719375382E-2</v>
      </c>
      <c r="AI934" s="10">
        <f t="shared" si="780"/>
        <v>-2.7179633825882336E-2</v>
      </c>
      <c r="AJ934" s="7"/>
      <c r="AK934" s="7"/>
      <c r="AL934" s="7">
        <v>1555</v>
      </c>
      <c r="AM934" s="7">
        <v>21.3</v>
      </c>
      <c r="AN934" s="7">
        <v>1468.15</v>
      </c>
      <c r="AO934" s="4"/>
      <c r="AP934" s="10">
        <f t="shared" si="781"/>
        <v>0</v>
      </c>
      <c r="AQ934" s="10">
        <f t="shared" si="782"/>
        <v>-2.0689655172413762E-2</v>
      </c>
      <c r="AR934" s="10">
        <f t="shared" si="783"/>
        <v>-4.9033261003335701E-2</v>
      </c>
      <c r="AS934" s="4"/>
      <c r="AT934" s="10">
        <f t="shared" si="809"/>
        <v>2.5725593667546173E-2</v>
      </c>
      <c r="AU934" s="10">
        <f t="shared" si="810"/>
        <v>-4.4843049327354258E-2</v>
      </c>
      <c r="AV934" s="10">
        <f t="shared" si="811"/>
        <v>-0.11279308677785828</v>
      </c>
      <c r="AW934" s="4" t="s">
        <v>10</v>
      </c>
      <c r="AX934" s="9">
        <f t="shared" si="812"/>
        <v>7.0568642994900427E-2</v>
      </c>
      <c r="AY934" s="9">
        <f t="shared" si="813"/>
        <v>0.13851868044540444</v>
      </c>
      <c r="AZ934" s="8">
        <f t="shared" si="784"/>
        <v>-6.7950037450504014E-2</v>
      </c>
      <c r="BA934" s="4"/>
      <c r="BC934" s="4"/>
      <c r="BD934" s="4"/>
      <c r="BE934" s="4"/>
      <c r="BF934" s="4"/>
      <c r="BG934" s="4"/>
      <c r="BH934" s="4"/>
      <c r="BI934" s="4"/>
      <c r="BJ934" s="4">
        <v>139</v>
      </c>
      <c r="BK934" s="4"/>
      <c r="BN934" s="4"/>
    </row>
    <row r="935" spans="1:66" s="1" customFormat="1">
      <c r="A935" s="12">
        <v>42718</v>
      </c>
      <c r="B935" s="7">
        <v>26602.84</v>
      </c>
      <c r="C935" s="7">
        <v>313.95</v>
      </c>
      <c r="D935" s="7">
        <v>1454.7</v>
      </c>
      <c r="E935" s="7">
        <v>8454</v>
      </c>
      <c r="F935" s="7"/>
      <c r="G935" s="7"/>
      <c r="H935" s="10">
        <f t="shared" si="766"/>
        <v>-1.6139141335004808E-2</v>
      </c>
      <c r="I935" s="10">
        <f t="shared" si="767"/>
        <v>-1.9644842807561319E-2</v>
      </c>
      <c r="J935" s="10">
        <f t="shared" si="768"/>
        <v>9.5533795080009545E-3</v>
      </c>
      <c r="K935" s="7" t="s">
        <v>43</v>
      </c>
      <c r="L935" s="10">
        <f t="shared" si="769"/>
        <v>4.0272217774219374</v>
      </c>
      <c r="M935" s="10">
        <f t="shared" si="770"/>
        <v>6.3377049180327871</v>
      </c>
      <c r="N935" s="10">
        <f t="shared" si="771"/>
        <v>4.7272542510670013</v>
      </c>
      <c r="O935" s="7" t="s">
        <v>0</v>
      </c>
      <c r="P935" s="10">
        <f t="shared" si="772"/>
        <v>-2.3104831406108497</v>
      </c>
      <c r="Q935" s="10">
        <f t="shared" si="773"/>
        <v>-0.70003247364506382</v>
      </c>
      <c r="R935" s="11">
        <f t="shared" si="774"/>
        <v>-1.6104506669657859</v>
      </c>
      <c r="S935" s="4"/>
      <c r="T935" s="7"/>
      <c r="U935" s="7">
        <v>13485.4</v>
      </c>
      <c r="V935" s="7">
        <v>2942.9</v>
      </c>
      <c r="W935" s="7">
        <v>54.75</v>
      </c>
      <c r="X935" s="7"/>
      <c r="Y935" s="10">
        <f t="shared" si="775"/>
        <v>-1.2474598612306199E-2</v>
      </c>
      <c r="Z935" s="10">
        <f t="shared" si="776"/>
        <v>1.8894581850988756E-3</v>
      </c>
      <c r="AA935" s="10">
        <f t="shared" si="777"/>
        <v>2.5280898876404521E-2</v>
      </c>
      <c r="AB935" s="5"/>
      <c r="AC935" s="10">
        <f t="shared" si="814"/>
        <v>1.1764176282580261E-2</v>
      </c>
      <c r="AD935" s="10">
        <f t="shared" si="815"/>
        <v>-1.9948048488077824E-2</v>
      </c>
      <c r="AE935" s="10">
        <f t="shared" si="816"/>
        <v>-2.4933214603739956E-2</v>
      </c>
      <c r="AF935" s="10"/>
      <c r="AG935" s="10">
        <f t="shared" si="817"/>
        <v>3.1712224770658083E-2</v>
      </c>
      <c r="AH935" s="10">
        <f t="shared" si="818"/>
        <v>3.6697390886320215E-2</v>
      </c>
      <c r="AI935" s="10">
        <f t="shared" si="780"/>
        <v>-4.9851661156621319E-3</v>
      </c>
      <c r="AJ935" s="7"/>
      <c r="AK935" s="7"/>
      <c r="AL935" s="7">
        <v>1538.5</v>
      </c>
      <c r="AM935" s="7">
        <v>21.35</v>
      </c>
      <c r="AN935" s="7">
        <v>1487.6</v>
      </c>
      <c r="AO935" s="4"/>
      <c r="AP935" s="10">
        <f t="shared" si="781"/>
        <v>-1.0610932475884245E-2</v>
      </c>
      <c r="AQ935" s="10">
        <f t="shared" si="782"/>
        <v>2.3474178403756203E-3</v>
      </c>
      <c r="AR935" s="10">
        <f t="shared" si="783"/>
        <v>1.324796512617908E-2</v>
      </c>
      <c r="AS935" s="4"/>
      <c r="AT935" s="10">
        <f t="shared" ref="AT935:AT943" si="819">(AL935-$AL$934)/$AL$934</f>
        <v>-1.0610932475884245E-2</v>
      </c>
      <c r="AU935" s="10">
        <f t="shared" ref="AU935:AU943" si="820">(AM935-$AM$934)/$AM$934</f>
        <v>2.3474178403756203E-3</v>
      </c>
      <c r="AV935" s="10">
        <f t="shared" ref="AV935:AV943" si="821">(AN935-$AN$934)/$AN$934</f>
        <v>1.324796512617908E-2</v>
      </c>
      <c r="AW935" s="7" t="s">
        <v>2</v>
      </c>
      <c r="AX935" s="9">
        <f t="shared" si="812"/>
        <v>-1.2958350316259866E-2</v>
      </c>
      <c r="AY935" s="9">
        <f t="shared" si="813"/>
        <v>-2.3858897602063327E-2</v>
      </c>
      <c r="AZ935" s="8">
        <f t="shared" si="784"/>
        <v>1.0900547285803461E-2</v>
      </c>
      <c r="BA935" s="4"/>
      <c r="BC935" s="4"/>
      <c r="BD935" s="4"/>
      <c r="BE935" s="4"/>
      <c r="BF935" s="4"/>
      <c r="BG935" s="4"/>
      <c r="BH935" s="4"/>
      <c r="BI935" s="4"/>
      <c r="BJ935" s="4"/>
      <c r="BK935" s="4"/>
      <c r="BN935" s="4"/>
    </row>
    <row r="936" spans="1:66" s="1" customFormat="1">
      <c r="A936" s="12">
        <v>42719</v>
      </c>
      <c r="B936" s="7">
        <v>26519.07</v>
      </c>
      <c r="C936" s="7">
        <v>318.05</v>
      </c>
      <c r="D936" s="7">
        <v>1457.7</v>
      </c>
      <c r="E936" s="7">
        <v>8530.5</v>
      </c>
      <c r="F936" s="7"/>
      <c r="G936" s="7"/>
      <c r="H936" s="10">
        <f t="shared" si="766"/>
        <v>1.3059404363752263E-2</v>
      </c>
      <c r="I936" s="10">
        <f t="shared" si="767"/>
        <v>2.0622808826562177E-3</v>
      </c>
      <c r="J936" s="10">
        <f t="shared" si="768"/>
        <v>9.048970901348475E-3</v>
      </c>
      <c r="K936" s="7"/>
      <c r="L936" s="10">
        <f t="shared" si="769"/>
        <v>4.0928742994395515</v>
      </c>
      <c r="M936" s="10">
        <f t="shared" si="770"/>
        <v>6.3528373266078191</v>
      </c>
      <c r="N936" s="10">
        <f t="shared" si="771"/>
        <v>4.7790800081295304</v>
      </c>
      <c r="O936" s="7"/>
      <c r="P936" s="10">
        <f t="shared" si="772"/>
        <v>-2.2599630271682676</v>
      </c>
      <c r="Q936" s="10">
        <f t="shared" si="773"/>
        <v>-0.68620570868997888</v>
      </c>
      <c r="R936" s="11">
        <f t="shared" si="774"/>
        <v>-1.5737573184782887</v>
      </c>
      <c r="S936" s="7"/>
      <c r="T936" s="7"/>
      <c r="U936" s="7">
        <v>13689.05</v>
      </c>
      <c r="V936" s="7">
        <v>2920.05</v>
      </c>
      <c r="W936" s="7">
        <v>54.1</v>
      </c>
      <c r="X936" s="7"/>
      <c r="Y936" s="10">
        <f t="shared" si="775"/>
        <v>1.5101517196375312E-2</v>
      </c>
      <c r="Z936" s="10">
        <f t="shared" si="776"/>
        <v>-7.764450032281052E-3</v>
      </c>
      <c r="AA936" s="10">
        <f t="shared" si="777"/>
        <v>-1.1872146118721436E-2</v>
      </c>
      <c r="AB936" s="5"/>
      <c r="AC936" s="10">
        <f t="shared" si="814"/>
        <v>2.7043350389388151E-2</v>
      </c>
      <c r="AD936" s="10">
        <f t="shared" si="815"/>
        <v>-2.7557612894631676E-2</v>
      </c>
      <c r="AE936" s="10">
        <f t="shared" si="816"/>
        <v>-3.6509349955476354E-2</v>
      </c>
      <c r="AF936" s="10"/>
      <c r="AG936" s="10">
        <f t="shared" si="817"/>
        <v>5.4600963284019824E-2</v>
      </c>
      <c r="AH936" s="10">
        <f t="shared" si="818"/>
        <v>6.3552700344864502E-2</v>
      </c>
      <c r="AI936" s="10">
        <f t="shared" si="780"/>
        <v>-8.9517370608446778E-3</v>
      </c>
      <c r="AJ936" s="7"/>
      <c r="AK936" s="7"/>
      <c r="AL936" s="7">
        <v>1614.25</v>
      </c>
      <c r="AM936" s="7">
        <v>21.2</v>
      </c>
      <c r="AN936" s="7">
        <v>1490.7</v>
      </c>
      <c r="AO936" s="4"/>
      <c r="AP936" s="10">
        <f t="shared" si="781"/>
        <v>4.9236269093272667E-2</v>
      </c>
      <c r="AQ936" s="10">
        <f t="shared" si="782"/>
        <v>-7.0257611241218796E-3</v>
      </c>
      <c r="AR936" s="10">
        <f t="shared" si="783"/>
        <v>2.0838935197634691E-3</v>
      </c>
      <c r="AS936" s="4"/>
      <c r="AT936" s="10">
        <f t="shared" si="819"/>
        <v>3.8102893890675241E-2</v>
      </c>
      <c r="AU936" s="10">
        <f t="shared" si="820"/>
        <v>-4.6948356807512406E-3</v>
      </c>
      <c r="AV936" s="10">
        <f t="shared" si="821"/>
        <v>1.5359465994619046E-2</v>
      </c>
      <c r="AW936" s="4"/>
      <c r="AX936" s="9">
        <f t="shared" si="812"/>
        <v>4.2797729571426482E-2</v>
      </c>
      <c r="AY936" s="9">
        <f t="shared" si="813"/>
        <v>2.2743427896056195E-2</v>
      </c>
      <c r="AZ936" s="8">
        <f t="shared" si="784"/>
        <v>2.0054301675370288E-2</v>
      </c>
      <c r="BA936" s="4"/>
      <c r="BC936" s="4"/>
      <c r="BD936" s="4"/>
      <c r="BE936" s="4"/>
      <c r="BF936" s="4"/>
      <c r="BG936" s="4"/>
      <c r="BH936" s="4"/>
      <c r="BI936" s="4"/>
      <c r="BJ936" s="4"/>
      <c r="BK936" s="4"/>
      <c r="BN936" s="4"/>
    </row>
    <row r="937" spans="1:66" s="1" customFormat="1">
      <c r="A937" s="12">
        <v>42720</v>
      </c>
      <c r="B937" s="7">
        <v>26489.56</v>
      </c>
      <c r="C937" s="7">
        <v>313.95</v>
      </c>
      <c r="D937" s="7">
        <v>1446</v>
      </c>
      <c r="E937" s="7">
        <v>8505</v>
      </c>
      <c r="F937" s="7"/>
      <c r="G937" s="7"/>
      <c r="H937" s="10">
        <f t="shared" si="766"/>
        <v>-1.2891054865587243E-2</v>
      </c>
      <c r="I937" s="10">
        <f t="shared" si="767"/>
        <v>-8.0263428689030976E-3</v>
      </c>
      <c r="J937" s="10">
        <f t="shared" si="768"/>
        <v>-2.989273782310533E-3</v>
      </c>
      <c r="K937" s="7"/>
      <c r="L937" s="10">
        <f t="shared" si="769"/>
        <v>4.0272217774219374</v>
      </c>
      <c r="M937" s="10">
        <f t="shared" si="770"/>
        <v>6.2938209331651951</v>
      </c>
      <c r="N937" s="10">
        <f t="shared" si="771"/>
        <v>4.761804755775354</v>
      </c>
      <c r="O937" s="7"/>
      <c r="P937" s="10">
        <f t="shared" si="772"/>
        <v>-2.2665991557432577</v>
      </c>
      <c r="Q937" s="10">
        <f t="shared" si="773"/>
        <v>-0.73458297835341657</v>
      </c>
      <c r="R937" s="11">
        <f t="shared" si="774"/>
        <v>-1.5320161773898411</v>
      </c>
      <c r="S937" s="7"/>
      <c r="T937" s="7"/>
      <c r="U937" s="7">
        <v>13944.8</v>
      </c>
      <c r="V937" s="7">
        <v>2893.65</v>
      </c>
      <c r="W937" s="7">
        <v>54.35</v>
      </c>
      <c r="X937" s="7"/>
      <c r="Y937" s="10">
        <f t="shared" si="775"/>
        <v>1.8682815827248789E-2</v>
      </c>
      <c r="Z937" s="10">
        <f t="shared" si="776"/>
        <v>-9.040941079776061E-3</v>
      </c>
      <c r="AA937" s="10">
        <f t="shared" si="777"/>
        <v>4.6210720887245836E-3</v>
      </c>
      <c r="AB937" s="5"/>
      <c r="AC937" s="10">
        <f t="shared" si="814"/>
        <v>4.6231412151313635E-2</v>
      </c>
      <c r="AD937" s="10">
        <f t="shared" si="815"/>
        <v>-3.6349407219928097E-2</v>
      </c>
      <c r="AE937" s="10">
        <f t="shared" si="816"/>
        <v>-3.2056990204808497E-2</v>
      </c>
      <c r="AF937" s="10"/>
      <c r="AG937" s="10">
        <f t="shared" si="817"/>
        <v>8.2580819371241732E-2</v>
      </c>
      <c r="AH937" s="10">
        <f t="shared" si="818"/>
        <v>7.8288402356122139E-2</v>
      </c>
      <c r="AI937" s="10">
        <f t="shared" si="780"/>
        <v>4.2924170151195928E-3</v>
      </c>
      <c r="AJ937" s="7"/>
      <c r="AK937" s="7"/>
      <c r="AL937" s="7">
        <v>1592.75</v>
      </c>
      <c r="AM937" s="7">
        <v>21.1</v>
      </c>
      <c r="AN937" s="7">
        <v>1489.6</v>
      </c>
      <c r="AO937" s="4"/>
      <c r="AP937" s="10">
        <f t="shared" si="781"/>
        <v>-1.3318878736255226E-2</v>
      </c>
      <c r="AQ937" s="10">
        <f t="shared" si="782"/>
        <v>-4.7169811320753709E-3</v>
      </c>
      <c r="AR937" s="10">
        <f t="shared" si="783"/>
        <v>-7.3790836519764969E-4</v>
      </c>
      <c r="AS937" s="4"/>
      <c r="AT937" s="10">
        <f t="shared" si="819"/>
        <v>2.427652733118971E-2</v>
      </c>
      <c r="AU937" s="10">
        <f t="shared" si="820"/>
        <v>-9.3896713615023129E-3</v>
      </c>
      <c r="AV937" s="10">
        <f t="shared" si="821"/>
        <v>1.4610223750978998E-2</v>
      </c>
      <c r="AW937" s="4"/>
      <c r="AX937" s="9">
        <f t="shared" si="812"/>
        <v>3.3666198692692023E-2</v>
      </c>
      <c r="AY937" s="9">
        <f t="shared" si="813"/>
        <v>9.6663035802107122E-3</v>
      </c>
      <c r="AZ937" s="8">
        <f t="shared" si="784"/>
        <v>2.3999895112481309E-2</v>
      </c>
      <c r="BA937" s="4"/>
      <c r="BC937" s="4"/>
      <c r="BD937" s="4"/>
      <c r="BE937" s="4"/>
      <c r="BF937" s="4"/>
      <c r="BG937" s="4"/>
      <c r="BH937" s="4"/>
      <c r="BI937" s="4"/>
      <c r="BJ937" s="4"/>
      <c r="BK937" s="4"/>
      <c r="BN937" s="4"/>
    </row>
    <row r="938" spans="1:66" s="1" customFormat="1">
      <c r="A938" s="12">
        <v>42723</v>
      </c>
      <c r="B938" s="7">
        <v>26374.7</v>
      </c>
      <c r="C938" s="7">
        <v>304.5</v>
      </c>
      <c r="D938" s="7">
        <v>1414.15</v>
      </c>
      <c r="E938" s="7">
        <v>8226.5</v>
      </c>
      <c r="F938" s="7"/>
      <c r="G938" s="7"/>
      <c r="H938" s="10">
        <f t="shared" si="766"/>
        <v>-3.0100334448160501E-2</v>
      </c>
      <c r="I938" s="10">
        <f t="shared" si="767"/>
        <v>-2.2026279391424555E-2</v>
      </c>
      <c r="J938" s="10">
        <f t="shared" si="768"/>
        <v>-3.2745443856554965E-2</v>
      </c>
      <c r="K938" s="7"/>
      <c r="L938" s="10">
        <f t="shared" si="769"/>
        <v>3.8759007205764613</v>
      </c>
      <c r="M938" s="10">
        <f t="shared" si="770"/>
        <v>6.1331651954602782</v>
      </c>
      <c r="N938" s="10">
        <f t="shared" si="771"/>
        <v>4.5731319016326806</v>
      </c>
      <c r="O938" s="7"/>
      <c r="P938" s="10">
        <f t="shared" si="772"/>
        <v>-2.2572644748838169</v>
      </c>
      <c r="Q938" s="10">
        <f t="shared" si="773"/>
        <v>-0.69723118105621928</v>
      </c>
      <c r="R938" s="11">
        <f t="shared" si="774"/>
        <v>-1.5600332938275976</v>
      </c>
      <c r="S938" s="7"/>
      <c r="T938" s="7"/>
      <c r="U938" s="7">
        <v>13979.3</v>
      </c>
      <c r="V938" s="7">
        <v>2894.3</v>
      </c>
      <c r="W938" s="7">
        <v>54.05</v>
      </c>
      <c r="X938" s="7">
        <v>25</v>
      </c>
      <c r="Y938" s="10">
        <f t="shared" si="775"/>
        <v>2.4740405025529232E-3</v>
      </c>
      <c r="Z938" s="10">
        <f t="shared" si="776"/>
        <v>2.2462979282224558E-4</v>
      </c>
      <c r="AA938" s="10">
        <f t="shared" si="777"/>
        <v>-5.5197792088317252E-3</v>
      </c>
      <c r="AB938" s="5"/>
      <c r="AC938" s="10">
        <f t="shared" si="814"/>
        <v>4.8819831040019121E-2</v>
      </c>
      <c r="AD938" s="10">
        <f t="shared" si="815"/>
        <v>-3.6132942586918876E-2</v>
      </c>
      <c r="AE938" s="10">
        <f t="shared" si="816"/>
        <v>-3.7399821905609996E-2</v>
      </c>
      <c r="AF938" s="10" t="s">
        <v>1</v>
      </c>
      <c r="AG938" s="10">
        <f t="shared" si="817"/>
        <v>8.4952773626937997E-2</v>
      </c>
      <c r="AH938" s="10">
        <f t="shared" si="818"/>
        <v>8.6219652945629111E-2</v>
      </c>
      <c r="AI938" s="10">
        <f t="shared" si="780"/>
        <v>-1.2668793186911137E-3</v>
      </c>
      <c r="AJ938" s="10" t="s">
        <v>14</v>
      </c>
      <c r="AK938" s="7"/>
      <c r="AL938" s="7">
        <v>1595.75</v>
      </c>
      <c r="AM938" s="7">
        <v>21</v>
      </c>
      <c r="AN938" s="7">
        <v>1484.4</v>
      </c>
      <c r="AO938" s="4"/>
      <c r="AP938" s="10">
        <f t="shared" si="781"/>
        <v>1.8835347669125726E-3</v>
      </c>
      <c r="AQ938" s="10">
        <f t="shared" si="782"/>
        <v>-4.7393364928910624E-3</v>
      </c>
      <c r="AR938" s="10">
        <f t="shared" si="783"/>
        <v>-3.490870032223294E-3</v>
      </c>
      <c r="AS938" s="4"/>
      <c r="AT938" s="10">
        <f t="shared" si="819"/>
        <v>2.6205787781350482E-2</v>
      </c>
      <c r="AU938" s="10">
        <f t="shared" si="820"/>
        <v>-1.4084507042253554E-2</v>
      </c>
      <c r="AV938" s="10">
        <f t="shared" si="821"/>
        <v>1.1068351326499335E-2</v>
      </c>
      <c r="AW938" s="4"/>
      <c r="AX938" s="9">
        <f t="shared" si="812"/>
        <v>4.0290294823604036E-2</v>
      </c>
      <c r="AY938" s="9">
        <f t="shared" si="813"/>
        <v>1.5137436454851147E-2</v>
      </c>
      <c r="AZ938" s="8">
        <f t="shared" si="784"/>
        <v>2.5152858368752889E-2</v>
      </c>
      <c r="BA938" s="4"/>
      <c r="BC938" s="4"/>
      <c r="BD938" s="4"/>
      <c r="BE938" s="4"/>
      <c r="BF938" s="4"/>
      <c r="BG938" s="4"/>
      <c r="BH938" s="4"/>
      <c r="BI938" s="4"/>
      <c r="BJ938" s="4"/>
      <c r="BK938" s="4"/>
      <c r="BN938" s="4"/>
    </row>
    <row r="939" spans="1:66" s="1" customFormat="1">
      <c r="A939" s="12">
        <v>42724</v>
      </c>
      <c r="B939" s="7">
        <v>26307.98</v>
      </c>
      <c r="C939" s="7">
        <v>298.7</v>
      </c>
      <c r="D939" s="7">
        <v>1422.85</v>
      </c>
      <c r="E939" s="7">
        <v>8055.5</v>
      </c>
      <c r="F939" s="7"/>
      <c r="G939" s="7"/>
      <c r="H939" s="10">
        <f t="shared" si="766"/>
        <v>-1.9047619047619084E-2</v>
      </c>
      <c r="I939" s="10">
        <f t="shared" si="767"/>
        <v>6.1521055050735903E-3</v>
      </c>
      <c r="J939" s="10">
        <f t="shared" si="768"/>
        <v>-2.0786482708320671E-2</v>
      </c>
      <c r="K939" s="7"/>
      <c r="L939" s="10">
        <f t="shared" si="769"/>
        <v>3.7830264211369093</v>
      </c>
      <c r="M939" s="10">
        <f t="shared" si="770"/>
        <v>6.1770491803278684</v>
      </c>
      <c r="N939" s="10">
        <f t="shared" si="771"/>
        <v>4.4572860917282027</v>
      </c>
      <c r="O939" s="7"/>
      <c r="P939" s="10">
        <f t="shared" si="772"/>
        <v>-2.3940227591909591</v>
      </c>
      <c r="Q939" s="10">
        <f t="shared" si="773"/>
        <v>-0.67425967059129333</v>
      </c>
      <c r="R939" s="11">
        <f t="shared" si="774"/>
        <v>-1.7197630885996658</v>
      </c>
      <c r="S939" s="7"/>
      <c r="T939" s="7"/>
      <c r="U939" s="7">
        <v>13349.95</v>
      </c>
      <c r="V939" s="7">
        <v>2876.05</v>
      </c>
      <c r="W939" s="7">
        <v>52.95</v>
      </c>
      <c r="X939" s="7">
        <f>X930+X930*0.049</f>
        <v>2.6154180917952599</v>
      </c>
      <c r="Y939" s="10">
        <f t="shared" si="775"/>
        <v>-4.5020136916726773E-2</v>
      </c>
      <c r="Z939" s="10">
        <f t="shared" si="776"/>
        <v>-6.3054970113671695E-3</v>
      </c>
      <c r="AA939" s="10">
        <f t="shared" si="777"/>
        <v>-2.0351526364477231E-2</v>
      </c>
      <c r="AB939" s="5"/>
      <c r="AC939" s="10">
        <f t="shared" ref="AC939:AC960" si="822">(U939-$U$938)/$U$938</f>
        <v>-4.5020136916726773E-2</v>
      </c>
      <c r="AD939" s="10">
        <f t="shared" ref="AD939:AD960" si="823">(V939-$V$938)/$V$938</f>
        <v>-6.3054970113671695E-3</v>
      </c>
      <c r="AE939" s="10">
        <f t="shared" ref="AE939:AE960" si="824">(W939-$W$938)/$W$938</f>
        <v>-2.0351526364477231E-2</v>
      </c>
      <c r="AF939" s="10" t="s">
        <v>0</v>
      </c>
      <c r="AG939" s="10">
        <f t="shared" ref="AG939:AG971" si="825">AE939-AC939</f>
        <v>2.4668610552249542E-2</v>
      </c>
      <c r="AH939" s="10">
        <f t="shared" ref="AH939:AH971" si="826">AE939-AD939</f>
        <v>-1.4046029353110062E-2</v>
      </c>
      <c r="AI939" s="10">
        <f t="shared" si="780"/>
        <v>3.8714639905359602E-2</v>
      </c>
      <c r="AJ939" s="10" t="s">
        <v>4</v>
      </c>
      <c r="AK939" s="7"/>
      <c r="AL939" s="7">
        <v>1561.25</v>
      </c>
      <c r="AM939" s="7">
        <v>20.9</v>
      </c>
      <c r="AN939" s="7">
        <v>1482.35</v>
      </c>
      <c r="AO939" s="4"/>
      <c r="AP939" s="10">
        <f t="shared" si="781"/>
        <v>-2.1619927933573556E-2</v>
      </c>
      <c r="AQ939" s="10">
        <f t="shared" si="782"/>
        <v>-4.76190476190483E-3</v>
      </c>
      <c r="AR939" s="10">
        <f t="shared" si="783"/>
        <v>-1.3810293721370128E-3</v>
      </c>
      <c r="AS939" s="4"/>
      <c r="AT939" s="10">
        <f t="shared" si="819"/>
        <v>4.0192926045016075E-3</v>
      </c>
      <c r="AU939" s="10">
        <f t="shared" si="820"/>
        <v>-1.8779342723004796E-2</v>
      </c>
      <c r="AV939" s="10">
        <f t="shared" si="821"/>
        <v>9.6720362360792952E-3</v>
      </c>
      <c r="AW939" s="4"/>
      <c r="AX939" s="9">
        <f t="shared" si="812"/>
        <v>2.2798635327506402E-2</v>
      </c>
      <c r="AY939" s="9">
        <f t="shared" si="813"/>
        <v>-5.6527436315776877E-3</v>
      </c>
      <c r="AZ939" s="8">
        <f t="shared" si="784"/>
        <v>2.8451378959084089E-2</v>
      </c>
      <c r="BA939" s="4"/>
      <c r="BC939" s="4"/>
      <c r="BD939" s="4"/>
      <c r="BE939" s="4"/>
      <c r="BF939" s="4"/>
      <c r="BG939" s="4"/>
      <c r="BH939" s="4"/>
      <c r="BI939" s="4"/>
      <c r="BJ939" s="4"/>
      <c r="BK939" s="4"/>
      <c r="BN939" s="4"/>
    </row>
    <row r="940" spans="1:66" s="1" customFormat="1">
      <c r="A940" s="12">
        <v>42725</v>
      </c>
      <c r="B940" s="7">
        <v>26242.38</v>
      </c>
      <c r="C940" s="7">
        <v>286.45</v>
      </c>
      <c r="D940" s="7">
        <v>1408.85</v>
      </c>
      <c r="E940" s="7">
        <v>7882.5</v>
      </c>
      <c r="F940" s="7"/>
      <c r="G940" s="7"/>
      <c r="H940" s="10">
        <f t="shared" si="766"/>
        <v>-4.1011047874121194E-2</v>
      </c>
      <c r="I940" s="10">
        <f t="shared" si="767"/>
        <v>-9.8394068243314488E-3</v>
      </c>
      <c r="J940" s="10">
        <f t="shared" si="768"/>
        <v>-2.1476010179380549E-2</v>
      </c>
      <c r="K940" s="7"/>
      <c r="L940" s="10">
        <f t="shared" si="769"/>
        <v>3.5868694955964768</v>
      </c>
      <c r="M940" s="10">
        <f t="shared" si="770"/>
        <v>6.1064312736443878</v>
      </c>
      <c r="N940" s="10">
        <f t="shared" si="771"/>
        <v>4.3400853600704563</v>
      </c>
      <c r="O940" s="7"/>
      <c r="P940" s="10">
        <f t="shared" si="772"/>
        <v>-2.5195617780479109</v>
      </c>
      <c r="Q940" s="10">
        <f t="shared" si="773"/>
        <v>-0.75321586447397948</v>
      </c>
      <c r="R940" s="11">
        <f t="shared" si="774"/>
        <v>-1.7663459135739314</v>
      </c>
      <c r="S940" s="7"/>
      <c r="T940" s="7"/>
      <c r="U940" s="7">
        <v>13758.2</v>
      </c>
      <c r="V940" s="7">
        <v>2847.1</v>
      </c>
      <c r="W940" s="7">
        <v>53.8</v>
      </c>
      <c r="X940" s="7"/>
      <c r="Y940" s="10">
        <f t="shared" si="775"/>
        <v>3.0580638878797296E-2</v>
      </c>
      <c r="Z940" s="10">
        <f t="shared" si="776"/>
        <v>-1.0065888979677081E-2</v>
      </c>
      <c r="AA940" s="10">
        <f t="shared" si="777"/>
        <v>1.6052880075542855E-2</v>
      </c>
      <c r="AB940" s="5"/>
      <c r="AC940" s="10">
        <f t="shared" si="822"/>
        <v>-1.5816242587253906E-2</v>
      </c>
      <c r="AD940" s="10">
        <f t="shared" si="823"/>
        <v>-1.6307915558166144E-2</v>
      </c>
      <c r="AE940" s="10">
        <f t="shared" si="824"/>
        <v>-4.6253469010175763E-3</v>
      </c>
      <c r="AF940" s="10"/>
      <c r="AG940" s="10">
        <f t="shared" si="825"/>
        <v>1.1190895686236331E-2</v>
      </c>
      <c r="AH940" s="10">
        <f t="shared" si="826"/>
        <v>1.1682568657148569E-2</v>
      </c>
      <c r="AI940" s="10">
        <f t="shared" si="780"/>
        <v>-4.9167297091223805E-4</v>
      </c>
      <c r="AJ940" s="7"/>
      <c r="AK940" s="7"/>
      <c r="AL940" s="7">
        <v>1583.75</v>
      </c>
      <c r="AM940" s="7">
        <v>21.15</v>
      </c>
      <c r="AN940" s="7">
        <v>1494.05</v>
      </c>
      <c r="AO940" s="4"/>
      <c r="AP940" s="10">
        <f t="shared" si="781"/>
        <v>1.4411529223378704E-2</v>
      </c>
      <c r="AQ940" s="10">
        <f t="shared" si="782"/>
        <v>1.1961722488038277E-2</v>
      </c>
      <c r="AR940" s="10">
        <f t="shared" si="783"/>
        <v>7.8928728033190853E-3</v>
      </c>
      <c r="AS940" s="4"/>
      <c r="AT940" s="10">
        <f t="shared" si="819"/>
        <v>1.8488745980707395E-2</v>
      </c>
      <c r="AU940" s="10">
        <f t="shared" si="820"/>
        <v>-7.0422535211268605E-3</v>
      </c>
      <c r="AV940" s="10">
        <f t="shared" si="821"/>
        <v>1.7641249191158847E-2</v>
      </c>
      <c r="AW940" s="4"/>
      <c r="AX940" s="9">
        <f t="shared" si="812"/>
        <v>2.5530999501834253E-2</v>
      </c>
      <c r="AY940" s="9">
        <f t="shared" si="813"/>
        <v>8.4749678954854774E-4</v>
      </c>
      <c r="AZ940" s="8">
        <f t="shared" si="784"/>
        <v>2.4683502712285706E-2</v>
      </c>
      <c r="BA940" s="4"/>
      <c r="BC940" s="4"/>
      <c r="BD940" s="4"/>
      <c r="BE940" s="4"/>
      <c r="BF940" s="4"/>
      <c r="BG940" s="4"/>
      <c r="BH940" s="4"/>
      <c r="BI940" s="4"/>
      <c r="BJ940" s="4"/>
      <c r="BK940" s="4"/>
      <c r="BN940" s="4"/>
    </row>
    <row r="941" spans="1:66" s="1" customFormat="1">
      <c r="A941" s="12">
        <v>42726</v>
      </c>
      <c r="B941" s="7">
        <v>25979.599999999999</v>
      </c>
      <c r="C941" s="7">
        <v>287.2</v>
      </c>
      <c r="D941" s="7">
        <v>1359</v>
      </c>
      <c r="E941" s="7">
        <v>7662</v>
      </c>
      <c r="F941" s="7"/>
      <c r="G941" s="7"/>
      <c r="H941" s="10">
        <f t="shared" si="766"/>
        <v>2.6182579856868565E-3</v>
      </c>
      <c r="I941" s="10">
        <f t="shared" si="767"/>
        <v>-3.538346878659894E-2</v>
      </c>
      <c r="J941" s="10">
        <f t="shared" si="768"/>
        <v>-2.7973358705994291E-2</v>
      </c>
      <c r="K941" s="7"/>
      <c r="L941" s="10">
        <f t="shared" si="769"/>
        <v>3.5988791032826257</v>
      </c>
      <c r="M941" s="10">
        <f t="shared" si="770"/>
        <v>5.8549810844892809</v>
      </c>
      <c r="N941" s="10">
        <f t="shared" si="771"/>
        <v>4.1907052367725761</v>
      </c>
      <c r="O941" s="7"/>
      <c r="P941" s="10">
        <f t="shared" si="772"/>
        <v>-2.2561019812066552</v>
      </c>
      <c r="Q941" s="10">
        <f t="shared" si="773"/>
        <v>-0.59182613348995039</v>
      </c>
      <c r="R941" s="11">
        <f t="shared" si="774"/>
        <v>-1.6642758477167048</v>
      </c>
      <c r="S941" s="7"/>
      <c r="T941" s="7"/>
      <c r="U941" s="7">
        <v>13401.7</v>
      </c>
      <c r="V941" s="7">
        <v>2810.8</v>
      </c>
      <c r="W941" s="7">
        <v>53.15</v>
      </c>
      <c r="X941" s="7"/>
      <c r="Y941" s="10">
        <f t="shared" si="775"/>
        <v>-2.5911819860156123E-2</v>
      </c>
      <c r="Z941" s="10">
        <f t="shared" si="776"/>
        <v>-1.2749815601840374E-2</v>
      </c>
      <c r="AA941" s="10">
        <f t="shared" si="777"/>
        <v>-1.2081784386617075E-2</v>
      </c>
      <c r="AB941" s="5"/>
      <c r="AC941" s="10">
        <f t="shared" si="822"/>
        <v>-4.131823481862458E-2</v>
      </c>
      <c r="AD941" s="10">
        <f t="shared" si="823"/>
        <v>-2.8849808243789514E-2</v>
      </c>
      <c r="AE941" s="10">
        <f t="shared" si="824"/>
        <v>-1.6651248843663251E-2</v>
      </c>
      <c r="AF941" s="10"/>
      <c r="AG941" s="10">
        <f t="shared" si="825"/>
        <v>2.4666985974961329E-2</v>
      </c>
      <c r="AH941" s="10">
        <f t="shared" si="826"/>
        <v>1.2198559400126263E-2</v>
      </c>
      <c r="AI941" s="10">
        <f t="shared" si="780"/>
        <v>1.2468426574835066E-2</v>
      </c>
      <c r="AJ941" s="7"/>
      <c r="AK941" s="7"/>
      <c r="AL941" s="7">
        <v>1505.75</v>
      </c>
      <c r="AM941" s="7">
        <v>20.2</v>
      </c>
      <c r="AN941" s="7">
        <v>1475.8</v>
      </c>
      <c r="AO941" s="4"/>
      <c r="AP941" s="10">
        <f t="shared" si="781"/>
        <v>-4.9250197316495659E-2</v>
      </c>
      <c r="AQ941" s="10">
        <f t="shared" si="782"/>
        <v>-4.4917257683215098E-2</v>
      </c>
      <c r="AR941" s="10">
        <f t="shared" si="783"/>
        <v>-1.2215119975904421E-2</v>
      </c>
      <c r="AS941" s="4"/>
      <c r="AT941" s="10">
        <f t="shared" si="819"/>
        <v>-3.167202572347267E-2</v>
      </c>
      <c r="AU941" s="10">
        <f t="shared" si="820"/>
        <v>-5.1643192488262976E-2</v>
      </c>
      <c r="AV941" s="10">
        <f t="shared" si="821"/>
        <v>5.2106392398595944E-3</v>
      </c>
      <c r="AW941" s="4"/>
      <c r="AX941" s="9">
        <f t="shared" si="812"/>
        <v>1.9971166764790306E-2</v>
      </c>
      <c r="AY941" s="9">
        <f t="shared" si="813"/>
        <v>-3.6882664963332264E-2</v>
      </c>
      <c r="AZ941" s="8">
        <f t="shared" si="784"/>
        <v>5.685383172812257E-2</v>
      </c>
      <c r="BA941" s="4"/>
      <c r="BC941" s="4"/>
      <c r="BD941" s="4"/>
      <c r="BE941" s="4"/>
      <c r="BF941" s="4"/>
      <c r="BG941" s="4"/>
      <c r="BH941" s="4"/>
      <c r="BI941" s="4"/>
      <c r="BJ941" s="4"/>
      <c r="BK941" s="4"/>
      <c r="BN941" s="4"/>
    </row>
    <row r="942" spans="1:66" s="1" customFormat="1">
      <c r="A942" s="12">
        <v>42727</v>
      </c>
      <c r="B942" s="7">
        <v>26040.7</v>
      </c>
      <c r="C942" s="7">
        <v>289.8</v>
      </c>
      <c r="D942" s="7">
        <v>1324.1</v>
      </c>
      <c r="E942" s="7">
        <v>8087</v>
      </c>
      <c r="F942" s="7"/>
      <c r="G942" s="7"/>
      <c r="H942" s="10">
        <f t="shared" si="766"/>
        <v>9.0529247910864311E-3</v>
      </c>
      <c r="I942" s="10">
        <f t="shared" si="767"/>
        <v>-2.5680647534952236E-2</v>
      </c>
      <c r="J942" s="10">
        <f t="shared" si="768"/>
        <v>5.5468546071521796E-2</v>
      </c>
      <c r="K942" s="7"/>
      <c r="L942" s="10">
        <f t="shared" si="769"/>
        <v>3.6405124099279424</v>
      </c>
      <c r="M942" s="10">
        <f t="shared" si="770"/>
        <v>5.6789407313997478</v>
      </c>
      <c r="N942" s="10">
        <f t="shared" si="771"/>
        <v>4.4786261093421853</v>
      </c>
      <c r="O942" s="7"/>
      <c r="P942" s="10">
        <f t="shared" si="772"/>
        <v>-2.0384283214718053</v>
      </c>
      <c r="Q942" s="10">
        <f t="shared" si="773"/>
        <v>-0.83811369941424285</v>
      </c>
      <c r="R942" s="11">
        <f t="shared" si="774"/>
        <v>-1.2003146220575625</v>
      </c>
      <c r="S942" s="7"/>
      <c r="T942" s="7"/>
      <c r="U942" s="7">
        <v>13504.25</v>
      </c>
      <c r="V942" s="7">
        <v>2824.6</v>
      </c>
      <c r="W942" s="7">
        <v>52.8</v>
      </c>
      <c r="X942" s="7"/>
      <c r="Y942" s="10">
        <f t="shared" si="775"/>
        <v>7.6520142966936483E-3</v>
      </c>
      <c r="Z942" s="10">
        <f t="shared" si="776"/>
        <v>4.9096342678240099E-3</v>
      </c>
      <c r="AA942" s="10">
        <f t="shared" si="777"/>
        <v>-6.5851364063970168E-3</v>
      </c>
      <c r="AB942" s="5"/>
      <c r="AC942" s="10">
        <f t="shared" si="822"/>
        <v>-3.3982388245477189E-2</v>
      </c>
      <c r="AD942" s="10">
        <f t="shared" si="823"/>
        <v>-2.4081815983139368E-2</v>
      </c>
      <c r="AE942" s="10">
        <f t="shared" si="824"/>
        <v>-2.3126734505087884E-2</v>
      </c>
      <c r="AF942" s="10"/>
      <c r="AG942" s="10">
        <f t="shared" si="825"/>
        <v>1.0855653740389305E-2</v>
      </c>
      <c r="AH942" s="10">
        <f t="shared" si="826"/>
        <v>9.550814780514838E-4</v>
      </c>
      <c r="AI942" s="10">
        <f t="shared" si="780"/>
        <v>9.9005722623378214E-3</v>
      </c>
      <c r="AJ942" s="7"/>
      <c r="AK942" s="7"/>
      <c r="AL942" s="7">
        <v>1518.25</v>
      </c>
      <c r="AM942" s="7">
        <v>20.05</v>
      </c>
      <c r="AN942" s="7">
        <v>1400.8</v>
      </c>
      <c r="AO942" s="4"/>
      <c r="AP942" s="10">
        <f t="shared" si="781"/>
        <v>8.3015108749792468E-3</v>
      </c>
      <c r="AQ942" s="10">
        <f t="shared" si="782"/>
        <v>-7.425742574257356E-3</v>
      </c>
      <c r="AR942" s="10">
        <f t="shared" si="783"/>
        <v>-5.0819894294619868E-2</v>
      </c>
      <c r="AS942" s="4"/>
      <c r="AT942" s="10">
        <f t="shared" si="819"/>
        <v>-2.3633440514469452E-2</v>
      </c>
      <c r="AU942" s="10">
        <f t="shared" si="820"/>
        <v>-5.8685446009389672E-2</v>
      </c>
      <c r="AV942" s="10">
        <f t="shared" si="821"/>
        <v>-4.5874059190137338E-2</v>
      </c>
      <c r="AW942" s="4"/>
      <c r="AX942" s="9">
        <f t="shared" si="812"/>
        <v>3.505200549492022E-2</v>
      </c>
      <c r="AY942" s="9">
        <f t="shared" si="813"/>
        <v>2.2240618675667886E-2</v>
      </c>
      <c r="AZ942" s="8">
        <f t="shared" si="784"/>
        <v>1.2811386819252334E-2</v>
      </c>
      <c r="BA942" s="4"/>
      <c r="BC942" s="4"/>
      <c r="BD942" s="4"/>
      <c r="BE942" s="4"/>
      <c r="BF942" s="4"/>
      <c r="BG942" s="4"/>
      <c r="BH942" s="4"/>
      <c r="BI942" s="4"/>
      <c r="BJ942" s="4"/>
      <c r="BK942" s="4"/>
      <c r="BN942" s="4"/>
    </row>
    <row r="943" spans="1:66" s="1" customFormat="1">
      <c r="A943" s="12">
        <v>42730</v>
      </c>
      <c r="B943" s="7">
        <v>25807.1</v>
      </c>
      <c r="C943" s="7">
        <v>279.64999999999998</v>
      </c>
      <c r="D943" s="7">
        <v>1295.8</v>
      </c>
      <c r="E943" s="7">
        <v>8097</v>
      </c>
      <c r="F943" s="7"/>
      <c r="G943" s="7"/>
      <c r="H943" s="10">
        <f t="shared" si="766"/>
        <v>-3.5024154589372095E-2</v>
      </c>
      <c r="I943" s="10">
        <f t="shared" si="767"/>
        <v>-2.1373008080960619E-2</v>
      </c>
      <c r="J943" s="10">
        <f t="shared" si="768"/>
        <v>1.2365524916532708E-3</v>
      </c>
      <c r="K943" s="7" t="s">
        <v>19</v>
      </c>
      <c r="L943" s="10">
        <f t="shared" si="769"/>
        <v>3.4779823859087267</v>
      </c>
      <c r="M943" s="10">
        <f t="shared" si="770"/>
        <v>5.5361916771752835</v>
      </c>
      <c r="N943" s="10">
        <f t="shared" si="771"/>
        <v>4.4854007181085294</v>
      </c>
      <c r="O943" s="7" t="s">
        <v>19</v>
      </c>
      <c r="P943" s="10">
        <f t="shared" si="772"/>
        <v>-2.0582092912665568</v>
      </c>
      <c r="Q943" s="10">
        <f t="shared" si="773"/>
        <v>-1.0074183321998027</v>
      </c>
      <c r="R943" s="11">
        <f t="shared" si="774"/>
        <v>-1.0507909590667541</v>
      </c>
      <c r="S943" s="7"/>
      <c r="T943" s="7"/>
      <c r="U943" s="7">
        <v>12922</v>
      </c>
      <c r="V943" s="7">
        <v>2805.1</v>
      </c>
      <c r="W943" s="7">
        <v>51.65</v>
      </c>
      <c r="X943" s="7"/>
      <c r="Y943" s="10">
        <f t="shared" si="775"/>
        <v>-4.3116056056426683E-2</v>
      </c>
      <c r="Z943" s="10">
        <f t="shared" si="776"/>
        <v>-6.9036323727253417E-3</v>
      </c>
      <c r="AA943" s="10">
        <f t="shared" si="777"/>
        <v>-2.1780303030303004E-2</v>
      </c>
      <c r="AB943" s="5"/>
      <c r="AC943" s="10">
        <f t="shared" si="822"/>
        <v>-7.5633257745380628E-2</v>
      </c>
      <c r="AD943" s="10">
        <f t="shared" si="823"/>
        <v>-3.0819196351449495E-2</v>
      </c>
      <c r="AE943" s="10">
        <f t="shared" si="824"/>
        <v>-4.440333024976871E-2</v>
      </c>
      <c r="AF943" s="10"/>
      <c r="AG943" s="10">
        <f t="shared" si="825"/>
        <v>3.1229927495611917E-2</v>
      </c>
      <c r="AH943" s="10">
        <f t="shared" si="826"/>
        <v>-1.3584133898319216E-2</v>
      </c>
      <c r="AI943" s="10">
        <f t="shared" si="780"/>
        <v>4.4814061393931133E-2</v>
      </c>
      <c r="AJ943" s="7"/>
      <c r="AK943" s="7"/>
      <c r="AL943" s="7">
        <v>1472</v>
      </c>
      <c r="AM943" s="7">
        <v>19.850000000000001</v>
      </c>
      <c r="AN943" s="7">
        <v>1294.1500000000001</v>
      </c>
      <c r="AO943" s="4"/>
      <c r="AP943" s="10">
        <f t="shared" si="781"/>
        <v>-3.0462703770788736E-2</v>
      </c>
      <c r="AQ943" s="10">
        <f t="shared" si="782"/>
        <v>-9.9750623441396159E-3</v>
      </c>
      <c r="AR943" s="10">
        <f t="shared" si="783"/>
        <v>-7.6135065676756042E-2</v>
      </c>
      <c r="AS943" s="4"/>
      <c r="AT943" s="10">
        <f t="shared" si="819"/>
        <v>-5.337620578778135E-2</v>
      </c>
      <c r="AU943" s="10">
        <f t="shared" si="820"/>
        <v>-6.8075117370891988E-2</v>
      </c>
      <c r="AV943" s="10">
        <f t="shared" si="821"/>
        <v>-0.11851650035759288</v>
      </c>
      <c r="AW943" s="10" t="s">
        <v>1</v>
      </c>
      <c r="AX943" s="9">
        <f t="shared" si="812"/>
        <v>1.4698911583110638E-2</v>
      </c>
      <c r="AY943" s="9">
        <f t="shared" si="813"/>
        <v>6.5140294569811533E-2</v>
      </c>
      <c r="AZ943" s="8">
        <f t="shared" si="784"/>
        <v>-5.0441382986700894E-2</v>
      </c>
      <c r="BA943" s="4" t="s">
        <v>10</v>
      </c>
      <c r="BC943" s="4"/>
      <c r="BD943" s="4"/>
      <c r="BE943" s="4"/>
      <c r="BF943" s="4"/>
      <c r="BG943" s="4"/>
      <c r="BH943" s="4"/>
      <c r="BI943" s="4"/>
      <c r="BJ943" s="4"/>
      <c r="BK943" s="4"/>
      <c r="BN943" s="4"/>
    </row>
    <row r="944" spans="1:66" s="1" customFormat="1">
      <c r="A944" s="12">
        <v>42731</v>
      </c>
      <c r="B944" s="7">
        <v>26213.439999999999</v>
      </c>
      <c r="C944" s="7">
        <v>288.39999999999998</v>
      </c>
      <c r="D944" s="7">
        <v>1328.65</v>
      </c>
      <c r="E944" s="7">
        <v>8098.5</v>
      </c>
      <c r="F944" s="7"/>
      <c r="G944" s="7"/>
      <c r="H944" s="10">
        <f t="shared" si="766"/>
        <v>3.1289111389236547E-2</v>
      </c>
      <c r="I944" s="10">
        <f t="shared" si="767"/>
        <v>2.5351134434326392E-2</v>
      </c>
      <c r="J944" s="10">
        <f t="shared" si="768"/>
        <v>1.8525379770285291E-4</v>
      </c>
      <c r="K944" s="7"/>
      <c r="L944" s="10">
        <f t="shared" si="769"/>
        <v>3.618094475580464</v>
      </c>
      <c r="M944" s="10">
        <f t="shared" si="770"/>
        <v>5.7018915510718795</v>
      </c>
      <c r="N944" s="10">
        <f t="shared" si="771"/>
        <v>4.4864169094234807</v>
      </c>
      <c r="O944" s="7" t="s">
        <v>7</v>
      </c>
      <c r="P944" s="10">
        <f t="shared" si="772"/>
        <v>-2.0837970754914155</v>
      </c>
      <c r="Q944" s="10">
        <f t="shared" si="773"/>
        <v>-0.86832243384301666</v>
      </c>
      <c r="R944" s="11">
        <f t="shared" si="774"/>
        <v>-1.2154746416483988</v>
      </c>
      <c r="S944" s="7"/>
      <c r="T944" s="7"/>
      <c r="U944" s="7">
        <v>12896.55</v>
      </c>
      <c r="V944" s="7">
        <v>2822.95</v>
      </c>
      <c r="W944" s="7">
        <v>52.1</v>
      </c>
      <c r="X944" s="7"/>
      <c r="Y944" s="10">
        <f t="shared" si="775"/>
        <v>-1.9695093638756175E-3</v>
      </c>
      <c r="Z944" s="10">
        <f t="shared" si="776"/>
        <v>6.3634095041174678E-3</v>
      </c>
      <c r="AA944" s="10">
        <f t="shared" si="777"/>
        <v>8.7124878993224165E-3</v>
      </c>
      <c r="AB944" s="5"/>
      <c r="AC944" s="10">
        <f t="shared" si="822"/>
        <v>-7.74538066999063E-2</v>
      </c>
      <c r="AD944" s="10">
        <f t="shared" si="823"/>
        <v>-2.4651902014304099E-2</v>
      </c>
      <c r="AE944" s="10">
        <f t="shared" si="824"/>
        <v>-3.6077705827937019E-2</v>
      </c>
      <c r="AF944" s="10"/>
      <c r="AG944" s="10">
        <f t="shared" si="825"/>
        <v>4.137610087196928E-2</v>
      </c>
      <c r="AH944" s="10">
        <f t="shared" si="826"/>
        <v>-1.142580381363292E-2</v>
      </c>
      <c r="AI944" s="10">
        <f t="shared" si="780"/>
        <v>5.2801904685602197E-2</v>
      </c>
      <c r="AJ944" s="7"/>
      <c r="AK944" s="7"/>
      <c r="AL944" s="7">
        <v>1462.75</v>
      </c>
      <c r="AM944" s="7">
        <v>19.5</v>
      </c>
      <c r="AN944" s="7">
        <v>1306.75</v>
      </c>
      <c r="AO944" s="4"/>
      <c r="AP944" s="10">
        <f t="shared" si="781"/>
        <v>-6.283967391304348E-3</v>
      </c>
      <c r="AQ944" s="10">
        <f t="shared" si="782"/>
        <v>-1.7632241813602085E-2</v>
      </c>
      <c r="AR944" s="10">
        <f t="shared" si="783"/>
        <v>9.7361202333577316E-3</v>
      </c>
      <c r="AS944" s="4"/>
      <c r="AT944" s="10">
        <f t="shared" ref="AT944:AT949" si="827">(AL944-$AL$943)/$AL$943</f>
        <v>-6.283967391304348E-3</v>
      </c>
      <c r="AU944" s="10">
        <f t="shared" ref="AU944:AU949" si="828">(AM944-$AM$943)/$AM$943</f>
        <v>-1.7632241813602085E-2</v>
      </c>
      <c r="AV944" s="10">
        <f t="shared" ref="AV944:AV949" si="829">(AN944-$AN$943)/$AN$943</f>
        <v>9.7361202333577316E-3</v>
      </c>
      <c r="AW944" s="4" t="s">
        <v>7</v>
      </c>
      <c r="AX944" s="9">
        <f t="shared" ref="AX944:AX966" si="830">AV944-AT944</f>
        <v>1.6020087624662081E-2</v>
      </c>
      <c r="AY944" s="9">
        <f t="shared" ref="AY944:AY966" si="831">AV944-AU944</f>
        <v>2.7368362046959818E-2</v>
      </c>
      <c r="AZ944" s="8">
        <f t="shared" si="784"/>
        <v>-1.1348274422297737E-2</v>
      </c>
      <c r="BA944" s="4" t="s">
        <v>11</v>
      </c>
      <c r="BC944" s="4"/>
      <c r="BD944" s="4"/>
      <c r="BE944" s="4"/>
      <c r="BF944" s="4"/>
      <c r="BG944" s="4"/>
      <c r="BH944" s="4"/>
      <c r="BI944" s="4"/>
      <c r="BJ944" s="4"/>
      <c r="BK944" s="4"/>
      <c r="BN944" s="4"/>
    </row>
    <row r="945" spans="1:66" s="1" customFormat="1">
      <c r="A945" s="12">
        <v>42732</v>
      </c>
      <c r="B945" s="7">
        <v>26210.68</v>
      </c>
      <c r="C945" s="7">
        <v>290.2</v>
      </c>
      <c r="D945" s="7">
        <v>1351.55</v>
      </c>
      <c r="E945" s="7">
        <v>8202.5</v>
      </c>
      <c r="F945" s="7"/>
      <c r="G945" s="7"/>
      <c r="H945" s="10">
        <f t="shared" si="766"/>
        <v>6.2413314840499704E-3</v>
      </c>
      <c r="I945" s="10">
        <f t="shared" si="767"/>
        <v>1.7235539833665648E-2</v>
      </c>
      <c r="J945" s="10">
        <f t="shared" si="768"/>
        <v>1.2841884299561648E-2</v>
      </c>
      <c r="K945" s="7"/>
      <c r="L945" s="10">
        <f t="shared" si="769"/>
        <v>3.6469175340272217</v>
      </c>
      <c r="M945" s="10">
        <f t="shared" si="770"/>
        <v>5.8174022698612857</v>
      </c>
      <c r="N945" s="10">
        <f t="shared" si="771"/>
        <v>4.5568728405934555</v>
      </c>
      <c r="O945" s="7"/>
      <c r="P945" s="10">
        <f t="shared" si="772"/>
        <v>-2.170484735834064</v>
      </c>
      <c r="Q945" s="10">
        <f t="shared" si="773"/>
        <v>-0.9099553065662338</v>
      </c>
      <c r="R945" s="11">
        <f t="shared" si="774"/>
        <v>-1.2605294292678302</v>
      </c>
      <c r="S945" s="7"/>
      <c r="T945" s="7"/>
      <c r="U945" s="7">
        <v>12946.75</v>
      </c>
      <c r="V945" s="7">
        <v>2839.9</v>
      </c>
      <c r="W945" s="7">
        <v>52.5</v>
      </c>
      <c r="X945" s="7"/>
      <c r="Y945" s="10">
        <f t="shared" si="775"/>
        <v>3.8925138893735711E-3</v>
      </c>
      <c r="Z945" s="10">
        <f t="shared" si="776"/>
        <v>6.0043571441223808E-3</v>
      </c>
      <c r="AA945" s="10">
        <f t="shared" si="777"/>
        <v>7.6775431861803951E-3</v>
      </c>
      <c r="AB945" s="5"/>
      <c r="AC945" s="10">
        <f t="shared" si="822"/>
        <v>-7.3862782828896967E-2</v>
      </c>
      <c r="AD945" s="10">
        <f t="shared" si="823"/>
        <v>-1.879556369415751E-2</v>
      </c>
      <c r="AE945" s="10">
        <f t="shared" si="824"/>
        <v>-2.8677150786308923E-2</v>
      </c>
      <c r="AF945" s="10"/>
      <c r="AG945" s="10">
        <f t="shared" si="825"/>
        <v>4.5185632042588048E-2</v>
      </c>
      <c r="AH945" s="10">
        <f t="shared" si="826"/>
        <v>-9.8815870921514122E-3</v>
      </c>
      <c r="AI945" s="10">
        <f t="shared" si="780"/>
        <v>5.5067219134739456E-2</v>
      </c>
      <c r="AJ945" s="7"/>
      <c r="AK945" s="7"/>
      <c r="AL945" s="7">
        <v>1489.75</v>
      </c>
      <c r="AM945" s="7">
        <v>19.399999999999999</v>
      </c>
      <c r="AN945" s="7">
        <v>1325.5</v>
      </c>
      <c r="AO945" s="4"/>
      <c r="AP945" s="10">
        <f t="shared" si="781"/>
        <v>1.8458383182361988E-2</v>
      </c>
      <c r="AQ945" s="10">
        <f t="shared" si="782"/>
        <v>-5.1282051282052011E-3</v>
      </c>
      <c r="AR945" s="10">
        <f t="shared" si="783"/>
        <v>1.4348574708245647E-2</v>
      </c>
      <c r="AS945" s="4"/>
      <c r="AT945" s="10">
        <f t="shared" si="827"/>
        <v>1.2058423913043478E-2</v>
      </c>
      <c r="AU945" s="10">
        <f t="shared" si="828"/>
        <v>-2.2670025188917017E-2</v>
      </c>
      <c r="AV945" s="10">
        <f t="shared" si="829"/>
        <v>2.4224394390140173E-2</v>
      </c>
      <c r="AW945" s="4"/>
      <c r="AX945" s="9">
        <f t="shared" si="830"/>
        <v>1.2165970477096695E-2</v>
      </c>
      <c r="AY945" s="9">
        <f t="shared" si="831"/>
        <v>4.6894419579057191E-2</v>
      </c>
      <c r="AZ945" s="8">
        <f t="shared" si="784"/>
        <v>-3.4728449101960497E-2</v>
      </c>
      <c r="BA945" s="4" t="s">
        <v>9</v>
      </c>
      <c r="BC945" s="4"/>
      <c r="BD945" s="4"/>
      <c r="BE945" s="4"/>
      <c r="BF945" s="4"/>
      <c r="BG945" s="4"/>
      <c r="BH945" s="4"/>
      <c r="BI945" s="4"/>
      <c r="BJ945" s="4"/>
      <c r="BK945" s="4"/>
      <c r="BN945" s="4"/>
    </row>
    <row r="946" spans="1:66" s="1" customFormat="1">
      <c r="A946" s="12">
        <v>42733</v>
      </c>
      <c r="B946" s="7">
        <v>26366.15</v>
      </c>
      <c r="C946" s="7">
        <v>291.75</v>
      </c>
      <c r="D946" s="7">
        <v>1379.55</v>
      </c>
      <c r="E946" s="7">
        <v>8324.5</v>
      </c>
      <c r="F946" s="7"/>
      <c r="G946" s="7"/>
      <c r="H946" s="10">
        <f t="shared" si="766"/>
        <v>5.3411440385941122E-3</v>
      </c>
      <c r="I946" s="10">
        <f t="shared" si="767"/>
        <v>2.0716954607672672E-2</v>
      </c>
      <c r="J946" s="10">
        <f t="shared" si="768"/>
        <v>1.4873514172508382E-2</v>
      </c>
      <c r="K946" s="7"/>
      <c r="L946" s="10">
        <f t="shared" si="769"/>
        <v>3.6717373899119297</v>
      </c>
      <c r="M946" s="10">
        <f t="shared" si="770"/>
        <v>5.9586380832282471</v>
      </c>
      <c r="N946" s="10">
        <f t="shared" si="771"/>
        <v>4.6395230675428492</v>
      </c>
      <c r="O946" s="7"/>
      <c r="P946" s="10">
        <f t="shared" si="772"/>
        <v>-2.2869006933163174</v>
      </c>
      <c r="Q946" s="10">
        <f t="shared" si="773"/>
        <v>-0.96778567763091949</v>
      </c>
      <c r="R946" s="11">
        <f t="shared" si="774"/>
        <v>-1.3191150156853979</v>
      </c>
      <c r="S946" s="7"/>
      <c r="T946" s="7"/>
      <c r="U946" s="7">
        <v>13731.15</v>
      </c>
      <c r="V946" s="7">
        <v>2878.75</v>
      </c>
      <c r="W946" s="7">
        <v>53.2</v>
      </c>
      <c r="X946" s="7"/>
      <c r="Y946" s="10">
        <f t="shared" si="775"/>
        <v>6.0586633711163004E-2</v>
      </c>
      <c r="Z946" s="10">
        <f t="shared" si="776"/>
        <v>1.3680059157012538E-2</v>
      </c>
      <c r="AA946" s="10">
        <f t="shared" si="777"/>
        <v>1.3333333333333388E-2</v>
      </c>
      <c r="AB946" s="5"/>
      <c r="AC946" s="10">
        <f t="shared" si="822"/>
        <v>-1.7751246485875519E-2</v>
      </c>
      <c r="AD946" s="10">
        <f t="shared" si="823"/>
        <v>-5.3726289603704454E-3</v>
      </c>
      <c r="AE946" s="10">
        <f t="shared" si="824"/>
        <v>-1.5726179463459656E-2</v>
      </c>
      <c r="AF946" s="10"/>
      <c r="AG946" s="10">
        <f t="shared" si="825"/>
        <v>2.0250670224158628E-3</v>
      </c>
      <c r="AH946" s="10">
        <f t="shared" si="826"/>
        <v>-1.035355050308921E-2</v>
      </c>
      <c r="AI946" s="10">
        <f t="shared" si="780"/>
        <v>1.2378617525505073E-2</v>
      </c>
      <c r="AJ946" s="7"/>
      <c r="AK946" s="7"/>
      <c r="AL946" s="7">
        <v>1502.75</v>
      </c>
      <c r="AM946" s="7">
        <v>19.350000000000001</v>
      </c>
      <c r="AN946" s="7">
        <v>1342.2</v>
      </c>
      <c r="AO946" s="4"/>
      <c r="AP946" s="10">
        <f t="shared" si="781"/>
        <v>8.7262963584494035E-3</v>
      </c>
      <c r="AQ946" s="10">
        <f t="shared" si="782"/>
        <v>-2.5773195876287198E-3</v>
      </c>
      <c r="AR946" s="10">
        <f t="shared" si="783"/>
        <v>1.2599019238023422E-2</v>
      </c>
      <c r="AS946" s="4"/>
      <c r="AT946" s="10">
        <f t="shared" si="827"/>
        <v>2.0889945652173912E-2</v>
      </c>
      <c r="AU946" s="10">
        <f t="shared" si="828"/>
        <v>-2.5188916876574305E-2</v>
      </c>
      <c r="AV946" s="10">
        <f t="shared" si="829"/>
        <v>3.7128617239114439E-2</v>
      </c>
      <c r="AW946" s="4"/>
      <c r="AX946" s="9">
        <f t="shared" si="830"/>
        <v>1.6238671586940527E-2</v>
      </c>
      <c r="AY946" s="9">
        <f t="shared" si="831"/>
        <v>6.2317534115688744E-2</v>
      </c>
      <c r="AZ946" s="8">
        <f t="shared" si="784"/>
        <v>-4.6078862528748217E-2</v>
      </c>
      <c r="BA946" s="4"/>
      <c r="BC946" s="4"/>
      <c r="BD946" s="4"/>
      <c r="BE946" s="4"/>
      <c r="BF946" s="4"/>
      <c r="BG946" s="4"/>
      <c r="BH946" s="4"/>
      <c r="BI946" s="4"/>
      <c r="BJ946" s="4"/>
      <c r="BK946" s="4"/>
      <c r="BN946" s="4"/>
    </row>
    <row r="947" spans="1:66" s="1" customFormat="1">
      <c r="A947" s="12">
        <v>42734</v>
      </c>
      <c r="B947" s="7">
        <v>26626.46</v>
      </c>
      <c r="C947" s="7">
        <v>296.45</v>
      </c>
      <c r="D947" s="7">
        <v>1402.55</v>
      </c>
      <c r="E947" s="7">
        <v>8392.5</v>
      </c>
      <c r="F947" s="7"/>
      <c r="G947" s="7"/>
      <c r="H947" s="10">
        <f t="shared" si="766"/>
        <v>1.610968294772918E-2</v>
      </c>
      <c r="I947" s="10">
        <f t="shared" si="767"/>
        <v>1.6672103222065165E-2</v>
      </c>
      <c r="J947" s="10">
        <f t="shared" si="768"/>
        <v>8.1686587783050026E-3</v>
      </c>
      <c r="K947" s="7"/>
      <c r="L947" s="10">
        <f t="shared" si="769"/>
        <v>3.7469975980784627</v>
      </c>
      <c r="M947" s="10">
        <f t="shared" si="770"/>
        <v>6.0746532156368218</v>
      </c>
      <c r="N947" s="10">
        <f t="shared" si="771"/>
        <v>4.6855904071539873</v>
      </c>
      <c r="O947" s="7"/>
      <c r="P947" s="10">
        <f t="shared" si="772"/>
        <v>-2.3276556175583591</v>
      </c>
      <c r="Q947" s="10">
        <f t="shared" si="773"/>
        <v>-0.93859280907552467</v>
      </c>
      <c r="R947" s="11">
        <f t="shared" si="774"/>
        <v>-1.3890628084828345</v>
      </c>
      <c r="S947" s="7"/>
      <c r="T947" s="7"/>
      <c r="U947" s="7">
        <v>13722.55</v>
      </c>
      <c r="V947" s="7">
        <v>2882.2</v>
      </c>
      <c r="W947" s="7">
        <v>54.8</v>
      </c>
      <c r="X947" s="7"/>
      <c r="Y947" s="10">
        <f t="shared" si="775"/>
        <v>-6.2631316386467008E-4</v>
      </c>
      <c r="Z947" s="10">
        <f t="shared" si="776"/>
        <v>1.1984368215370623E-3</v>
      </c>
      <c r="AA947" s="10">
        <f t="shared" si="777"/>
        <v>3.0075187969924703E-2</v>
      </c>
      <c r="AB947" s="5"/>
      <c r="AC947" s="10">
        <f t="shared" si="822"/>
        <v>-1.8366441810391078E-2</v>
      </c>
      <c r="AD947" s="10">
        <f t="shared" si="823"/>
        <v>-4.180630895207948E-3</v>
      </c>
      <c r="AE947" s="10">
        <f t="shared" si="824"/>
        <v>1.387604070305273E-2</v>
      </c>
      <c r="AF947" s="10"/>
      <c r="AG947" s="10">
        <f t="shared" si="825"/>
        <v>3.2242482513443804E-2</v>
      </c>
      <c r="AH947" s="10">
        <f t="shared" si="826"/>
        <v>1.8056671598260677E-2</v>
      </c>
      <c r="AI947" s="10">
        <f t="shared" si="780"/>
        <v>1.4185810915183127E-2</v>
      </c>
      <c r="AJ947" s="7"/>
      <c r="AK947" s="7"/>
      <c r="AL947" s="7">
        <v>1504.75</v>
      </c>
      <c r="AM947" s="7">
        <v>20.55</v>
      </c>
      <c r="AN947" s="7">
        <v>1355.85</v>
      </c>
      <c r="AO947" s="4"/>
      <c r="AP947" s="10">
        <f t="shared" si="781"/>
        <v>1.3308933621693562E-3</v>
      </c>
      <c r="AQ947" s="10">
        <f t="shared" si="782"/>
        <v>6.201550387596895E-2</v>
      </c>
      <c r="AR947" s="10">
        <f t="shared" si="783"/>
        <v>1.0169870362091986E-2</v>
      </c>
      <c r="AS947" s="4"/>
      <c r="AT947" s="10">
        <f t="shared" si="827"/>
        <v>2.2248641304347828E-2</v>
      </c>
      <c r="AU947" s="10">
        <f t="shared" si="828"/>
        <v>3.5264483627203989E-2</v>
      </c>
      <c r="AV947" s="10">
        <f t="shared" si="829"/>
        <v>4.7676080825251953E-2</v>
      </c>
      <c r="AW947" s="4"/>
      <c r="AX947" s="9">
        <f t="shared" si="830"/>
        <v>2.5427439520904125E-2</v>
      </c>
      <c r="AY947" s="9">
        <f t="shared" si="831"/>
        <v>1.2411597198047963E-2</v>
      </c>
      <c r="AZ947" s="8">
        <f t="shared" si="784"/>
        <v>1.3015842322856162E-2</v>
      </c>
      <c r="BA947" s="4"/>
      <c r="BC947" s="4"/>
      <c r="BD947" s="4"/>
      <c r="BE947" s="4"/>
      <c r="BF947" s="4"/>
      <c r="BG947" s="4"/>
      <c r="BH947" s="4"/>
      <c r="BI947" s="4"/>
      <c r="BJ947" s="4"/>
      <c r="BK947" s="4"/>
      <c r="BN947" s="4"/>
    </row>
    <row r="948" spans="1:66" s="1" customFormat="1">
      <c r="A948" s="12">
        <v>42737</v>
      </c>
      <c r="B948" s="7">
        <v>26595.45</v>
      </c>
      <c r="C948" s="7">
        <v>321</v>
      </c>
      <c r="D948" s="7">
        <v>1411</v>
      </c>
      <c r="E948" s="7">
        <v>8699.5</v>
      </c>
      <c r="F948" s="7"/>
      <c r="G948" s="7"/>
      <c r="H948" s="10">
        <f t="shared" si="766"/>
        <v>8.2813290605498441E-2</v>
      </c>
      <c r="I948" s="10">
        <f t="shared" si="767"/>
        <v>6.0247406509572176E-3</v>
      </c>
      <c r="J948" s="10">
        <f t="shared" si="768"/>
        <v>3.6580280011915399E-2</v>
      </c>
      <c r="K948" s="7"/>
      <c r="L948" s="10">
        <f t="shared" si="769"/>
        <v>4.1401120896717378</v>
      </c>
      <c r="M948" s="10">
        <f t="shared" si="770"/>
        <v>6.1172761664564943</v>
      </c>
      <c r="N948" s="10">
        <f t="shared" si="771"/>
        <v>4.8935708962807398</v>
      </c>
      <c r="O948" s="7"/>
      <c r="P948" s="10">
        <f t="shared" si="772"/>
        <v>-1.9771640767847565</v>
      </c>
      <c r="Q948" s="10">
        <f t="shared" si="773"/>
        <v>-0.753458806609002</v>
      </c>
      <c r="R948" s="11">
        <f t="shared" si="774"/>
        <v>-1.2237052701757545</v>
      </c>
      <c r="S948" s="7"/>
      <c r="T948" s="7"/>
      <c r="U948" s="7">
        <v>13892.45</v>
      </c>
      <c r="V948" s="7">
        <v>2884.3</v>
      </c>
      <c r="W948" s="7">
        <v>54.95</v>
      </c>
      <c r="X948" s="7"/>
      <c r="Y948" s="10">
        <f t="shared" si="775"/>
        <v>1.2381080775803438E-2</v>
      </c>
      <c r="Z948" s="10">
        <f t="shared" si="776"/>
        <v>7.2861008951508011E-4</v>
      </c>
      <c r="AA948" s="10">
        <f t="shared" si="777"/>
        <v>2.7372262773723666E-3</v>
      </c>
      <c r="AB948" s="5"/>
      <c r="AC948" s="10">
        <f t="shared" si="822"/>
        <v>-6.2127574342061868E-3</v>
      </c>
      <c r="AD948" s="10">
        <f t="shared" si="823"/>
        <v>-3.4550668555436547E-3</v>
      </c>
      <c r="AE948" s="10">
        <f t="shared" si="824"/>
        <v>1.6651248843663379E-2</v>
      </c>
      <c r="AF948" s="10"/>
      <c r="AG948" s="10">
        <f t="shared" si="825"/>
        <v>2.2864006277869567E-2</v>
      </c>
      <c r="AH948" s="10">
        <f t="shared" si="826"/>
        <v>2.0106315699207032E-2</v>
      </c>
      <c r="AI948" s="10">
        <f t="shared" si="780"/>
        <v>2.7576905786625347E-3</v>
      </c>
      <c r="AJ948" s="7"/>
      <c r="AK948" s="7"/>
      <c r="AL948" s="7">
        <v>1572.75</v>
      </c>
      <c r="AM948" s="7">
        <v>20.75</v>
      </c>
      <c r="AN948" s="7">
        <v>1458.75</v>
      </c>
      <c r="AO948" s="4"/>
      <c r="AP948" s="10">
        <f t="shared" si="781"/>
        <v>4.5190230935371327E-2</v>
      </c>
      <c r="AQ948" s="10">
        <f t="shared" si="782"/>
        <v>9.7323600973235665E-3</v>
      </c>
      <c r="AR948" s="10">
        <f t="shared" si="783"/>
        <v>7.5893351034406531E-2</v>
      </c>
      <c r="AS948" s="4"/>
      <c r="AT948" s="10">
        <f t="shared" si="827"/>
        <v>6.8444293478260865E-2</v>
      </c>
      <c r="AU948" s="10">
        <f t="shared" si="828"/>
        <v>4.5340050377833681E-2</v>
      </c>
      <c r="AV948" s="10">
        <f t="shared" si="829"/>
        <v>0.12718772939767406</v>
      </c>
      <c r="AW948" s="4"/>
      <c r="AX948" s="9">
        <f t="shared" si="830"/>
        <v>5.8743435919413195E-2</v>
      </c>
      <c r="AY948" s="9">
        <f t="shared" si="831"/>
        <v>8.1847679019840386E-2</v>
      </c>
      <c r="AZ948" s="8">
        <f t="shared" si="784"/>
        <v>-2.3104243100427191E-2</v>
      </c>
      <c r="BA948" s="4"/>
      <c r="BC948" s="4"/>
      <c r="BD948" s="4"/>
      <c r="BE948" s="4"/>
      <c r="BF948" s="4"/>
      <c r="BG948" s="4"/>
      <c r="BH948" s="4"/>
      <c r="BI948" s="4"/>
      <c r="BJ948" s="4"/>
      <c r="BK948" s="4"/>
      <c r="BN948" s="4"/>
    </row>
    <row r="949" spans="1:66" s="1" customFormat="1">
      <c r="A949" s="12">
        <v>42738</v>
      </c>
      <c r="B949" s="7">
        <v>26643.24</v>
      </c>
      <c r="C949" s="7">
        <v>325.85000000000002</v>
      </c>
      <c r="D949" s="7">
        <v>1401.9</v>
      </c>
      <c r="E949" s="7">
        <v>8837</v>
      </c>
      <c r="F949" s="7"/>
      <c r="G949" s="7"/>
      <c r="H949" s="10">
        <f t="shared" ref="H949:H1012" si="832">(C949-C948)/C948</f>
        <v>1.5109034267912843E-2</v>
      </c>
      <c r="I949" s="10">
        <f t="shared" ref="I949:I1012" si="833">(D949-D948)/D948</f>
        <v>-6.4493267186391985E-3</v>
      </c>
      <c r="J949" s="10">
        <f t="shared" ref="J949:J1012" si="834">(E949-E948)/E948</f>
        <v>1.5805506063566871E-2</v>
      </c>
      <c r="K949" s="7"/>
      <c r="L949" s="10">
        <f t="shared" ref="L949:L1012" si="835">(C949-$C$52)/$C$52</f>
        <v>4.2177742193755003</v>
      </c>
      <c r="M949" s="10">
        <f t="shared" ref="M949:M1012" si="836">(D949-$D$52)/$D$52</f>
        <v>6.0713745271122326</v>
      </c>
      <c r="N949" s="10">
        <f t="shared" ref="N949:N1012" si="837">(E949-$E$52)/$E$52</f>
        <v>4.9867217668179666</v>
      </c>
      <c r="O949" s="7"/>
      <c r="P949" s="10">
        <f t="shared" ref="P949:P1012" si="838">L949-M949</f>
        <v>-1.8536003077367322</v>
      </c>
      <c r="Q949" s="10">
        <f t="shared" ref="Q949:Q1012" si="839">L949-N949</f>
        <v>-0.76894754744246629</v>
      </c>
      <c r="R949" s="11">
        <f t="shared" ref="R949:R1012" si="840">P949-Q949</f>
        <v>-1.0846527602942659</v>
      </c>
      <c r="S949" s="7"/>
      <c r="T949" s="7"/>
      <c r="U949" s="7">
        <v>13727.3</v>
      </c>
      <c r="V949" s="7">
        <v>2871.3</v>
      </c>
      <c r="W949" s="7">
        <v>54.8</v>
      </c>
      <c r="X949" s="7"/>
      <c r="Y949" s="10">
        <f t="shared" ref="Y949:Y1012" si="841">(U949-U948)/U948</f>
        <v>-1.1887751980392332E-2</v>
      </c>
      <c r="Z949" s="10">
        <f t="shared" ref="Z949:Z1012" si="842">(V949-V948)/V948</f>
        <v>-4.5071594494331376E-3</v>
      </c>
      <c r="AA949" s="10">
        <f t="shared" ref="AA949:AA1012" si="843">(W949-W948)/W948</f>
        <v>-2.7297543221111134E-3</v>
      </c>
      <c r="AB949" s="5"/>
      <c r="AC949" s="10">
        <f t="shared" si="822"/>
        <v>-1.8026653695106337E-2</v>
      </c>
      <c r="AD949" s="10">
        <f t="shared" si="823"/>
        <v>-7.9466537677504046E-3</v>
      </c>
      <c r="AE949" s="10">
        <f t="shared" si="824"/>
        <v>1.387604070305273E-2</v>
      </c>
      <c r="AF949" s="10"/>
      <c r="AG949" s="10">
        <f t="shared" si="825"/>
        <v>3.190269439815907E-2</v>
      </c>
      <c r="AH949" s="10">
        <f t="shared" si="826"/>
        <v>2.1822694470803136E-2</v>
      </c>
      <c r="AI949" s="10">
        <f t="shared" ref="AI949:AI1012" si="844">AG949-AH949</f>
        <v>1.0079999927355934E-2</v>
      </c>
      <c r="AJ949" s="7"/>
      <c r="AK949" s="7"/>
      <c r="AL949" s="7">
        <v>1584.75</v>
      </c>
      <c r="AM949" s="7">
        <v>21.65</v>
      </c>
      <c r="AN949" s="7">
        <v>1561.2</v>
      </c>
      <c r="AO949" s="4"/>
      <c r="AP949" s="10">
        <f t="shared" ref="AP949:AP1012" si="845">(AL949-AL948)/AL948</f>
        <v>7.6299475441106339E-3</v>
      </c>
      <c r="AQ949" s="10">
        <f t="shared" ref="AQ949:AQ1012" si="846">(AM949-AM948)/AM948</f>
        <v>4.3373493975903545E-2</v>
      </c>
      <c r="AR949" s="10">
        <f t="shared" ref="AR949:AR1012" si="847">(AN949-AN948)/AN948</f>
        <v>7.0231362467866348E-2</v>
      </c>
      <c r="AS949" s="4"/>
      <c r="AT949" s="10">
        <f t="shared" si="827"/>
        <v>7.6596467391304351E-2</v>
      </c>
      <c r="AU949" s="10">
        <f t="shared" si="828"/>
        <v>9.0680100755667362E-2</v>
      </c>
      <c r="AV949" s="10">
        <f t="shared" si="829"/>
        <v>0.20635165939033337</v>
      </c>
      <c r="AW949" s="10" t="s">
        <v>1</v>
      </c>
      <c r="AX949" s="9">
        <f t="shared" si="830"/>
        <v>0.12975519199902902</v>
      </c>
      <c r="AY949" s="9">
        <f t="shared" si="831"/>
        <v>0.11567155863466601</v>
      </c>
      <c r="AZ949" s="8">
        <f t="shared" ref="AZ949:AZ1012" si="848">AX949-AY949</f>
        <v>1.408363336436301E-2</v>
      </c>
      <c r="BA949" s="4" t="s">
        <v>30</v>
      </c>
      <c r="BC949" s="4"/>
      <c r="BD949" s="4"/>
      <c r="BE949" s="4"/>
      <c r="BF949" s="4"/>
      <c r="BG949" s="4"/>
      <c r="BH949" s="4"/>
      <c r="BI949" s="4"/>
      <c r="BJ949" s="4"/>
      <c r="BK949" s="4"/>
      <c r="BN949" s="4"/>
    </row>
    <row r="950" spans="1:66" s="1" customFormat="1">
      <c r="A950" s="12">
        <v>42739</v>
      </c>
      <c r="B950" s="7">
        <v>26633.13</v>
      </c>
      <c r="C950" s="7">
        <v>320.89999999999998</v>
      </c>
      <c r="D950" s="7">
        <v>1419.05</v>
      </c>
      <c r="E950" s="7">
        <v>8703</v>
      </c>
      <c r="F950" s="7"/>
      <c r="G950" s="7"/>
      <c r="H950" s="10">
        <f t="shared" si="832"/>
        <v>-1.5191038821543794E-2</v>
      </c>
      <c r="I950" s="10">
        <f t="shared" si="833"/>
        <v>1.2233397531920867E-2</v>
      </c>
      <c r="J950" s="10">
        <f t="shared" si="834"/>
        <v>-1.5163517030666516E-2</v>
      </c>
      <c r="K950" s="7"/>
      <c r="L950" s="10">
        <f t="shared" si="835"/>
        <v>4.1385108086469176</v>
      </c>
      <c r="M950" s="10">
        <f t="shared" si="836"/>
        <v>6.1578814627994953</v>
      </c>
      <c r="N950" s="10">
        <f t="shared" si="837"/>
        <v>4.8959420093489605</v>
      </c>
      <c r="O950" s="7"/>
      <c r="P950" s="10">
        <f t="shared" si="838"/>
        <v>-2.0193706541525778</v>
      </c>
      <c r="Q950" s="10">
        <f t="shared" si="839"/>
        <v>-0.75743120070204295</v>
      </c>
      <c r="R950" s="11">
        <f t="shared" si="840"/>
        <v>-1.2619394534505348</v>
      </c>
      <c r="S950" s="7"/>
      <c r="T950" s="7"/>
      <c r="U950" s="7">
        <v>13782.35</v>
      </c>
      <c r="V950" s="7">
        <v>2851</v>
      </c>
      <c r="W950" s="7">
        <v>54.65</v>
      </c>
      <c r="X950" s="7"/>
      <c r="Y950" s="10">
        <f t="shared" si="841"/>
        <v>4.0102569332644503E-3</v>
      </c>
      <c r="Z950" s="10">
        <f t="shared" si="842"/>
        <v>-7.0699683070386864E-3</v>
      </c>
      <c r="AA950" s="10">
        <f t="shared" si="843"/>
        <v>-2.7372262773722369E-3</v>
      </c>
      <c r="AB950" s="5"/>
      <c r="AC950" s="10">
        <f t="shared" si="822"/>
        <v>-1.4088688274806244E-2</v>
      </c>
      <c r="AD950" s="10">
        <f t="shared" si="823"/>
        <v>-1.4960439484504087E-2</v>
      </c>
      <c r="AE950" s="10">
        <f t="shared" si="824"/>
        <v>1.1100832562442211E-2</v>
      </c>
      <c r="AF950" s="10"/>
      <c r="AG950" s="10">
        <f t="shared" si="825"/>
        <v>2.5189520837248455E-2</v>
      </c>
      <c r="AH950" s="10">
        <f t="shared" si="826"/>
        <v>2.6061272046946297E-2</v>
      </c>
      <c r="AI950" s="10">
        <f t="shared" si="844"/>
        <v>-8.7175120969784289E-4</v>
      </c>
      <c r="AJ950" s="7"/>
      <c r="AK950" s="7"/>
      <c r="AL950" s="7">
        <v>1577.25</v>
      </c>
      <c r="AM950" s="7">
        <v>21.85</v>
      </c>
      <c r="AN950" s="7">
        <v>1579.5</v>
      </c>
      <c r="AO950" s="4"/>
      <c r="AP950" s="10">
        <f t="shared" si="845"/>
        <v>-4.7326076668244201E-3</v>
      </c>
      <c r="AQ950" s="10">
        <f t="shared" si="846"/>
        <v>9.2378752886837345E-3</v>
      </c>
      <c r="AR950" s="10">
        <f t="shared" si="847"/>
        <v>1.1721752498078372E-2</v>
      </c>
      <c r="AS950" s="4"/>
      <c r="AT950" s="10">
        <f t="shared" ref="AT950:AT957" si="849">(AL950-$AL$949)/$AL$949</f>
        <v>-4.7326076668244201E-3</v>
      </c>
      <c r="AU950" s="10">
        <f t="shared" ref="AU950:AU957" si="850">(AM950-$AM$949)/$AM$949</f>
        <v>9.2378752886837345E-3</v>
      </c>
      <c r="AV950" s="10">
        <f t="shared" ref="AV950:AV957" si="851">(AN950-$AN$949)/$AN$949</f>
        <v>1.1721752498078372E-2</v>
      </c>
      <c r="AW950" s="4" t="s">
        <v>2</v>
      </c>
      <c r="AX950" s="9">
        <f t="shared" si="830"/>
        <v>1.6454360164902794E-2</v>
      </c>
      <c r="AY950" s="9">
        <f t="shared" si="831"/>
        <v>2.4838772093946377E-3</v>
      </c>
      <c r="AZ950" s="8">
        <f t="shared" si="848"/>
        <v>1.3970482955508156E-2</v>
      </c>
      <c r="BA950" s="4" t="s">
        <v>2</v>
      </c>
      <c r="BC950" s="4"/>
      <c r="BD950" s="4"/>
      <c r="BE950" s="4"/>
      <c r="BF950" s="4"/>
      <c r="BG950" s="4"/>
      <c r="BH950" s="4"/>
      <c r="BI950" s="4"/>
      <c r="BJ950" s="4">
        <v>140</v>
      </c>
      <c r="BK950" s="4"/>
      <c r="BN950" s="4"/>
    </row>
    <row r="951" spans="1:66" s="1" customFormat="1">
      <c r="A951" s="12">
        <v>42740</v>
      </c>
      <c r="B951" s="7">
        <v>26878.240000000002</v>
      </c>
      <c r="C951" s="7">
        <v>329.75</v>
      </c>
      <c r="D951" s="7">
        <v>1433.65</v>
      </c>
      <c r="E951" s="7">
        <v>8984.5</v>
      </c>
      <c r="F951" s="7"/>
      <c r="G951" s="7"/>
      <c r="H951" s="10">
        <f t="shared" si="832"/>
        <v>2.7578684948582184E-2</v>
      </c>
      <c r="I951" s="10">
        <f t="shared" si="833"/>
        <v>1.0288573341319994E-2</v>
      </c>
      <c r="J951" s="10">
        <f t="shared" si="834"/>
        <v>3.2345168332758821E-2</v>
      </c>
      <c r="K951" s="7"/>
      <c r="L951" s="10">
        <f t="shared" si="835"/>
        <v>4.2802241793434748</v>
      </c>
      <c r="M951" s="10">
        <f t="shared" si="836"/>
        <v>6.2315258511979827</v>
      </c>
      <c r="N951" s="10">
        <f t="shared" si="837"/>
        <v>5.0866472461215366</v>
      </c>
      <c r="O951" s="7"/>
      <c r="P951" s="10">
        <f t="shared" si="838"/>
        <v>-1.951301671854508</v>
      </c>
      <c r="Q951" s="10">
        <f t="shared" si="839"/>
        <v>-0.80642306677806186</v>
      </c>
      <c r="R951" s="11">
        <f t="shared" si="840"/>
        <v>-1.1448786050764461</v>
      </c>
      <c r="S951" s="7"/>
      <c r="T951" s="7"/>
      <c r="U951" s="7">
        <v>13820.45</v>
      </c>
      <c r="V951" s="7">
        <v>2867.2</v>
      </c>
      <c r="W951" s="7">
        <v>54.6</v>
      </c>
      <c r="X951" s="7"/>
      <c r="Y951" s="10">
        <f t="shared" si="841"/>
        <v>2.7644051994036114E-3</v>
      </c>
      <c r="Z951" s="10">
        <f t="shared" si="842"/>
        <v>5.6822167660469372E-3</v>
      </c>
      <c r="AA951" s="10">
        <f t="shared" si="843"/>
        <v>-9.1491308325703858E-4</v>
      </c>
      <c r="AB951" s="5"/>
      <c r="AC951" s="10">
        <f t="shared" si="822"/>
        <v>-1.1363229918522283E-2</v>
      </c>
      <c r="AD951" s="10">
        <f t="shared" si="823"/>
        <v>-9.3632311785234301E-3</v>
      </c>
      <c r="AE951" s="10">
        <f t="shared" si="824"/>
        <v>1.0175763182238748E-2</v>
      </c>
      <c r="AF951" s="10"/>
      <c r="AG951" s="10">
        <f t="shared" si="825"/>
        <v>2.1538993100761031E-2</v>
      </c>
      <c r="AH951" s="10">
        <f t="shared" si="826"/>
        <v>1.9538994360762178E-2</v>
      </c>
      <c r="AI951" s="10">
        <f t="shared" si="844"/>
        <v>1.9999987399988532E-3</v>
      </c>
      <c r="AJ951" s="7"/>
      <c r="AK951" s="7"/>
      <c r="AL951" s="7">
        <v>1624.5</v>
      </c>
      <c r="AM951" s="7">
        <v>21.95</v>
      </c>
      <c r="AN951" s="7">
        <v>1566.65</v>
      </c>
      <c r="AO951" s="4"/>
      <c r="AP951" s="10">
        <f t="shared" si="845"/>
        <v>2.9957203994293864E-2</v>
      </c>
      <c r="AQ951" s="10">
        <f t="shared" si="846"/>
        <v>4.5766590389015038E-3</v>
      </c>
      <c r="AR951" s="10">
        <f t="shared" si="847"/>
        <v>-8.1354859132636327E-3</v>
      </c>
      <c r="AS951" s="4"/>
      <c r="AT951" s="10">
        <f t="shared" si="849"/>
        <v>2.5082820634169428E-2</v>
      </c>
      <c r="AU951" s="10">
        <f t="shared" si="850"/>
        <v>1.3856812933025438E-2</v>
      </c>
      <c r="AV951" s="10">
        <f t="shared" si="851"/>
        <v>3.4909044324878589E-3</v>
      </c>
      <c r="AW951" s="4"/>
      <c r="AX951" s="9">
        <f t="shared" si="830"/>
        <v>-2.159191620168157E-2</v>
      </c>
      <c r="AY951" s="9">
        <f t="shared" si="831"/>
        <v>-1.0365908500537578E-2</v>
      </c>
      <c r="AZ951" s="8">
        <f t="shared" si="848"/>
        <v>-1.1226007701143991E-2</v>
      </c>
      <c r="BA951" s="4" t="s">
        <v>42</v>
      </c>
      <c r="BC951" s="4"/>
      <c r="BD951" s="4"/>
      <c r="BE951" s="4"/>
      <c r="BF951" s="4"/>
      <c r="BG951" s="4"/>
      <c r="BH951" s="4"/>
      <c r="BI951" s="4"/>
      <c r="BJ951" s="4"/>
      <c r="BK951" s="4"/>
      <c r="BN951" s="4"/>
    </row>
    <row r="952" spans="1:66" s="1" customFormat="1">
      <c r="A952" s="12">
        <v>42741</v>
      </c>
      <c r="B952" s="7">
        <v>26759.23</v>
      </c>
      <c r="C952" s="7">
        <v>328.25</v>
      </c>
      <c r="D952" s="7">
        <v>1392.9</v>
      </c>
      <c r="E952" s="7">
        <v>8784</v>
      </c>
      <c r="F952" s="7"/>
      <c r="G952" s="7"/>
      <c r="H952" s="10">
        <f t="shared" si="832"/>
        <v>-4.5489006823351023E-3</v>
      </c>
      <c r="I952" s="10">
        <f t="shared" si="833"/>
        <v>-2.8423952847626686E-2</v>
      </c>
      <c r="J952" s="10">
        <f t="shared" si="834"/>
        <v>-2.2316211252713006E-2</v>
      </c>
      <c r="K952" s="7"/>
      <c r="L952" s="10">
        <f t="shared" si="835"/>
        <v>4.256204963971177</v>
      </c>
      <c r="M952" s="10">
        <f t="shared" si="836"/>
        <v>6.0259773013871376</v>
      </c>
      <c r="N952" s="10">
        <f t="shared" si="837"/>
        <v>4.9508163403563445</v>
      </c>
      <c r="O952" s="10" t="s">
        <v>1</v>
      </c>
      <c r="P952" s="10">
        <f t="shared" si="838"/>
        <v>-1.7697723374159606</v>
      </c>
      <c r="Q952" s="10">
        <f t="shared" si="839"/>
        <v>-0.69461137638516757</v>
      </c>
      <c r="R952" s="11">
        <f t="shared" si="840"/>
        <v>-1.0751609610307931</v>
      </c>
      <c r="S952" s="7" t="s">
        <v>5</v>
      </c>
      <c r="T952" s="7"/>
      <c r="U952" s="7">
        <v>13700.15</v>
      </c>
      <c r="V952" s="7">
        <v>2888.55</v>
      </c>
      <c r="W952" s="7">
        <v>53.8</v>
      </c>
      <c r="X952" s="7"/>
      <c r="Y952" s="10">
        <f t="shared" si="841"/>
        <v>-8.7044922560409448E-3</v>
      </c>
      <c r="Z952" s="10">
        <f t="shared" si="842"/>
        <v>7.4462890625001275E-3</v>
      </c>
      <c r="AA952" s="10">
        <f t="shared" si="843"/>
        <v>-1.465201465201473E-2</v>
      </c>
      <c r="AB952" s="5"/>
      <c r="AC952" s="10">
        <f t="shared" si="822"/>
        <v>-1.9968811027733839E-2</v>
      </c>
      <c r="AD952" s="10">
        <f t="shared" si="823"/>
        <v>-1.9866634419376012E-3</v>
      </c>
      <c r="AE952" s="10">
        <f t="shared" si="824"/>
        <v>-4.6253469010175763E-3</v>
      </c>
      <c r="AF952" s="10"/>
      <c r="AG952" s="10">
        <f t="shared" si="825"/>
        <v>1.5343464126716264E-2</v>
      </c>
      <c r="AH952" s="10">
        <f t="shared" si="826"/>
        <v>-2.6386834590799752E-3</v>
      </c>
      <c r="AI952" s="10">
        <f t="shared" si="844"/>
        <v>1.7982147585796238E-2</v>
      </c>
      <c r="AJ952" s="7"/>
      <c r="AK952" s="7"/>
      <c r="AL952" s="7">
        <v>1628.75</v>
      </c>
      <c r="AM952" s="7">
        <v>21.7</v>
      </c>
      <c r="AN952" s="7">
        <v>1536.3</v>
      </c>
      <c r="AO952" s="4"/>
      <c r="AP952" s="10">
        <f t="shared" si="845"/>
        <v>2.6161895967990153E-3</v>
      </c>
      <c r="AQ952" s="10">
        <f t="shared" si="846"/>
        <v>-1.1389521640091117E-2</v>
      </c>
      <c r="AR952" s="10">
        <f t="shared" si="847"/>
        <v>-1.9372546516452389E-2</v>
      </c>
      <c r="AS952" s="4"/>
      <c r="AT952" s="10">
        <f t="shared" si="849"/>
        <v>2.7764631645369933E-2</v>
      </c>
      <c r="AU952" s="10">
        <f t="shared" si="850"/>
        <v>2.3094688221709336E-3</v>
      </c>
      <c r="AV952" s="10">
        <f t="shared" si="851"/>
        <v>-1.5949269792467389E-2</v>
      </c>
      <c r="AW952" s="4"/>
      <c r="AX952" s="9">
        <f t="shared" si="830"/>
        <v>-4.3713901437837321E-2</v>
      </c>
      <c r="AY952" s="9">
        <f t="shared" si="831"/>
        <v>-1.8258738614638323E-2</v>
      </c>
      <c r="AZ952" s="8">
        <f t="shared" si="848"/>
        <v>-2.5455162823198998E-2</v>
      </c>
      <c r="BA952" s="4"/>
      <c r="BC952" s="4"/>
      <c r="BD952" s="4"/>
      <c r="BE952" s="4"/>
      <c r="BF952" s="4"/>
      <c r="BG952" s="4"/>
      <c r="BH952" s="4"/>
      <c r="BI952" s="4"/>
      <c r="BJ952" s="4"/>
      <c r="BK952" s="4"/>
      <c r="BN952" s="4"/>
    </row>
    <row r="953" spans="1:66" s="1" customFormat="1">
      <c r="A953" s="12">
        <v>42744</v>
      </c>
      <c r="B953" s="7">
        <v>26726.55</v>
      </c>
      <c r="C953" s="7">
        <v>324.35000000000002</v>
      </c>
      <c r="D953" s="7">
        <v>1384.35</v>
      </c>
      <c r="E953" s="7">
        <v>8770</v>
      </c>
      <c r="F953" s="7"/>
      <c r="G953" s="7"/>
      <c r="H953" s="10">
        <f t="shared" si="832"/>
        <v>-1.1881188118811812E-2</v>
      </c>
      <c r="I953" s="10">
        <f t="shared" si="833"/>
        <v>-6.1382726685334059E-3</v>
      </c>
      <c r="J953" s="10">
        <f t="shared" si="834"/>
        <v>-1.5938069216757742E-3</v>
      </c>
      <c r="K953" s="7"/>
      <c r="L953" s="10">
        <f t="shared" si="835"/>
        <v>4.1937550040032026</v>
      </c>
      <c r="M953" s="10">
        <f t="shared" si="836"/>
        <v>5.9828499369482975</v>
      </c>
      <c r="N953" s="10">
        <f t="shared" si="837"/>
        <v>4.9413318880834636</v>
      </c>
      <c r="O953" s="7" t="s">
        <v>2</v>
      </c>
      <c r="P953" s="10">
        <f t="shared" si="838"/>
        <v>-1.7890949329450949</v>
      </c>
      <c r="Q953" s="10">
        <f t="shared" si="839"/>
        <v>-0.74757688408026102</v>
      </c>
      <c r="R953" s="11">
        <f t="shared" si="840"/>
        <v>-1.0415180488648339</v>
      </c>
      <c r="S953" s="7" t="s">
        <v>2</v>
      </c>
      <c r="T953" s="7"/>
      <c r="U953" s="7">
        <v>13717.5</v>
      </c>
      <c r="V953" s="7">
        <v>2891.2</v>
      </c>
      <c r="W953" s="7">
        <v>53.8</v>
      </c>
      <c r="X953" s="7"/>
      <c r="Y953" s="10">
        <f t="shared" si="841"/>
        <v>1.266409491866904E-3</v>
      </c>
      <c r="Z953" s="10">
        <f t="shared" si="842"/>
        <v>9.1741531218072602E-4</v>
      </c>
      <c r="AA953" s="10">
        <f t="shared" si="843"/>
        <v>0</v>
      </c>
      <c r="AB953" s="5"/>
      <c r="AC953" s="10">
        <f t="shared" si="822"/>
        <v>-1.8727690227693754E-2</v>
      </c>
      <c r="AD953" s="10">
        <f t="shared" si="823"/>
        <v>-1.0710707252186587E-3</v>
      </c>
      <c r="AE953" s="10">
        <f t="shared" si="824"/>
        <v>-4.6253469010175763E-3</v>
      </c>
      <c r="AF953" s="10"/>
      <c r="AG953" s="10">
        <f t="shared" si="825"/>
        <v>1.4102343326676179E-2</v>
      </c>
      <c r="AH953" s="10">
        <f t="shared" si="826"/>
        <v>-3.5542761757989174E-3</v>
      </c>
      <c r="AI953" s="10">
        <f t="shared" si="844"/>
        <v>1.7656619502475095E-2</v>
      </c>
      <c r="AJ953" s="7"/>
      <c r="AK953" s="7"/>
      <c r="AL953" s="7">
        <v>1628.5</v>
      </c>
      <c r="AM953" s="7">
        <v>21.95</v>
      </c>
      <c r="AN953" s="7">
        <v>1545.05</v>
      </c>
      <c r="AO953" s="4"/>
      <c r="AP953" s="10">
        <f t="shared" si="845"/>
        <v>-1.5349194167306216E-4</v>
      </c>
      <c r="AQ953" s="10">
        <f t="shared" si="846"/>
        <v>1.1520737327188941E-2</v>
      </c>
      <c r="AR953" s="10">
        <f t="shared" si="847"/>
        <v>5.6955021805636923E-3</v>
      </c>
      <c r="AS953" s="4"/>
      <c r="AT953" s="10">
        <f t="shared" si="849"/>
        <v>2.7606878056475784E-2</v>
      </c>
      <c r="AU953" s="10">
        <f t="shared" si="850"/>
        <v>1.3856812933025438E-2</v>
      </c>
      <c r="AV953" s="10">
        <f t="shared" si="851"/>
        <v>-1.0344606712785096E-2</v>
      </c>
      <c r="AW953" s="4"/>
      <c r="AX953" s="9">
        <f t="shared" si="830"/>
        <v>-3.7951484769260878E-2</v>
      </c>
      <c r="AY953" s="9">
        <f t="shared" si="831"/>
        <v>-2.4201419645810532E-2</v>
      </c>
      <c r="AZ953" s="8">
        <f t="shared" si="848"/>
        <v>-1.3750065123450346E-2</v>
      </c>
      <c r="BA953" s="4"/>
      <c r="BC953" s="4"/>
      <c r="BD953" s="4"/>
      <c r="BE953" s="4"/>
      <c r="BF953" s="4"/>
      <c r="BG953" s="4"/>
      <c r="BH953" s="4"/>
      <c r="BI953" s="4"/>
      <c r="BJ953" s="4"/>
      <c r="BK953" s="4"/>
      <c r="BN953" s="4"/>
    </row>
    <row r="954" spans="1:66" s="1" customFormat="1">
      <c r="A954" s="12">
        <v>42745</v>
      </c>
      <c r="B954" s="7">
        <v>26899.56</v>
      </c>
      <c r="C954" s="7">
        <v>337.5</v>
      </c>
      <c r="D954" s="7">
        <v>1410.8</v>
      </c>
      <c r="E954" s="7">
        <v>8999</v>
      </c>
      <c r="F954" s="7"/>
      <c r="G954" s="7"/>
      <c r="H954" s="10">
        <f t="shared" si="832"/>
        <v>4.0542623708956303E-2</v>
      </c>
      <c r="I954" s="10">
        <f t="shared" si="833"/>
        <v>1.9106439845414849E-2</v>
      </c>
      <c r="J954" s="10">
        <f t="shared" si="834"/>
        <v>2.6111744583808438E-2</v>
      </c>
      <c r="K954" s="7"/>
      <c r="L954" s="10">
        <f t="shared" si="835"/>
        <v>4.4043234587670135</v>
      </c>
      <c r="M954" s="10">
        <f t="shared" si="836"/>
        <v>6.116267339218159</v>
      </c>
      <c r="N954" s="10">
        <f t="shared" si="837"/>
        <v>5.0964704288327347</v>
      </c>
      <c r="O954" s="7"/>
      <c r="P954" s="10">
        <f t="shared" si="838"/>
        <v>-1.7119438804511455</v>
      </c>
      <c r="Q954" s="10">
        <f t="shared" si="839"/>
        <v>-0.69214697006572123</v>
      </c>
      <c r="R954" s="11">
        <f t="shared" si="840"/>
        <v>-1.0197969103854243</v>
      </c>
      <c r="S954" s="7"/>
      <c r="T954" s="7"/>
      <c r="U954" s="7">
        <v>13964.35</v>
      </c>
      <c r="V954" s="7">
        <v>2879.85</v>
      </c>
      <c r="W954" s="7">
        <v>54.85</v>
      </c>
      <c r="X954" s="7"/>
      <c r="Y954" s="10">
        <f t="shared" si="841"/>
        <v>1.7995261527246245E-2</v>
      </c>
      <c r="Z954" s="10">
        <f t="shared" si="842"/>
        <v>-3.9257055893746227E-3</v>
      </c>
      <c r="AA954" s="10">
        <f t="shared" si="843"/>
        <v>1.9516728624535396E-2</v>
      </c>
      <c r="AB954" s="5"/>
      <c r="AC954" s="10">
        <f t="shared" si="822"/>
        <v>-1.0694383838961113E-3</v>
      </c>
      <c r="AD954" s="10">
        <f t="shared" si="823"/>
        <v>-4.9925716062606748E-3</v>
      </c>
      <c r="AE954" s="10">
        <f t="shared" si="824"/>
        <v>1.4801110083256325E-2</v>
      </c>
      <c r="AF954" s="10"/>
      <c r="AG954" s="10">
        <f t="shared" si="825"/>
        <v>1.5870548467152436E-2</v>
      </c>
      <c r="AH954" s="10">
        <f t="shared" si="826"/>
        <v>1.9793681689517E-2</v>
      </c>
      <c r="AI954" s="10">
        <f t="shared" si="844"/>
        <v>-3.923133222364563E-3</v>
      </c>
      <c r="AJ954" s="7"/>
      <c r="AK954" s="7"/>
      <c r="AL954" s="7">
        <v>1638.5</v>
      </c>
      <c r="AM954" s="7">
        <v>21.9</v>
      </c>
      <c r="AN954" s="7">
        <v>1552.05</v>
      </c>
      <c r="AO954" s="4"/>
      <c r="AP954" s="10">
        <f t="shared" si="845"/>
        <v>6.1406202026404663E-3</v>
      </c>
      <c r="AQ954" s="10">
        <f t="shared" si="846"/>
        <v>-2.2779043280182557E-3</v>
      </c>
      <c r="AR954" s="10">
        <f t="shared" si="847"/>
        <v>4.5305977152842953E-3</v>
      </c>
      <c r="AS954" s="4"/>
      <c r="AT954" s="10">
        <f t="shared" si="849"/>
        <v>3.391702161224168E-2</v>
      </c>
      <c r="AU954" s="10">
        <f t="shared" si="850"/>
        <v>1.1547344110854504E-2</v>
      </c>
      <c r="AV954" s="10">
        <f t="shared" si="851"/>
        <v>-5.8608762490392589E-3</v>
      </c>
      <c r="AW954" s="4"/>
      <c r="AX954" s="9">
        <f t="shared" si="830"/>
        <v>-3.9777897861280942E-2</v>
      </c>
      <c r="AY954" s="9">
        <f t="shared" si="831"/>
        <v>-1.7408220359893763E-2</v>
      </c>
      <c r="AZ954" s="8">
        <f t="shared" si="848"/>
        <v>-2.2369677501387179E-2</v>
      </c>
      <c r="BA954" s="4"/>
      <c r="BC954" s="4"/>
      <c r="BD954" s="4"/>
      <c r="BE954" s="4"/>
      <c r="BF954" s="4"/>
      <c r="BG954" s="4"/>
      <c r="BH954" s="4"/>
      <c r="BI954" s="4"/>
      <c r="BJ954" s="4"/>
      <c r="BK954" s="4"/>
      <c r="BN954" s="4"/>
    </row>
    <row r="955" spans="1:66" s="1" customFormat="1">
      <c r="A955" s="12">
        <v>42746</v>
      </c>
      <c r="B955" s="7">
        <v>27140.41</v>
      </c>
      <c r="C955" s="7">
        <v>359.45</v>
      </c>
      <c r="D955" s="7">
        <v>1399.2</v>
      </c>
      <c r="E955" s="7">
        <v>8956.5</v>
      </c>
      <c r="F955" s="7"/>
      <c r="G955" s="7"/>
      <c r="H955" s="10">
        <f t="shared" si="832"/>
        <v>6.5037037037037004E-2</v>
      </c>
      <c r="I955" s="10">
        <f t="shared" si="833"/>
        <v>-8.2222852282392324E-3</v>
      </c>
      <c r="J955" s="10">
        <f t="shared" si="834"/>
        <v>-4.7227469718857653E-3</v>
      </c>
      <c r="K955" s="1" t="s">
        <v>15</v>
      </c>
      <c r="L955" s="10">
        <f t="shared" si="835"/>
        <v>4.7558046437149715</v>
      </c>
      <c r="M955" s="10">
        <f t="shared" si="836"/>
        <v>6.0577553593947036</v>
      </c>
      <c r="N955" s="10">
        <f t="shared" si="837"/>
        <v>5.0676783415757738</v>
      </c>
      <c r="O955" s="7" t="s">
        <v>3</v>
      </c>
      <c r="P955" s="10">
        <f t="shared" si="838"/>
        <v>-1.3019507156797321</v>
      </c>
      <c r="Q955" s="10">
        <f t="shared" si="839"/>
        <v>-0.31187369786080232</v>
      </c>
      <c r="R955" s="11">
        <f t="shared" si="840"/>
        <v>-0.99007701781892976</v>
      </c>
      <c r="S955" s="7" t="s">
        <v>35</v>
      </c>
      <c r="T955" s="7"/>
      <c r="U955" s="7">
        <v>14250</v>
      </c>
      <c r="V955" s="7">
        <v>2971</v>
      </c>
      <c r="W955" s="7">
        <v>57.05</v>
      </c>
      <c r="X955" s="7"/>
      <c r="Y955" s="10">
        <f t="shared" si="841"/>
        <v>2.0455660306423117E-2</v>
      </c>
      <c r="Z955" s="10">
        <f t="shared" si="842"/>
        <v>3.1650954042745316E-2</v>
      </c>
      <c r="AA955" s="10">
        <f t="shared" si="843"/>
        <v>4.010938924339099E-2</v>
      </c>
      <c r="AB955" s="5"/>
      <c r="AC955" s="10">
        <f t="shared" si="822"/>
        <v>1.9364345854227374E-2</v>
      </c>
      <c r="AD955" s="10">
        <f t="shared" si="823"/>
        <v>2.6500362782019768E-2</v>
      </c>
      <c r="AE955" s="10">
        <f t="shared" si="824"/>
        <v>5.5504162812210919E-2</v>
      </c>
      <c r="AF955" s="10"/>
      <c r="AG955" s="10">
        <f t="shared" si="825"/>
        <v>3.6139816957983545E-2</v>
      </c>
      <c r="AH955" s="10">
        <f t="shared" si="826"/>
        <v>2.9003800030191151E-2</v>
      </c>
      <c r="AI955" s="10">
        <f t="shared" si="844"/>
        <v>7.1360169277923935E-3</v>
      </c>
      <c r="AJ955" s="7"/>
      <c r="AK955" s="7"/>
      <c r="AL955" s="7">
        <v>1653.25</v>
      </c>
      <c r="AM955" s="7">
        <v>22.05</v>
      </c>
      <c r="AN955" s="7">
        <v>1675.1</v>
      </c>
      <c r="AO955" s="4"/>
      <c r="AP955" s="10">
        <f t="shared" si="845"/>
        <v>9.002136100091547E-3</v>
      </c>
      <c r="AQ955" s="10">
        <f t="shared" si="846"/>
        <v>6.8493150684932483E-3</v>
      </c>
      <c r="AR955" s="10">
        <f t="shared" si="847"/>
        <v>7.9282239618568964E-2</v>
      </c>
      <c r="AS955" s="4"/>
      <c r="AT955" s="10">
        <f t="shared" si="849"/>
        <v>4.3224483356996371E-2</v>
      </c>
      <c r="AU955" s="10">
        <f t="shared" si="850"/>
        <v>1.8475750577367306E-2</v>
      </c>
      <c r="AV955" s="10">
        <f t="shared" si="851"/>
        <v>7.2956699974378592E-2</v>
      </c>
      <c r="AW955" s="4"/>
      <c r="AX955" s="9">
        <f t="shared" si="830"/>
        <v>2.9732216617382221E-2</v>
      </c>
      <c r="AY955" s="9">
        <f t="shared" si="831"/>
        <v>5.4480949397011286E-2</v>
      </c>
      <c r="AZ955" s="8">
        <f t="shared" si="848"/>
        <v>-2.4748732779629065E-2</v>
      </c>
      <c r="BA955" s="4"/>
      <c r="BC955" s="4"/>
      <c r="BD955" s="4"/>
      <c r="BE955" s="4"/>
      <c r="BF955" s="4"/>
      <c r="BG955" s="4"/>
      <c r="BH955" s="4"/>
      <c r="BI955" s="4"/>
      <c r="BJ955" s="4"/>
      <c r="BK955" s="4"/>
      <c r="BN955" s="4"/>
    </row>
    <row r="956" spans="1:66" s="1" customFormat="1">
      <c r="A956" s="12">
        <v>42747</v>
      </c>
      <c r="B956" s="7">
        <v>27247.16</v>
      </c>
      <c r="C956" s="7">
        <v>356.4</v>
      </c>
      <c r="D956" s="7">
        <v>1403</v>
      </c>
      <c r="E956" s="7">
        <v>8918.5</v>
      </c>
      <c r="F956" s="7"/>
      <c r="G956" s="7"/>
      <c r="H956" s="10">
        <f t="shared" si="832"/>
        <v>-8.4851857003756057E-3</v>
      </c>
      <c r="I956" s="10">
        <f t="shared" si="833"/>
        <v>2.7158376214979664E-3</v>
      </c>
      <c r="J956" s="10">
        <f t="shared" si="834"/>
        <v>-4.2427287444872439E-3</v>
      </c>
      <c r="K956" s="7" t="s">
        <v>6</v>
      </c>
      <c r="L956" s="10">
        <f t="shared" si="835"/>
        <v>4.7069655724579658</v>
      </c>
      <c r="M956" s="10">
        <f t="shared" si="836"/>
        <v>6.0769230769230766</v>
      </c>
      <c r="N956" s="10">
        <f t="shared" si="837"/>
        <v>5.0419348282636678</v>
      </c>
      <c r="O956" s="7" t="s">
        <v>0</v>
      </c>
      <c r="P956" s="10">
        <f t="shared" si="838"/>
        <v>-1.3699575044651109</v>
      </c>
      <c r="Q956" s="10">
        <f t="shared" si="839"/>
        <v>-0.33496925580570203</v>
      </c>
      <c r="R956" s="11">
        <f t="shared" si="840"/>
        <v>-1.0349882486594089</v>
      </c>
      <c r="S956" s="7" t="s">
        <v>3</v>
      </c>
      <c r="T956" s="7"/>
      <c r="U956" s="7">
        <v>14049.7</v>
      </c>
      <c r="V956" s="7">
        <v>2946.9</v>
      </c>
      <c r="W956" s="7">
        <v>56.05</v>
      </c>
      <c r="X956" s="7"/>
      <c r="Y956" s="10">
        <f t="shared" si="841"/>
        <v>-1.4056140350877142E-2</v>
      </c>
      <c r="Z956" s="10">
        <f t="shared" si="842"/>
        <v>-8.1117468865701484E-3</v>
      </c>
      <c r="AA956" s="10">
        <f t="shared" si="843"/>
        <v>-1.7528483786152498E-2</v>
      </c>
      <c r="AB956" s="5"/>
      <c r="AC956" s="10">
        <f t="shared" si="822"/>
        <v>5.0360175402202872E-3</v>
      </c>
      <c r="AD956" s="10">
        <f t="shared" si="823"/>
        <v>1.8173651660159593E-2</v>
      </c>
      <c r="AE956" s="10">
        <f t="shared" si="824"/>
        <v>3.7002775208140611E-2</v>
      </c>
      <c r="AF956" s="10"/>
      <c r="AG956" s="10">
        <f t="shared" si="825"/>
        <v>3.1966757667920322E-2</v>
      </c>
      <c r="AH956" s="10">
        <f t="shared" si="826"/>
        <v>1.8829123547981018E-2</v>
      </c>
      <c r="AI956" s="10">
        <f t="shared" si="844"/>
        <v>1.3137634119939304E-2</v>
      </c>
      <c r="AJ956" s="7"/>
      <c r="AK956" s="7"/>
      <c r="AL956" s="7">
        <v>1653</v>
      </c>
      <c r="AM956" s="7">
        <v>22.05</v>
      </c>
      <c r="AN956" s="7">
        <v>1700.5</v>
      </c>
      <c r="AO956" s="4"/>
      <c r="AP956" s="10">
        <f t="shared" si="845"/>
        <v>-1.5121729925903524E-4</v>
      </c>
      <c r="AQ956" s="10">
        <f t="shared" si="846"/>
        <v>0</v>
      </c>
      <c r="AR956" s="10">
        <f t="shared" si="847"/>
        <v>1.5163273834398002E-2</v>
      </c>
      <c r="AS956" s="4"/>
      <c r="AT956" s="10">
        <f t="shared" si="849"/>
        <v>4.3066729768102226E-2</v>
      </c>
      <c r="AU956" s="10">
        <f t="shared" si="850"/>
        <v>1.8475750577367306E-2</v>
      </c>
      <c r="AV956" s="10">
        <f t="shared" si="851"/>
        <v>8.9226236228542116E-2</v>
      </c>
      <c r="AW956" s="4"/>
      <c r="AX956" s="9">
        <f t="shared" si="830"/>
        <v>4.6159506460439891E-2</v>
      </c>
      <c r="AY956" s="9">
        <f t="shared" si="831"/>
        <v>7.075048565117481E-2</v>
      </c>
      <c r="AZ956" s="8">
        <f t="shared" si="848"/>
        <v>-2.459097919073492E-2</v>
      </c>
      <c r="BA956" s="4"/>
      <c r="BC956" s="4"/>
      <c r="BD956" s="4"/>
      <c r="BE956" s="4"/>
      <c r="BF956" s="4"/>
      <c r="BG956" s="4"/>
      <c r="BH956" s="4"/>
      <c r="BI956" s="4"/>
      <c r="BJ956" s="4"/>
      <c r="BK956" s="4"/>
      <c r="BN956" s="4"/>
    </row>
    <row r="957" spans="1:66" s="1" customFormat="1">
      <c r="A957" s="12">
        <v>42748</v>
      </c>
      <c r="B957" s="7">
        <v>27238.06</v>
      </c>
      <c r="C957" s="7">
        <v>358.6</v>
      </c>
      <c r="D957" s="7">
        <v>1398.5</v>
      </c>
      <c r="E957" s="7">
        <v>9008</v>
      </c>
      <c r="F957" s="7"/>
      <c r="G957" s="7"/>
      <c r="H957" s="10">
        <f t="shared" si="832"/>
        <v>6.1728395061729675E-3</v>
      </c>
      <c r="I957" s="10">
        <f t="shared" si="833"/>
        <v>-3.2074126870990736E-3</v>
      </c>
      <c r="J957" s="10">
        <f t="shared" si="834"/>
        <v>1.0035319840780401E-2</v>
      </c>
      <c r="L957" s="10">
        <f t="shared" si="835"/>
        <v>4.7421937550040036</v>
      </c>
      <c r="M957" s="10">
        <f t="shared" si="836"/>
        <v>6.0542244640605301</v>
      </c>
      <c r="N957" s="10">
        <f t="shared" si="837"/>
        <v>5.1025675767224445</v>
      </c>
      <c r="O957" s="7"/>
      <c r="P957" s="10">
        <f t="shared" si="838"/>
        <v>-1.3120307090565264</v>
      </c>
      <c r="Q957" s="10">
        <f t="shared" si="839"/>
        <v>-0.3603738217184409</v>
      </c>
      <c r="R957" s="11">
        <f t="shared" si="840"/>
        <v>-0.95165688733808551</v>
      </c>
      <c r="S957" s="7"/>
      <c r="T957" s="7"/>
      <c r="U957" s="7">
        <v>14034.8</v>
      </c>
      <c r="V957" s="7">
        <v>2938.6</v>
      </c>
      <c r="W957" s="7">
        <v>55.65</v>
      </c>
      <c r="X957" s="7"/>
      <c r="Y957" s="10">
        <f t="shared" si="841"/>
        <v>-1.0605208652143074E-3</v>
      </c>
      <c r="Z957" s="10">
        <f t="shared" si="842"/>
        <v>-2.8165190539211314E-3</v>
      </c>
      <c r="AA957" s="10">
        <f t="shared" si="843"/>
        <v>-7.1364852809990831E-3</v>
      </c>
      <c r="AB957" s="5"/>
      <c r="AC957" s="10">
        <f t="shared" si="822"/>
        <v>3.970155873326991E-3</v>
      </c>
      <c r="AD957" s="10">
        <f t="shared" si="823"/>
        <v>1.5305946170058295E-2</v>
      </c>
      <c r="AE957" s="10">
        <f t="shared" si="824"/>
        <v>2.9602220166512518E-2</v>
      </c>
      <c r="AF957" s="10"/>
      <c r="AG957" s="10">
        <f t="shared" si="825"/>
        <v>2.5632064293185527E-2</v>
      </c>
      <c r="AH957" s="10">
        <f t="shared" si="826"/>
        <v>1.4296273996454223E-2</v>
      </c>
      <c r="AI957" s="10">
        <f t="shared" si="844"/>
        <v>1.1335790296731305E-2</v>
      </c>
      <c r="AJ957" s="7"/>
      <c r="AK957" s="7"/>
      <c r="AL957" s="7">
        <v>1640.25</v>
      </c>
      <c r="AM957" s="7">
        <v>22.05</v>
      </c>
      <c r="AN957" s="7">
        <v>1743.15</v>
      </c>
      <c r="AO957" s="4"/>
      <c r="AP957" s="10">
        <f t="shared" si="845"/>
        <v>-7.7132486388384758E-3</v>
      </c>
      <c r="AQ957" s="10">
        <f t="shared" si="846"/>
        <v>0</v>
      </c>
      <c r="AR957" s="10">
        <f t="shared" si="847"/>
        <v>2.5080858571008582E-2</v>
      </c>
      <c r="AS957" s="4"/>
      <c r="AT957" s="10">
        <f t="shared" si="849"/>
        <v>3.5021296734500711E-2</v>
      </c>
      <c r="AU957" s="10">
        <f t="shared" si="850"/>
        <v>1.8475750577367306E-2</v>
      </c>
      <c r="AV957" s="10">
        <f t="shared" si="851"/>
        <v>0.11654496541122217</v>
      </c>
      <c r="AW957" s="10" t="s">
        <v>1</v>
      </c>
      <c r="AX957" s="9">
        <f t="shared" si="830"/>
        <v>8.152366867672145E-2</v>
      </c>
      <c r="AY957" s="9">
        <f t="shared" si="831"/>
        <v>9.8069214833854862E-2</v>
      </c>
      <c r="AZ957" s="8">
        <f t="shared" si="848"/>
        <v>-1.6545546157133412E-2</v>
      </c>
      <c r="BA957" s="4" t="s">
        <v>29</v>
      </c>
      <c r="BC957" s="4"/>
      <c r="BD957" s="4"/>
      <c r="BE957" s="4"/>
      <c r="BF957" s="4"/>
      <c r="BG957" s="4"/>
      <c r="BH957" s="4"/>
      <c r="BI957" s="4"/>
      <c r="BJ957" s="4">
        <v>141</v>
      </c>
      <c r="BK957" s="4"/>
      <c r="BN957" s="4"/>
    </row>
    <row r="958" spans="1:66" s="1" customFormat="1">
      <c r="A958" s="12">
        <v>42751</v>
      </c>
      <c r="B958" s="7">
        <v>27288.17</v>
      </c>
      <c r="C958" s="7">
        <v>360.45</v>
      </c>
      <c r="D958" s="7">
        <v>1415.1</v>
      </c>
      <c r="E958" s="7">
        <v>9168</v>
      </c>
      <c r="F958" s="7"/>
      <c r="G958" s="7"/>
      <c r="H958" s="10">
        <f t="shared" si="832"/>
        <v>5.1589514779697872E-3</v>
      </c>
      <c r="I958" s="10">
        <f t="shared" si="833"/>
        <v>1.1869860564890889E-2</v>
      </c>
      <c r="J958" s="10">
        <f t="shared" si="834"/>
        <v>1.7761989342806393E-2</v>
      </c>
      <c r="K958" s="7"/>
      <c r="L958" s="10">
        <f t="shared" si="835"/>
        <v>4.7718174539631706</v>
      </c>
      <c r="M958" s="10">
        <f t="shared" si="836"/>
        <v>6.1379571248423703</v>
      </c>
      <c r="N958" s="10">
        <f t="shared" si="837"/>
        <v>5.2109613169839442</v>
      </c>
      <c r="O958" s="7"/>
      <c r="P958" s="10">
        <f t="shared" si="838"/>
        <v>-1.3661396708791997</v>
      </c>
      <c r="Q958" s="10">
        <f t="shared" si="839"/>
        <v>-0.43914386302077357</v>
      </c>
      <c r="R958" s="11">
        <f t="shared" si="840"/>
        <v>-0.92699580785842617</v>
      </c>
      <c r="S958" s="7"/>
      <c r="T958" s="7"/>
      <c r="U958" s="7">
        <v>14091.1</v>
      </c>
      <c r="V958" s="7">
        <v>2957.8</v>
      </c>
      <c r="W958" s="7">
        <v>57</v>
      </c>
      <c r="X958" s="7"/>
      <c r="Y958" s="10">
        <f t="shared" si="841"/>
        <v>4.0114572348733928E-3</v>
      </c>
      <c r="Z958" s="10">
        <f t="shared" si="842"/>
        <v>6.5337235418227299E-3</v>
      </c>
      <c r="AA958" s="10">
        <f t="shared" si="843"/>
        <v>2.4258760107816739E-2</v>
      </c>
      <c r="AB958" s="5"/>
      <c r="AC958" s="10">
        <f t="shared" si="822"/>
        <v>7.9975392187020163E-3</v>
      </c>
      <c r="AD958" s="10">
        <f t="shared" si="823"/>
        <v>2.1939674532702208E-2</v>
      </c>
      <c r="AE958" s="10">
        <f t="shared" si="824"/>
        <v>5.4579093432007453E-2</v>
      </c>
      <c r="AF958" s="10"/>
      <c r="AG958" s="10">
        <f t="shared" si="825"/>
        <v>4.658155421330544E-2</v>
      </c>
      <c r="AH958" s="10">
        <f t="shared" si="826"/>
        <v>3.2639418899305245E-2</v>
      </c>
      <c r="AI958" s="10">
        <f t="shared" si="844"/>
        <v>1.3942135314000195E-2</v>
      </c>
      <c r="AJ958" s="7"/>
      <c r="AK958" s="7"/>
      <c r="AL958" s="7">
        <v>1656</v>
      </c>
      <c r="AM958" s="7">
        <v>21.9</v>
      </c>
      <c r="AN958" s="7">
        <v>1757.3</v>
      </c>
      <c r="AO958" s="4"/>
      <c r="AP958" s="10">
        <f t="shared" si="845"/>
        <v>9.6021947873799734E-3</v>
      </c>
      <c r="AQ958" s="10">
        <f t="shared" si="846"/>
        <v>-6.8027210884354702E-3</v>
      </c>
      <c r="AR958" s="10">
        <f t="shared" si="847"/>
        <v>8.1174884548087436E-3</v>
      </c>
      <c r="AS958" s="4"/>
      <c r="AT958" s="10">
        <f t="shared" ref="AT958:AT966" si="852">(AL958-$AL$957)/$AL$957</f>
        <v>9.6021947873799734E-3</v>
      </c>
      <c r="AU958" s="10">
        <f t="shared" ref="AU958:AU966" si="853">(AM958-$AM$957)/$AM$957</f>
        <v>-6.8027210884354702E-3</v>
      </c>
      <c r="AV958" s="10">
        <f t="shared" ref="AV958:AV966" si="854">(AN958-$AN$957)/$AN$957</f>
        <v>8.1174884548087436E-3</v>
      </c>
      <c r="AW958" s="7" t="s">
        <v>0</v>
      </c>
      <c r="AX958" s="9">
        <f t="shared" si="830"/>
        <v>-1.4847063325712298E-3</v>
      </c>
      <c r="AY958" s="9">
        <f t="shared" si="831"/>
        <v>1.4920209543244214E-2</v>
      </c>
      <c r="AZ958" s="8">
        <f t="shared" si="848"/>
        <v>-1.6404915875815444E-2</v>
      </c>
      <c r="BA958" s="4" t="s">
        <v>2</v>
      </c>
      <c r="BC958" s="4"/>
      <c r="BD958" s="4"/>
      <c r="BE958" s="4"/>
      <c r="BF958" s="4"/>
      <c r="BG958" s="4"/>
      <c r="BH958" s="4"/>
      <c r="BI958" s="4"/>
      <c r="BJ958" s="4"/>
      <c r="BK958" s="4"/>
      <c r="BN958" s="4"/>
    </row>
    <row r="959" spans="1:66" s="1" customFormat="1">
      <c r="A959" s="12">
        <v>42752</v>
      </c>
      <c r="B959" s="7">
        <v>27235.66</v>
      </c>
      <c r="C959" s="7">
        <v>366.35</v>
      </c>
      <c r="D959" s="7">
        <v>1423.2</v>
      </c>
      <c r="E959" s="7">
        <v>9123</v>
      </c>
      <c r="F959" s="7"/>
      <c r="G959" s="7"/>
      <c r="H959" s="10">
        <f t="shared" si="832"/>
        <v>1.6368428353447175E-2</v>
      </c>
      <c r="I959" s="10">
        <f t="shared" si="833"/>
        <v>5.7239771040916805E-3</v>
      </c>
      <c r="J959" s="10">
        <f t="shared" si="834"/>
        <v>-4.9083769633507853E-3</v>
      </c>
      <c r="K959" s="7"/>
      <c r="L959" s="10">
        <f t="shared" si="835"/>
        <v>4.8662930344275424</v>
      </c>
      <c r="M959" s="10">
        <f t="shared" si="836"/>
        <v>6.1788146279949565</v>
      </c>
      <c r="N959" s="10">
        <f t="shared" si="837"/>
        <v>5.1804755775353977</v>
      </c>
      <c r="O959" s="7"/>
      <c r="P959" s="10">
        <f t="shared" si="838"/>
        <v>-1.3125215935674142</v>
      </c>
      <c r="Q959" s="10">
        <f t="shared" si="839"/>
        <v>-0.31418254310785532</v>
      </c>
      <c r="R959" s="11">
        <f t="shared" si="840"/>
        <v>-0.99833905045955884</v>
      </c>
      <c r="S959" s="7"/>
      <c r="T959" s="7"/>
      <c r="U959" s="7">
        <v>14044.35</v>
      </c>
      <c r="V959" s="7">
        <v>3011.25</v>
      </c>
      <c r="W959" s="7">
        <v>56.6</v>
      </c>
      <c r="X959" s="7"/>
      <c r="Y959" s="10">
        <f t="shared" si="841"/>
        <v>-3.3176969860408342E-3</v>
      </c>
      <c r="Z959" s="10">
        <f t="shared" si="842"/>
        <v>1.8070863479613165E-2</v>
      </c>
      <c r="AA959" s="10">
        <f t="shared" si="843"/>
        <v>-7.0175438596490978E-3</v>
      </c>
      <c r="AB959" s="5"/>
      <c r="AC959" s="10">
        <f t="shared" si="822"/>
        <v>4.6533088208995507E-3</v>
      </c>
      <c r="AD959" s="10">
        <f t="shared" si="823"/>
        <v>4.0407006875582976E-2</v>
      </c>
      <c r="AE959" s="10">
        <f t="shared" si="824"/>
        <v>4.717853839037936E-2</v>
      </c>
      <c r="AF959" s="10"/>
      <c r="AG959" s="10">
        <f t="shared" si="825"/>
        <v>4.2525229569479808E-2</v>
      </c>
      <c r="AH959" s="10">
        <f t="shared" si="826"/>
        <v>6.7715315147963834E-3</v>
      </c>
      <c r="AI959" s="10">
        <f t="shared" si="844"/>
        <v>3.5753698054683425E-2</v>
      </c>
      <c r="AJ959" s="7"/>
      <c r="AK959" s="7"/>
      <c r="AL959" s="7">
        <v>1698.5</v>
      </c>
      <c r="AM959" s="7">
        <v>22</v>
      </c>
      <c r="AN959" s="7">
        <v>1751.1</v>
      </c>
      <c r="AO959" s="4"/>
      <c r="AP959" s="10">
        <f t="shared" si="845"/>
        <v>2.5664251207729468E-2</v>
      </c>
      <c r="AQ959" s="10">
        <f t="shared" si="846"/>
        <v>4.5662100456621653E-3</v>
      </c>
      <c r="AR959" s="10">
        <f t="shared" si="847"/>
        <v>-3.5281397598589002E-3</v>
      </c>
      <c r="AS959" s="4"/>
      <c r="AT959" s="10">
        <f t="shared" si="852"/>
        <v>3.5512879134278308E-2</v>
      </c>
      <c r="AU959" s="10">
        <f t="shared" si="853"/>
        <v>-2.2675736961451569E-3</v>
      </c>
      <c r="AV959" s="10">
        <f t="shared" si="854"/>
        <v>4.5607090611822377E-3</v>
      </c>
      <c r="AW959" s="4"/>
      <c r="AX959" s="9">
        <f t="shared" si="830"/>
        <v>-3.0952170073096072E-2</v>
      </c>
      <c r="AY959" s="9">
        <f t="shared" si="831"/>
        <v>6.828282757327395E-3</v>
      </c>
      <c r="AZ959" s="8">
        <f t="shared" si="848"/>
        <v>-3.7780452830423465E-2</v>
      </c>
      <c r="BA959" s="4"/>
      <c r="BC959" s="4"/>
      <c r="BD959" s="4"/>
      <c r="BE959" s="4"/>
      <c r="BF959" s="4"/>
      <c r="BG959" s="4"/>
      <c r="BH959" s="4"/>
      <c r="BI959" s="4"/>
      <c r="BJ959" s="4"/>
      <c r="BK959" s="4"/>
      <c r="BN959" s="4"/>
    </row>
    <row r="960" spans="1:66" s="1" customFormat="1">
      <c r="A960" s="12">
        <v>42753</v>
      </c>
      <c r="B960" s="7">
        <v>27257.64</v>
      </c>
      <c r="C960" s="7">
        <v>366.8</v>
      </c>
      <c r="D960" s="7">
        <v>1515.75</v>
      </c>
      <c r="E960" s="7">
        <v>9296.5</v>
      </c>
      <c r="F960" s="7"/>
      <c r="G960" s="7"/>
      <c r="H960" s="10">
        <f t="shared" si="832"/>
        <v>1.22833356080248E-3</v>
      </c>
      <c r="I960" s="10">
        <f t="shared" si="833"/>
        <v>6.5029510961214135E-2</v>
      </c>
      <c r="J960" s="10">
        <f t="shared" si="834"/>
        <v>1.9017866929738024E-2</v>
      </c>
      <c r="K960" s="7"/>
      <c r="L960" s="10">
        <f t="shared" si="835"/>
        <v>4.8734987990392318</v>
      </c>
      <c r="M960" s="10">
        <f t="shared" si="836"/>
        <v>6.6456494325346789</v>
      </c>
      <c r="N960" s="10">
        <f t="shared" si="837"/>
        <v>5.2980150396314611</v>
      </c>
      <c r="O960" s="7"/>
      <c r="P960" s="10">
        <f t="shared" si="838"/>
        <v>-1.7721506334954471</v>
      </c>
      <c r="Q960" s="10">
        <f t="shared" si="839"/>
        <v>-0.42451624059222937</v>
      </c>
      <c r="R960" s="11">
        <f t="shared" si="840"/>
        <v>-1.3476343929032177</v>
      </c>
      <c r="S960" s="7"/>
      <c r="T960" s="7"/>
      <c r="U960" s="7">
        <v>14438.55</v>
      </c>
      <c r="V960" s="7">
        <v>3089.05</v>
      </c>
      <c r="W960" s="7">
        <v>64.5</v>
      </c>
      <c r="X960" s="7">
        <v>26</v>
      </c>
      <c r="Y960" s="10">
        <f t="shared" si="841"/>
        <v>2.806822672462584E-2</v>
      </c>
      <c r="Z960" s="10">
        <f t="shared" si="842"/>
        <v>2.5836446658364529E-2</v>
      </c>
      <c r="AA960" s="10">
        <f t="shared" si="843"/>
        <v>0.13957597173144873</v>
      </c>
      <c r="AB960" s="5"/>
      <c r="AC960" s="10">
        <f t="shared" si="822"/>
        <v>3.28521456725301E-2</v>
      </c>
      <c r="AD960" s="10">
        <f t="shared" si="823"/>
        <v>6.7287427011712669E-2</v>
      </c>
      <c r="AE960" s="10">
        <f t="shared" si="824"/>
        <v>0.19333950046253476</v>
      </c>
      <c r="AF960" s="10" t="s">
        <v>1</v>
      </c>
      <c r="AG960" s="10">
        <f t="shared" si="825"/>
        <v>0.16048735479000464</v>
      </c>
      <c r="AH960" s="10">
        <f t="shared" si="826"/>
        <v>0.12605207345082209</v>
      </c>
      <c r="AI960" s="10">
        <f t="shared" si="844"/>
        <v>3.4435281339182555E-2</v>
      </c>
      <c r="AJ960" s="7" t="s">
        <v>30</v>
      </c>
      <c r="AK960" s="7"/>
      <c r="AL960" s="7">
        <v>1780.75</v>
      </c>
      <c r="AM960" s="7">
        <v>21.9</v>
      </c>
      <c r="AN960" s="7">
        <v>1822.75</v>
      </c>
      <c r="AO960" s="4"/>
      <c r="AP960" s="10">
        <f t="shared" si="845"/>
        <v>4.842508095378275E-2</v>
      </c>
      <c r="AQ960" s="10">
        <f t="shared" si="846"/>
        <v>-4.5454545454546103E-3</v>
      </c>
      <c r="AR960" s="10">
        <f t="shared" si="847"/>
        <v>4.0917137799097766E-2</v>
      </c>
      <c r="AS960" s="4"/>
      <c r="AT960" s="10">
        <f t="shared" si="852"/>
        <v>8.5657674135040385E-2</v>
      </c>
      <c r="AU960" s="10">
        <f t="shared" si="853"/>
        <v>-6.8027210884354702E-3</v>
      </c>
      <c r="AV960" s="10">
        <f t="shared" si="854"/>
        <v>4.5664458021397993E-2</v>
      </c>
      <c r="AW960" s="4"/>
      <c r="AX960" s="9">
        <f t="shared" si="830"/>
        <v>-3.9993216113642392E-2</v>
      </c>
      <c r="AY960" s="9">
        <f t="shared" si="831"/>
        <v>5.2467179109833464E-2</v>
      </c>
      <c r="AZ960" s="8">
        <f t="shared" si="848"/>
        <v>-9.246039522347585E-2</v>
      </c>
      <c r="BA960" s="4"/>
      <c r="BC960" s="4"/>
      <c r="BD960" s="4"/>
      <c r="BE960" s="4"/>
      <c r="BF960" s="4"/>
      <c r="BG960" s="4"/>
      <c r="BH960" s="4"/>
      <c r="BI960" s="4"/>
      <c r="BJ960" s="4"/>
      <c r="BK960" s="4"/>
      <c r="BN960" s="4"/>
    </row>
    <row r="961" spans="1:66" s="1" customFormat="1">
      <c r="A961" s="12">
        <v>42754</v>
      </c>
      <c r="B961" s="7">
        <v>27308.6</v>
      </c>
      <c r="C961" s="7">
        <v>361.6</v>
      </c>
      <c r="D961" s="7">
        <v>1521.65</v>
      </c>
      <c r="E961" s="7">
        <v>9256</v>
      </c>
      <c r="F961" s="7"/>
      <c r="G961" s="7"/>
      <c r="H961" s="10">
        <f t="shared" si="832"/>
        <v>-1.4176663031624832E-2</v>
      </c>
      <c r="I961" s="10">
        <f t="shared" si="833"/>
        <v>3.892462477321518E-3</v>
      </c>
      <c r="J961" s="10">
        <f t="shared" si="834"/>
        <v>-4.3564782445006181E-3</v>
      </c>
      <c r="K961" s="7"/>
      <c r="L961" s="10">
        <f t="shared" si="835"/>
        <v>4.7902321857485992</v>
      </c>
      <c r="M961" s="10">
        <f t="shared" si="836"/>
        <v>6.6754098360655743</v>
      </c>
      <c r="N961" s="10">
        <f t="shared" si="837"/>
        <v>5.2705778741277696</v>
      </c>
      <c r="O961" s="7"/>
      <c r="P961" s="10">
        <f t="shared" si="838"/>
        <v>-1.885177650316975</v>
      </c>
      <c r="Q961" s="10">
        <f t="shared" si="839"/>
        <v>-0.48034568837917035</v>
      </c>
      <c r="R961" s="11">
        <f t="shared" si="840"/>
        <v>-1.4048319619378047</v>
      </c>
      <c r="S961" s="7"/>
      <c r="T961" s="7"/>
      <c r="U961" s="7">
        <v>14439.95</v>
      </c>
      <c r="V961" s="7">
        <v>3108.1</v>
      </c>
      <c r="W961" s="7">
        <v>64.900000000000006</v>
      </c>
      <c r="X961" s="7">
        <f>X939+X939*0.193</f>
        <v>3.1201937835117448</v>
      </c>
      <c r="Y961" s="10">
        <f t="shared" si="841"/>
        <v>9.6962645141060241E-5</v>
      </c>
      <c r="Z961" s="10">
        <f t="shared" si="842"/>
        <v>6.1669445298715543E-3</v>
      </c>
      <c r="AA961" s="10">
        <f t="shared" si="843"/>
        <v>6.2015503875969876E-3</v>
      </c>
      <c r="AB961" s="5"/>
      <c r="AC961" s="10">
        <f t="shared" ref="AC961:AC971" si="855">(U961-$U$960)/$U$960</f>
        <v>9.6962645141060241E-5</v>
      </c>
      <c r="AD961" s="10">
        <f t="shared" ref="AD961:AD971" si="856">(V961-$V$960)/$V$960</f>
        <v>6.1669445298715543E-3</v>
      </c>
      <c r="AE961" s="10">
        <f t="shared" ref="AE961:AE971" si="857">(W961-$W$960)/$W$960</f>
        <v>6.2015503875969876E-3</v>
      </c>
      <c r="AF961" s="7" t="s">
        <v>2</v>
      </c>
      <c r="AG961" s="10">
        <f t="shared" si="825"/>
        <v>6.1045877424559273E-3</v>
      </c>
      <c r="AH961" s="10">
        <f t="shared" si="826"/>
        <v>3.4605857725433266E-5</v>
      </c>
      <c r="AI961" s="10">
        <f t="shared" si="844"/>
        <v>6.0699818847304941E-3</v>
      </c>
      <c r="AJ961" s="7" t="s">
        <v>2</v>
      </c>
      <c r="AK961" s="7"/>
      <c r="AL961" s="7">
        <v>1771.25</v>
      </c>
      <c r="AM961" s="7">
        <v>22</v>
      </c>
      <c r="AN961" s="7">
        <v>1793</v>
      </c>
      <c r="AO961" s="4"/>
      <c r="AP961" s="10">
        <f t="shared" si="845"/>
        <v>-5.3348308297065843E-3</v>
      </c>
      <c r="AQ961" s="10">
        <f t="shared" si="846"/>
        <v>4.5662100456621653E-3</v>
      </c>
      <c r="AR961" s="10">
        <f t="shared" si="847"/>
        <v>-1.6321492250720066E-2</v>
      </c>
      <c r="AS961" s="4"/>
      <c r="AT961" s="10">
        <f t="shared" si="852"/>
        <v>7.9865874104557227E-2</v>
      </c>
      <c r="AU961" s="10">
        <f t="shared" si="853"/>
        <v>-2.2675736961451569E-3</v>
      </c>
      <c r="AV961" s="10">
        <f t="shared" si="854"/>
        <v>2.8597653672948344E-2</v>
      </c>
      <c r="AW961" s="4"/>
      <c r="AX961" s="9">
        <f t="shared" si="830"/>
        <v>-5.1268220431608884E-2</v>
      </c>
      <c r="AY961" s="9">
        <f t="shared" si="831"/>
        <v>3.0865227369093501E-2</v>
      </c>
      <c r="AZ961" s="8">
        <f t="shared" si="848"/>
        <v>-8.2133447800702392E-2</v>
      </c>
      <c r="BA961" s="4"/>
      <c r="BC961" s="4"/>
      <c r="BD961" s="4"/>
      <c r="BE961" s="4"/>
      <c r="BF961" s="4"/>
      <c r="BG961" s="4"/>
      <c r="BH961" s="4"/>
      <c r="BI961" s="4"/>
      <c r="BJ961" s="4"/>
      <c r="BK961" s="4"/>
      <c r="BN961" s="4"/>
    </row>
    <row r="962" spans="1:66" s="1" customFormat="1">
      <c r="A962" s="12">
        <v>42755</v>
      </c>
      <c r="B962" s="7">
        <v>27034.5</v>
      </c>
      <c r="C962" s="7">
        <v>346.35</v>
      </c>
      <c r="D962" s="7">
        <v>1482.2</v>
      </c>
      <c r="E962" s="7">
        <v>9073</v>
      </c>
      <c r="F962" s="7"/>
      <c r="G962" s="7"/>
      <c r="H962" s="10">
        <f t="shared" si="832"/>
        <v>-4.2173672566371681E-2</v>
      </c>
      <c r="I962" s="10">
        <f t="shared" si="833"/>
        <v>-2.5925804225676103E-2</v>
      </c>
      <c r="J962" s="10">
        <f t="shared" si="834"/>
        <v>-1.9770959377700952E-2</v>
      </c>
      <c r="K962" s="7"/>
      <c r="L962" s="10">
        <f t="shared" si="835"/>
        <v>4.5460368294635716</v>
      </c>
      <c r="M962" s="10">
        <f t="shared" si="836"/>
        <v>6.4764186633039094</v>
      </c>
      <c r="N962" s="10">
        <f t="shared" si="837"/>
        <v>5.1466025337036783</v>
      </c>
      <c r="O962" s="7"/>
      <c r="P962" s="10">
        <f t="shared" si="838"/>
        <v>-1.9303818338403378</v>
      </c>
      <c r="Q962" s="10">
        <f t="shared" si="839"/>
        <v>-0.60056570424010669</v>
      </c>
      <c r="R962" s="11">
        <f t="shared" si="840"/>
        <v>-1.3298161296002311</v>
      </c>
      <c r="S962" s="7"/>
      <c r="T962" s="7"/>
      <c r="U962" s="7">
        <v>14250.05</v>
      </c>
      <c r="V962" s="7">
        <v>3081.55</v>
      </c>
      <c r="W962" s="7">
        <v>64.7</v>
      </c>
      <c r="X962" s="7"/>
      <c r="Y962" s="10">
        <f t="shared" si="841"/>
        <v>-1.315101506584174E-2</v>
      </c>
      <c r="Z962" s="10">
        <f t="shared" si="842"/>
        <v>-8.5421961970334696E-3</v>
      </c>
      <c r="AA962" s="10">
        <f t="shared" si="843"/>
        <v>-3.0816640986132946E-3</v>
      </c>
      <c r="AB962" s="5"/>
      <c r="AC962" s="10">
        <f t="shared" si="855"/>
        <v>-1.3055327577907755E-2</v>
      </c>
      <c r="AD962" s="10">
        <f t="shared" si="856"/>
        <v>-2.4279309172723002E-3</v>
      </c>
      <c r="AE962" s="10">
        <f t="shared" si="857"/>
        <v>3.1007751937984938E-3</v>
      </c>
      <c r="AF962" s="10"/>
      <c r="AG962" s="10">
        <f t="shared" si="825"/>
        <v>1.615610277170625E-2</v>
      </c>
      <c r="AH962" s="10">
        <f t="shared" si="826"/>
        <v>5.5287061110707945E-3</v>
      </c>
      <c r="AI962" s="10">
        <f t="shared" si="844"/>
        <v>1.0627396660635455E-2</v>
      </c>
      <c r="AJ962" s="7"/>
      <c r="AK962" s="7"/>
      <c r="AL962" s="7">
        <v>1722.25</v>
      </c>
      <c r="AM962" s="7">
        <v>21.7</v>
      </c>
      <c r="AN962" s="7">
        <v>1776.8</v>
      </c>
      <c r="AO962" s="4"/>
      <c r="AP962" s="10">
        <f t="shared" si="845"/>
        <v>-2.7664079040225831E-2</v>
      </c>
      <c r="AQ962" s="10">
        <f t="shared" si="846"/>
        <v>-1.3636363636363669E-2</v>
      </c>
      <c r="AR962" s="10">
        <f t="shared" si="847"/>
        <v>-9.0351366424986316E-3</v>
      </c>
      <c r="AS962" s="4"/>
      <c r="AT962" s="10">
        <f t="shared" si="852"/>
        <v>4.9992379210486208E-2</v>
      </c>
      <c r="AU962" s="10">
        <f t="shared" si="853"/>
        <v>-1.5873015873015938E-2</v>
      </c>
      <c r="AV962" s="10">
        <f t="shared" si="854"/>
        <v>1.9304133321859773E-2</v>
      </c>
      <c r="AW962" s="4"/>
      <c r="AX962" s="9">
        <f t="shared" si="830"/>
        <v>-3.0688245888626436E-2</v>
      </c>
      <c r="AY962" s="9">
        <f t="shared" si="831"/>
        <v>3.5177149194875711E-2</v>
      </c>
      <c r="AZ962" s="8">
        <f t="shared" si="848"/>
        <v>-6.5865395083502143E-2</v>
      </c>
      <c r="BA962" s="4"/>
      <c r="BC962" s="4"/>
      <c r="BD962" s="4"/>
      <c r="BE962" s="4"/>
      <c r="BF962" s="4"/>
      <c r="BG962" s="4"/>
      <c r="BH962" s="4"/>
      <c r="BI962" s="4"/>
      <c r="BJ962" s="4"/>
      <c r="BK962" s="4"/>
      <c r="BN962" s="4"/>
    </row>
    <row r="963" spans="1:66" s="1" customFormat="1">
      <c r="A963" s="12">
        <v>42758</v>
      </c>
      <c r="B963" s="7">
        <v>27117.34</v>
      </c>
      <c r="C963" s="7">
        <v>359.75</v>
      </c>
      <c r="D963" s="7">
        <v>1488.8</v>
      </c>
      <c r="E963" s="7">
        <v>9292.5</v>
      </c>
      <c r="F963" s="7"/>
      <c r="G963" s="7"/>
      <c r="H963" s="10">
        <f t="shared" si="832"/>
        <v>3.8689187238342651E-2</v>
      </c>
      <c r="I963" s="10">
        <f t="shared" si="833"/>
        <v>4.4528403724193154E-3</v>
      </c>
      <c r="J963" s="10">
        <f t="shared" si="834"/>
        <v>2.4192659539292408E-2</v>
      </c>
      <c r="K963" s="7"/>
      <c r="L963" s="10">
        <f t="shared" si="835"/>
        <v>4.7606084867894314</v>
      </c>
      <c r="M963" s="10">
        <f t="shared" si="836"/>
        <v>6.5097099621689782</v>
      </c>
      <c r="N963" s="10">
        <f t="shared" si="837"/>
        <v>5.2953051961249242</v>
      </c>
      <c r="O963" s="7"/>
      <c r="P963" s="10">
        <f t="shared" si="838"/>
        <v>-1.7491014753795469</v>
      </c>
      <c r="Q963" s="10">
        <f t="shared" si="839"/>
        <v>-0.53469670933549285</v>
      </c>
      <c r="R963" s="11">
        <f t="shared" si="840"/>
        <v>-1.214404766044054</v>
      </c>
      <c r="S963" s="7"/>
      <c r="T963" s="7"/>
      <c r="U963" s="7">
        <v>14065.85</v>
      </c>
      <c r="V963" s="7">
        <v>3083.75</v>
      </c>
      <c r="W963" s="7">
        <v>65.849999999999994</v>
      </c>
      <c r="X963" s="7"/>
      <c r="Y963" s="10">
        <f t="shared" si="841"/>
        <v>-1.2926270434138751E-2</v>
      </c>
      <c r="Z963" s="10">
        <f t="shared" si="842"/>
        <v>7.1392643312612745E-4</v>
      </c>
      <c r="AA963" s="10">
        <f t="shared" si="843"/>
        <v>1.7774343122101875E-2</v>
      </c>
      <c r="AB963" s="5"/>
      <c r="AC963" s="10">
        <f t="shared" si="855"/>
        <v>-2.5812841317168201E-2</v>
      </c>
      <c r="AD963" s="10">
        <f t="shared" si="856"/>
        <v>-1.7157378482058178E-3</v>
      </c>
      <c r="AE963" s="10">
        <f t="shared" si="857"/>
        <v>2.0930232558139448E-2</v>
      </c>
      <c r="AF963" s="10"/>
      <c r="AG963" s="10">
        <f t="shared" si="825"/>
        <v>4.6743073875307649E-2</v>
      </c>
      <c r="AH963" s="10">
        <f t="shared" si="826"/>
        <v>2.2645970406345264E-2</v>
      </c>
      <c r="AI963" s="10">
        <f t="shared" si="844"/>
        <v>2.4097103468962384E-2</v>
      </c>
      <c r="AJ963" s="7"/>
      <c r="AK963" s="7"/>
      <c r="AL963" s="7">
        <v>1725.5</v>
      </c>
      <c r="AM963" s="7">
        <v>21.65</v>
      </c>
      <c r="AN963" s="7">
        <v>1793.5</v>
      </c>
      <c r="AO963" s="4"/>
      <c r="AP963" s="10">
        <f t="shared" si="845"/>
        <v>1.8870663376397154E-3</v>
      </c>
      <c r="AQ963" s="10">
        <f t="shared" si="846"/>
        <v>-2.304147465437821E-3</v>
      </c>
      <c r="AR963" s="10">
        <f t="shared" si="847"/>
        <v>9.3989194056731465E-3</v>
      </c>
      <c r="AS963" s="4"/>
      <c r="AT963" s="10">
        <f t="shared" si="852"/>
        <v>5.1973784484072548E-2</v>
      </c>
      <c r="AU963" s="10">
        <f t="shared" si="853"/>
        <v>-1.8140589569161095E-2</v>
      </c>
      <c r="AV963" s="10">
        <f t="shared" si="854"/>
        <v>2.8884490720821446E-2</v>
      </c>
      <c r="AW963" s="4"/>
      <c r="AX963" s="9">
        <f t="shared" si="830"/>
        <v>-2.3089293763251102E-2</v>
      </c>
      <c r="AY963" s="9">
        <f t="shared" si="831"/>
        <v>4.7025080289982542E-2</v>
      </c>
      <c r="AZ963" s="8">
        <f t="shared" si="848"/>
        <v>-7.0114374053233647E-2</v>
      </c>
      <c r="BA963" s="4"/>
      <c r="BC963" s="4"/>
      <c r="BD963" s="4"/>
      <c r="BE963" s="4"/>
      <c r="BF963" s="4"/>
      <c r="BG963" s="4"/>
      <c r="BH963" s="4"/>
      <c r="BI963" s="4"/>
      <c r="BJ963" s="4"/>
      <c r="BK963" s="4"/>
      <c r="BN963" s="4"/>
    </row>
    <row r="964" spans="1:66" s="1" customFormat="1">
      <c r="A964" s="12">
        <v>42759</v>
      </c>
      <c r="B964" s="7">
        <v>27375.58</v>
      </c>
      <c r="C964" s="7">
        <v>363.15</v>
      </c>
      <c r="D964" s="7">
        <v>1505.4</v>
      </c>
      <c r="E964" s="7">
        <v>9294.5</v>
      </c>
      <c r="F964" s="7"/>
      <c r="G964" s="7"/>
      <c r="H964" s="10">
        <f t="shared" si="832"/>
        <v>9.4510076441972953E-3</v>
      </c>
      <c r="I964" s="10">
        <f t="shared" si="833"/>
        <v>1.1149919398173117E-2</v>
      </c>
      <c r="J964" s="10">
        <f t="shared" si="834"/>
        <v>2.1522733387140168E-4</v>
      </c>
      <c r="K964" s="7"/>
      <c r="L964" s="10">
        <f t="shared" si="835"/>
        <v>4.8150520416333062</v>
      </c>
      <c r="M964" s="10">
        <f t="shared" si="836"/>
        <v>6.5934426229508203</v>
      </c>
      <c r="N964" s="10">
        <f t="shared" si="837"/>
        <v>5.2966601178781927</v>
      </c>
      <c r="O964" s="7"/>
      <c r="P964" s="10">
        <f t="shared" si="838"/>
        <v>-1.778390581317514</v>
      </c>
      <c r="Q964" s="10">
        <f t="shared" si="839"/>
        <v>-0.48160807624488644</v>
      </c>
      <c r="R964" s="11">
        <f t="shared" si="840"/>
        <v>-1.2967825050726276</v>
      </c>
      <c r="S964" s="7"/>
      <c r="T964" s="7"/>
      <c r="U964" s="7">
        <v>14297.6</v>
      </c>
      <c r="V964" s="7">
        <v>3148</v>
      </c>
      <c r="W964" s="7">
        <v>65.900000000000006</v>
      </c>
      <c r="X964" s="7"/>
      <c r="Y964" s="10">
        <f t="shared" si="841"/>
        <v>1.6476075032792189E-2</v>
      </c>
      <c r="Z964" s="10">
        <f t="shared" si="842"/>
        <v>2.0835022294284557E-2</v>
      </c>
      <c r="AA964" s="10">
        <f t="shared" si="843"/>
        <v>7.5930144267291383E-4</v>
      </c>
      <c r="AB964" s="5"/>
      <c r="AC964" s="10">
        <f t="shared" si="855"/>
        <v>-9.762060594727234E-3</v>
      </c>
      <c r="AD964" s="10">
        <f t="shared" si="856"/>
        <v>1.9083537009760222E-2</v>
      </c>
      <c r="AE964" s="10">
        <f t="shared" si="857"/>
        <v>2.1705426356589234E-2</v>
      </c>
      <c r="AF964" s="10"/>
      <c r="AG964" s="10">
        <f t="shared" si="825"/>
        <v>3.1467486951316466E-2</v>
      </c>
      <c r="AH964" s="10">
        <f t="shared" si="826"/>
        <v>2.6218893468290122E-3</v>
      </c>
      <c r="AI964" s="10">
        <f t="shared" si="844"/>
        <v>2.8845597604487454E-2</v>
      </c>
      <c r="AJ964" s="7"/>
      <c r="AK964" s="7"/>
      <c r="AL964" s="7">
        <v>1719</v>
      </c>
      <c r="AM964" s="7">
        <v>21.6</v>
      </c>
      <c r="AN964" s="7">
        <v>1836.55</v>
      </c>
      <c r="AO964" s="4"/>
      <c r="AP964" s="10">
        <f t="shared" si="845"/>
        <v>-3.7670240509997104E-3</v>
      </c>
      <c r="AQ964" s="10">
        <f t="shared" si="846"/>
        <v>-2.3094688221707697E-3</v>
      </c>
      <c r="AR964" s="10">
        <f t="shared" si="847"/>
        <v>2.4003345413994955E-2</v>
      </c>
      <c r="AS964" s="4"/>
      <c r="AT964" s="10">
        <f t="shared" si="852"/>
        <v>4.8010973936899862E-2</v>
      </c>
      <c r="AU964" s="10">
        <f t="shared" si="853"/>
        <v>-2.040816326530609E-2</v>
      </c>
      <c r="AV964" s="10">
        <f t="shared" si="854"/>
        <v>5.3581160542695613E-2</v>
      </c>
      <c r="AW964" s="4"/>
      <c r="AX964" s="9">
        <f t="shared" si="830"/>
        <v>5.5701866057957516E-3</v>
      </c>
      <c r="AY964" s="9">
        <f t="shared" si="831"/>
        <v>7.3989323808001703E-2</v>
      </c>
      <c r="AZ964" s="8">
        <f t="shared" si="848"/>
        <v>-6.8419137202205951E-2</v>
      </c>
      <c r="BA964" s="4"/>
      <c r="BC964" s="4"/>
      <c r="BD964" s="4"/>
      <c r="BE964" s="4"/>
      <c r="BF964" s="4"/>
      <c r="BG964" s="4"/>
      <c r="BH964" s="4"/>
      <c r="BI964" s="4"/>
      <c r="BJ964" s="4"/>
      <c r="BK964" s="4"/>
      <c r="BN964" s="4"/>
    </row>
    <row r="965" spans="1:66" s="1" customFormat="1">
      <c r="A965" s="12">
        <v>42760</v>
      </c>
      <c r="B965" s="7">
        <v>27708.14</v>
      </c>
      <c r="C965" s="7">
        <v>364.3</v>
      </c>
      <c r="D965" s="7">
        <v>1463</v>
      </c>
      <c r="E965" s="7">
        <v>10001.5</v>
      </c>
      <c r="F965" s="7"/>
      <c r="G965" s="7"/>
      <c r="H965" s="10">
        <f t="shared" si="832"/>
        <v>3.1667355087430377E-3</v>
      </c>
      <c r="I965" s="10">
        <f t="shared" si="833"/>
        <v>-2.816527168858781E-2</v>
      </c>
      <c r="J965" s="10">
        <f t="shared" si="834"/>
        <v>7.6066490935499484E-2</v>
      </c>
      <c r="K965" s="1" t="s">
        <v>15</v>
      </c>
      <c r="L965" s="10">
        <f t="shared" si="835"/>
        <v>4.8334667734187349</v>
      </c>
      <c r="M965" s="10">
        <f t="shared" si="836"/>
        <v>6.3795712484237077</v>
      </c>
      <c r="N965" s="10">
        <f t="shared" si="837"/>
        <v>5.7756249576586951</v>
      </c>
      <c r="O965" s="10" t="s">
        <v>1</v>
      </c>
      <c r="P965" s="10">
        <f t="shared" si="838"/>
        <v>-1.5461044750049728</v>
      </c>
      <c r="Q965" s="10">
        <f t="shared" si="839"/>
        <v>-0.94215818423996023</v>
      </c>
      <c r="R965" s="11">
        <f t="shared" si="840"/>
        <v>-0.60394629076501261</v>
      </c>
      <c r="S965" s="7" t="s">
        <v>18</v>
      </c>
      <c r="T965" s="7"/>
      <c r="U965" s="7">
        <v>14444.35</v>
      </c>
      <c r="V965" s="7">
        <v>3124.75</v>
      </c>
      <c r="W965" s="7">
        <v>68.099999999999994</v>
      </c>
      <c r="X965" s="7"/>
      <c r="Y965" s="10">
        <f t="shared" si="841"/>
        <v>1.0263960384959712E-2</v>
      </c>
      <c r="Z965" s="10">
        <f t="shared" si="842"/>
        <v>-7.3856416772554003E-3</v>
      </c>
      <c r="AA965" s="10">
        <f t="shared" si="843"/>
        <v>3.3383915022761584E-2</v>
      </c>
      <c r="AB965" s="5"/>
      <c r="AC965" s="10">
        <f t="shared" si="855"/>
        <v>4.0170238701262186E-4</v>
      </c>
      <c r="AD965" s="10">
        <f t="shared" si="856"/>
        <v>1.1556951166216091E-2</v>
      </c>
      <c r="AE965" s="10">
        <f t="shared" si="857"/>
        <v>5.5813953488372002E-2</v>
      </c>
      <c r="AF965" s="10"/>
      <c r="AG965" s="10">
        <f t="shared" si="825"/>
        <v>5.5412251101359382E-2</v>
      </c>
      <c r="AH965" s="10">
        <f t="shared" si="826"/>
        <v>4.425700232215591E-2</v>
      </c>
      <c r="AI965" s="10">
        <f t="shared" si="844"/>
        <v>1.1155248779203472E-2</v>
      </c>
      <c r="AJ965" s="7"/>
      <c r="AK965" s="7"/>
      <c r="AL965" s="7">
        <v>1719.5</v>
      </c>
      <c r="AM965" s="7">
        <v>21.3</v>
      </c>
      <c r="AN965" s="7">
        <v>1857.65</v>
      </c>
      <c r="AO965" s="4"/>
      <c r="AP965" s="10">
        <f t="shared" si="845"/>
        <v>2.9086678301337986E-4</v>
      </c>
      <c r="AQ965" s="10">
        <f t="shared" si="846"/>
        <v>-1.3888888888888921E-2</v>
      </c>
      <c r="AR965" s="10">
        <f t="shared" si="847"/>
        <v>1.148893305382382E-2</v>
      </c>
      <c r="AS965" s="4"/>
      <c r="AT965" s="10">
        <f t="shared" si="852"/>
        <v>4.8315805517451606E-2</v>
      </c>
      <c r="AU965" s="10">
        <f t="shared" si="853"/>
        <v>-3.4013605442176867E-2</v>
      </c>
      <c r="AV965" s="10">
        <f t="shared" si="854"/>
        <v>6.5685683962940652E-2</v>
      </c>
      <c r="AW965" s="4"/>
      <c r="AX965" s="9">
        <f t="shared" si="830"/>
        <v>1.7369878445489047E-2</v>
      </c>
      <c r="AY965" s="9">
        <f t="shared" si="831"/>
        <v>9.9699289405117519E-2</v>
      </c>
      <c r="AZ965" s="8">
        <f t="shared" si="848"/>
        <v>-8.232941095962848E-2</v>
      </c>
      <c r="BA965" s="4"/>
      <c r="BC965" s="4"/>
      <c r="BD965" s="4"/>
      <c r="BE965" s="4"/>
      <c r="BF965" s="4"/>
      <c r="BG965" s="4"/>
      <c r="BH965" s="4"/>
      <c r="BI965" s="4"/>
      <c r="BJ965" s="4"/>
      <c r="BK965" s="4"/>
      <c r="BN965" s="4"/>
    </row>
    <row r="966" spans="1:66" s="1" customFormat="1">
      <c r="A966" s="12">
        <v>42762</v>
      </c>
      <c r="B966" s="7">
        <v>27882.46</v>
      </c>
      <c r="C966" s="7">
        <v>369.9</v>
      </c>
      <c r="D966" s="7">
        <v>1471.4</v>
      </c>
      <c r="E966" s="7">
        <v>9946</v>
      </c>
      <c r="F966" s="7"/>
      <c r="G966" s="7"/>
      <c r="H966" s="10">
        <f t="shared" si="832"/>
        <v>1.5371946198188212E-2</v>
      </c>
      <c r="I966" s="10">
        <f t="shared" si="833"/>
        <v>5.7416267942584356E-3</v>
      </c>
      <c r="J966" s="10">
        <f t="shared" si="834"/>
        <v>-5.5491676248562716E-3</v>
      </c>
      <c r="K966" s="7" t="s">
        <v>2</v>
      </c>
      <c r="L966" s="10">
        <f t="shared" si="835"/>
        <v>4.9231385108086467</v>
      </c>
      <c r="M966" s="10">
        <f t="shared" si="836"/>
        <v>6.4219419924337959</v>
      </c>
      <c r="N966" s="10">
        <f t="shared" si="837"/>
        <v>5.7380258790054874</v>
      </c>
      <c r="O966" s="7" t="s">
        <v>0</v>
      </c>
      <c r="P966" s="10">
        <f t="shared" si="838"/>
        <v>-1.4988034816251492</v>
      </c>
      <c r="Q966" s="10">
        <f t="shared" si="839"/>
        <v>-0.81488736819684071</v>
      </c>
      <c r="R966" s="11">
        <f t="shared" si="840"/>
        <v>-0.68391611342830849</v>
      </c>
      <c r="S966" s="7" t="s">
        <v>24</v>
      </c>
      <c r="T966" s="7"/>
      <c r="U966" s="7">
        <v>14469.55</v>
      </c>
      <c r="V966" s="7">
        <v>3102.65</v>
      </c>
      <c r="W966" s="7">
        <v>67.05</v>
      </c>
      <c r="X966" s="7"/>
      <c r="Y966" s="10">
        <f t="shared" si="841"/>
        <v>1.744626791790486E-3</v>
      </c>
      <c r="Z966" s="10">
        <f t="shared" si="842"/>
        <v>-7.0725658052643919E-3</v>
      </c>
      <c r="AA966" s="10">
        <f t="shared" si="843"/>
        <v>-1.5418502202643132E-2</v>
      </c>
      <c r="AB966" s="5"/>
      <c r="AC966" s="10">
        <f t="shared" si="855"/>
        <v>2.1470299995498166E-3</v>
      </c>
      <c r="AD966" s="10">
        <f t="shared" si="856"/>
        <v>4.4026480633204083E-3</v>
      </c>
      <c r="AE966" s="10">
        <f t="shared" si="857"/>
        <v>3.953488372093019E-2</v>
      </c>
      <c r="AF966" s="10"/>
      <c r="AG966" s="10">
        <f t="shared" si="825"/>
        <v>3.7387853721380371E-2</v>
      </c>
      <c r="AH966" s="10">
        <f t="shared" si="826"/>
        <v>3.5132235657609784E-2</v>
      </c>
      <c r="AI966" s="10">
        <f t="shared" si="844"/>
        <v>2.2556180637705869E-3</v>
      </c>
      <c r="AJ966" s="7"/>
      <c r="AK966" s="7"/>
      <c r="AL966" s="7">
        <v>1749.5</v>
      </c>
      <c r="AM966" s="7">
        <v>20.8</v>
      </c>
      <c r="AN966" s="7">
        <v>1879.55</v>
      </c>
      <c r="AO966" s="4"/>
      <c r="AP966" s="10">
        <f t="shared" si="845"/>
        <v>1.7446932247746436E-2</v>
      </c>
      <c r="AQ966" s="10">
        <f t="shared" si="846"/>
        <v>-2.3474178403755867E-2</v>
      </c>
      <c r="AR966" s="10">
        <f t="shared" si="847"/>
        <v>1.1789088364331205E-2</v>
      </c>
      <c r="AS966" s="4"/>
      <c r="AT966" s="10">
        <f t="shared" si="852"/>
        <v>6.6605700350556324E-2</v>
      </c>
      <c r="AU966" s="10">
        <f t="shared" si="853"/>
        <v>-5.6689342403628114E-2</v>
      </c>
      <c r="AV966" s="10">
        <f t="shared" si="854"/>
        <v>7.8249146659782498E-2</v>
      </c>
      <c r="AW966" s="10" t="s">
        <v>1</v>
      </c>
      <c r="AX966" s="9">
        <f t="shared" si="830"/>
        <v>1.1643446309226174E-2</v>
      </c>
      <c r="AY966" s="9">
        <f t="shared" si="831"/>
        <v>0.1349384890634106</v>
      </c>
      <c r="AZ966" s="8">
        <f t="shared" si="848"/>
        <v>-0.12329504275418443</v>
      </c>
      <c r="BA966" s="4" t="s">
        <v>42</v>
      </c>
      <c r="BC966" s="4"/>
      <c r="BD966" s="4"/>
      <c r="BE966" s="4"/>
      <c r="BF966" s="4"/>
      <c r="BG966" s="4"/>
      <c r="BH966" s="4"/>
      <c r="BI966" s="4"/>
      <c r="BJ966" s="4">
        <v>142</v>
      </c>
      <c r="BK966" s="4"/>
      <c r="BN966" s="4"/>
    </row>
    <row r="967" spans="1:66" s="1" customFormat="1">
      <c r="A967" s="12">
        <v>42765</v>
      </c>
      <c r="B967" s="7">
        <v>27849.56</v>
      </c>
      <c r="C967" s="7">
        <v>369.2</v>
      </c>
      <c r="D967" s="7">
        <v>1458.6</v>
      </c>
      <c r="E967" s="7">
        <v>10542</v>
      </c>
      <c r="F967" s="7"/>
      <c r="G967" s="7"/>
      <c r="H967" s="10">
        <f t="shared" si="832"/>
        <v>-1.8924033522573363E-3</v>
      </c>
      <c r="I967" s="10">
        <f t="shared" si="833"/>
        <v>-8.6991980426805639E-3</v>
      </c>
      <c r="J967" s="10">
        <f t="shared" si="834"/>
        <v>5.9923587371807759E-2</v>
      </c>
      <c r="K967" s="7"/>
      <c r="L967" s="10">
        <f t="shared" si="835"/>
        <v>4.9119295436349075</v>
      </c>
      <c r="M967" s="10">
        <f t="shared" si="836"/>
        <v>6.357377049180327</v>
      </c>
      <c r="N967" s="10">
        <f t="shared" si="837"/>
        <v>6.1417925614795745</v>
      </c>
      <c r="O967" s="7"/>
      <c r="P967" s="10">
        <f t="shared" si="838"/>
        <v>-1.4454475055454195</v>
      </c>
      <c r="Q967" s="10">
        <f t="shared" si="839"/>
        <v>-1.229863017844667</v>
      </c>
      <c r="R967" s="11">
        <f t="shared" si="840"/>
        <v>-0.21558448770075245</v>
      </c>
      <c r="S967" s="7"/>
      <c r="T967" s="7"/>
      <c r="U967" s="7">
        <v>14464.85</v>
      </c>
      <c r="V967" s="7">
        <v>3143.7</v>
      </c>
      <c r="W967" s="7">
        <v>67.150000000000006</v>
      </c>
      <c r="X967" s="7"/>
      <c r="Y967" s="10">
        <f t="shared" si="841"/>
        <v>-3.2482005314601414E-4</v>
      </c>
      <c r="Z967" s="10">
        <f t="shared" si="842"/>
        <v>1.3230625433097425E-2</v>
      </c>
      <c r="AA967" s="10">
        <f t="shared" si="843"/>
        <v>1.4914243102163837E-3</v>
      </c>
      <c r="AB967" s="5"/>
      <c r="AC967" s="10">
        <f t="shared" si="855"/>
        <v>1.8215125480052425E-3</v>
      </c>
      <c r="AD967" s="10">
        <f t="shared" si="856"/>
        <v>1.7691523283857379E-2</v>
      </c>
      <c r="AE967" s="10">
        <f t="shared" si="857"/>
        <v>4.1085271317829547E-2</v>
      </c>
      <c r="AF967" s="10"/>
      <c r="AG967" s="10">
        <f t="shared" si="825"/>
        <v>3.9263758769824304E-2</v>
      </c>
      <c r="AH967" s="10">
        <f t="shared" si="826"/>
        <v>2.3393748033972168E-2</v>
      </c>
      <c r="AI967" s="10">
        <f t="shared" si="844"/>
        <v>1.5870010735852137E-2</v>
      </c>
      <c r="AJ967" s="7"/>
      <c r="AK967" s="7"/>
      <c r="AL967" s="7">
        <v>1733.25</v>
      </c>
      <c r="AM967" s="7">
        <v>20.75</v>
      </c>
      <c r="AN967" s="7">
        <v>1852.65</v>
      </c>
      <c r="AO967" s="4"/>
      <c r="AP967" s="10">
        <f t="shared" si="845"/>
        <v>-9.2883681051729068E-3</v>
      </c>
      <c r="AQ967" s="10">
        <f t="shared" si="846"/>
        <v>-2.4038461538461878E-3</v>
      </c>
      <c r="AR967" s="10">
        <f t="shared" si="847"/>
        <v>-1.4311936367747528E-2</v>
      </c>
      <c r="AS967" s="4"/>
      <c r="AT967" s="10">
        <f t="shared" ref="AT967:AT974" si="858">(AL967-$AL$966)/$AL$966</f>
        <v>-9.2883681051729068E-3</v>
      </c>
      <c r="AU967" s="10">
        <f t="shared" ref="AU967:AU974" si="859">(AM967-$AM$966)/$AM$966</f>
        <v>-2.4038461538461878E-3</v>
      </c>
      <c r="AV967" s="10">
        <f t="shared" ref="AV967:AV974" si="860">(AN967-$AN$966)/$AN$966</f>
        <v>-1.4311936367747528E-2</v>
      </c>
      <c r="AW967" s="4" t="s">
        <v>7</v>
      </c>
      <c r="AX967" s="9">
        <f t="shared" ref="AX967:AX985" si="861">AU967-AT967</f>
        <v>6.884521951326719E-3</v>
      </c>
      <c r="AY967" s="9">
        <f t="shared" ref="AY967:AY985" si="862">AU967-AV967</f>
        <v>1.1908090213901341E-2</v>
      </c>
      <c r="AZ967" s="8">
        <f t="shared" si="848"/>
        <v>-5.0235682625746217E-3</v>
      </c>
      <c r="BA967" s="4"/>
      <c r="BC967" s="4"/>
      <c r="BD967" s="4"/>
      <c r="BE967" s="4"/>
      <c r="BF967" s="4"/>
      <c r="BG967" s="4"/>
      <c r="BH967" s="4"/>
      <c r="BI967" s="4"/>
      <c r="BJ967" s="4"/>
      <c r="BK967" s="4"/>
      <c r="BN967" s="4"/>
    </row>
    <row r="968" spans="1:66" s="1" customFormat="1">
      <c r="A968" s="12">
        <v>42766</v>
      </c>
      <c r="B968" s="7">
        <v>27655.96</v>
      </c>
      <c r="C968" s="7">
        <v>363</v>
      </c>
      <c r="D968" s="7">
        <v>1423.2</v>
      </c>
      <c r="E968" s="7">
        <v>10362</v>
      </c>
      <c r="F968" s="7"/>
      <c r="G968" s="7"/>
      <c r="H968" s="10">
        <f t="shared" si="832"/>
        <v>-1.6793066088840708E-2</v>
      </c>
      <c r="I968" s="10">
        <f t="shared" si="833"/>
        <v>-2.4269847799259472E-2</v>
      </c>
      <c r="J968" s="10">
        <f t="shared" si="834"/>
        <v>-1.707455890722823E-2</v>
      </c>
      <c r="K968" s="7"/>
      <c r="L968" s="10">
        <f t="shared" si="835"/>
        <v>4.8126501200960767</v>
      </c>
      <c r="M968" s="10">
        <f t="shared" si="836"/>
        <v>6.1788146279949565</v>
      </c>
      <c r="N968" s="10">
        <f t="shared" si="837"/>
        <v>6.0198496036853877</v>
      </c>
      <c r="O968" s="7"/>
      <c r="P968" s="10">
        <f t="shared" si="838"/>
        <v>-1.3661645078988798</v>
      </c>
      <c r="Q968" s="10">
        <f t="shared" si="839"/>
        <v>-1.207199483589311</v>
      </c>
      <c r="R968" s="11">
        <f t="shared" si="840"/>
        <v>-0.15896502430956883</v>
      </c>
      <c r="S968" s="7"/>
      <c r="T968" s="7"/>
      <c r="U968" s="7">
        <v>14462.1</v>
      </c>
      <c r="V968" s="7">
        <v>3127.15</v>
      </c>
      <c r="W968" s="7">
        <v>66.45</v>
      </c>
      <c r="X968" s="7"/>
      <c r="Y968" s="10">
        <f t="shared" si="841"/>
        <v>-1.9011603991745508E-4</v>
      </c>
      <c r="Z968" s="10">
        <f t="shared" si="842"/>
        <v>-5.2644972484650982E-3</v>
      </c>
      <c r="AA968" s="10">
        <f t="shared" si="843"/>
        <v>-1.0424422933730495E-2</v>
      </c>
      <c r="AB968" s="5"/>
      <c r="AC968" s="10">
        <f t="shared" si="855"/>
        <v>1.6310502093355005E-3</v>
      </c>
      <c r="AD968" s="10">
        <f t="shared" si="856"/>
        <v>1.2333889059743256E-2</v>
      </c>
      <c r="AE968" s="10">
        <f t="shared" si="857"/>
        <v>3.0232558139534928E-2</v>
      </c>
      <c r="AF968" s="10"/>
      <c r="AG968" s="10">
        <f t="shared" si="825"/>
        <v>2.860150793019943E-2</v>
      </c>
      <c r="AH968" s="10">
        <f t="shared" si="826"/>
        <v>1.7898669079791672E-2</v>
      </c>
      <c r="AI968" s="10">
        <f t="shared" si="844"/>
        <v>1.0702838850407757E-2</v>
      </c>
      <c r="AJ968" s="7"/>
      <c r="AK968" s="7"/>
      <c r="AL968" s="7">
        <v>1746.75</v>
      </c>
      <c r="AM968" s="7">
        <v>20.25</v>
      </c>
      <c r="AN968" s="7">
        <v>1831.85</v>
      </c>
      <c r="AO968" s="4"/>
      <c r="AP968" s="10">
        <f t="shared" si="845"/>
        <v>7.7888360017308528E-3</v>
      </c>
      <c r="AQ968" s="10">
        <f t="shared" si="846"/>
        <v>-2.4096385542168676E-2</v>
      </c>
      <c r="AR968" s="10">
        <f t="shared" si="847"/>
        <v>-1.122716109356877E-2</v>
      </c>
      <c r="AS968" s="4"/>
      <c r="AT968" s="10">
        <f t="shared" si="858"/>
        <v>-1.5718776793369534E-3</v>
      </c>
      <c r="AU968" s="10">
        <f t="shared" si="859"/>
        <v>-2.6442307692307727E-2</v>
      </c>
      <c r="AV968" s="10">
        <f t="shared" si="860"/>
        <v>-2.5378415046154689E-2</v>
      </c>
      <c r="AW968" s="4"/>
      <c r="AX968" s="9">
        <f t="shared" si="861"/>
        <v>-2.4870430012970773E-2</v>
      </c>
      <c r="AY968" s="9">
        <f t="shared" si="862"/>
        <v>-1.0638926461530376E-3</v>
      </c>
      <c r="AZ968" s="8">
        <f t="shared" si="848"/>
        <v>-2.3806537366817735E-2</v>
      </c>
      <c r="BA968" s="4"/>
      <c r="BC968" s="4"/>
      <c r="BD968" s="4"/>
      <c r="BE968" s="4"/>
      <c r="BF968" s="4"/>
      <c r="BG968" s="4"/>
      <c r="BH968" s="4"/>
      <c r="BI968" s="4"/>
      <c r="BJ968" s="4"/>
      <c r="BK968" s="4"/>
      <c r="BN968" s="4"/>
    </row>
    <row r="969" spans="1:66" s="1" customFormat="1">
      <c r="A969" s="12">
        <v>42767</v>
      </c>
      <c r="B969" s="7">
        <v>28141.64</v>
      </c>
      <c r="C969" s="7">
        <v>378.65</v>
      </c>
      <c r="D969" s="7">
        <v>1448.85</v>
      </c>
      <c r="E969" s="7">
        <v>10668</v>
      </c>
      <c r="F969" s="7"/>
      <c r="G969" s="7"/>
      <c r="H969" s="10">
        <f t="shared" si="832"/>
        <v>4.3112947658402144E-2</v>
      </c>
      <c r="I969" s="10">
        <f t="shared" si="833"/>
        <v>1.802276559865083E-2</v>
      </c>
      <c r="J969" s="10">
        <f t="shared" si="834"/>
        <v>2.9530978575564564E-2</v>
      </c>
      <c r="K969" s="7"/>
      <c r="L969" s="10">
        <f t="shared" si="835"/>
        <v>5.0632506004803837</v>
      </c>
      <c r="M969" s="10">
        <f t="shared" si="836"/>
        <v>6.3081967213114751</v>
      </c>
      <c r="N969" s="10">
        <f t="shared" si="837"/>
        <v>6.2271526319355059</v>
      </c>
      <c r="O969" s="7"/>
      <c r="P969" s="10">
        <f t="shared" si="838"/>
        <v>-1.2449461208310915</v>
      </c>
      <c r="Q969" s="10">
        <f t="shared" si="839"/>
        <v>-1.1639020314551223</v>
      </c>
      <c r="R969" s="11">
        <f t="shared" si="840"/>
        <v>-8.1044089375969186E-2</v>
      </c>
      <c r="S969" s="7"/>
      <c r="T969" s="7"/>
      <c r="U969" s="7">
        <v>14381.35</v>
      </c>
      <c r="V969" s="7">
        <v>3230.95</v>
      </c>
      <c r="W969" s="7">
        <v>69.099999999999994</v>
      </c>
      <c r="X969" s="7"/>
      <c r="Y969" s="10">
        <f t="shared" si="841"/>
        <v>-5.583559787306131E-3</v>
      </c>
      <c r="Z969" s="10">
        <f t="shared" si="842"/>
        <v>3.3193163103784507E-2</v>
      </c>
      <c r="AA969" s="10">
        <f t="shared" si="843"/>
        <v>3.9879608728367065E-2</v>
      </c>
      <c r="AB969" s="5"/>
      <c r="AC969" s="10">
        <f t="shared" si="855"/>
        <v>-3.9616166443305536E-3</v>
      </c>
      <c r="AD969" s="10">
        <f t="shared" si="856"/>
        <v>4.5936452954791804E-2</v>
      </c>
      <c r="AE969" s="10">
        <f t="shared" si="857"/>
        <v>7.1317829457364257E-2</v>
      </c>
      <c r="AF969" s="10"/>
      <c r="AG969" s="10">
        <f t="shared" si="825"/>
        <v>7.5279446101694805E-2</v>
      </c>
      <c r="AH969" s="10">
        <f t="shared" si="826"/>
        <v>2.5381376502572453E-2</v>
      </c>
      <c r="AI969" s="10">
        <f t="shared" si="844"/>
        <v>4.9898069599122352E-2</v>
      </c>
      <c r="AJ969" s="7"/>
      <c r="AK969" s="7"/>
      <c r="AL969" s="7">
        <v>1775.25</v>
      </c>
      <c r="AM969" s="7">
        <v>20.75</v>
      </c>
      <c r="AN969" s="7">
        <v>1902.6</v>
      </c>
      <c r="AO969" s="4"/>
      <c r="AP969" s="10">
        <f t="shared" si="845"/>
        <v>1.6316015457277802E-2</v>
      </c>
      <c r="AQ969" s="10">
        <f t="shared" si="846"/>
        <v>2.4691358024691357E-2</v>
      </c>
      <c r="AR969" s="10">
        <f t="shared" si="847"/>
        <v>3.8622157927777928E-2</v>
      </c>
      <c r="AS969" s="4"/>
      <c r="AT969" s="10">
        <f t="shared" si="858"/>
        <v>1.4718490997427837E-2</v>
      </c>
      <c r="AU969" s="10">
        <f t="shared" si="859"/>
        <v>-2.4038461538461878E-3</v>
      </c>
      <c r="AV969" s="10">
        <f t="shared" si="860"/>
        <v>1.2263573727753959E-2</v>
      </c>
      <c r="AW969" s="4"/>
      <c r="AX969" s="9">
        <f t="shared" si="861"/>
        <v>-1.7122337151274026E-2</v>
      </c>
      <c r="AY969" s="9">
        <f t="shared" si="862"/>
        <v>-1.4667419881600148E-2</v>
      </c>
      <c r="AZ969" s="8">
        <f t="shared" si="848"/>
        <v>-2.4549172696738779E-3</v>
      </c>
      <c r="BA969" s="4"/>
      <c r="BC969" s="4"/>
      <c r="BD969" s="4"/>
      <c r="BE969" s="4"/>
      <c r="BF969" s="4"/>
      <c r="BG969" s="4"/>
      <c r="BH969" s="4"/>
      <c r="BI969" s="4"/>
      <c r="BJ969" s="4"/>
      <c r="BK969" s="4"/>
      <c r="BN969" s="4"/>
    </row>
    <row r="970" spans="1:66" s="1" customFormat="1">
      <c r="A970" s="12">
        <v>42768</v>
      </c>
      <c r="B970" s="7">
        <v>28226.61</v>
      </c>
      <c r="C970" s="7">
        <v>375.2</v>
      </c>
      <c r="D970" s="7">
        <v>1469.75</v>
      </c>
      <c r="E970" s="7">
        <v>10543.5</v>
      </c>
      <c r="F970" s="7"/>
      <c r="G970" s="7"/>
      <c r="H970" s="10">
        <f t="shared" si="832"/>
        <v>-9.1113165192129638E-3</v>
      </c>
      <c r="I970" s="10">
        <f t="shared" si="833"/>
        <v>1.4425233806122161E-2</v>
      </c>
      <c r="J970" s="10">
        <f t="shared" si="834"/>
        <v>-1.1670416197975254E-2</v>
      </c>
      <c r="K970" s="7"/>
      <c r="L970" s="10">
        <f t="shared" si="835"/>
        <v>5.0080064051240987</v>
      </c>
      <c r="M970" s="10">
        <f t="shared" si="836"/>
        <v>6.4136191677175285</v>
      </c>
      <c r="N970" s="10">
        <f t="shared" si="837"/>
        <v>6.1428087527945259</v>
      </c>
      <c r="O970" s="7"/>
      <c r="P970" s="10">
        <f t="shared" si="838"/>
        <v>-1.4056127625934298</v>
      </c>
      <c r="Q970" s="10">
        <f t="shared" si="839"/>
        <v>-1.1348023476704272</v>
      </c>
      <c r="R970" s="11">
        <f t="shared" si="840"/>
        <v>-0.27081041492300262</v>
      </c>
      <c r="S970" s="7"/>
      <c r="T970" s="7"/>
      <c r="U970" s="7">
        <v>14265.75</v>
      </c>
      <c r="V970" s="7">
        <v>3229.65</v>
      </c>
      <c r="W970" s="7">
        <v>73.05</v>
      </c>
      <c r="X970" s="7"/>
      <c r="Y970" s="10">
        <f t="shared" si="841"/>
        <v>-8.0381883481036448E-3</v>
      </c>
      <c r="Z970" s="10">
        <f t="shared" si="842"/>
        <v>-4.0235843946818343E-4</v>
      </c>
      <c r="AA970" s="10">
        <f t="shared" si="843"/>
        <v>5.7163531114327107E-2</v>
      </c>
      <c r="AB970" s="5"/>
      <c r="AC970" s="10">
        <f t="shared" si="855"/>
        <v>-1.1967960771684088E-2</v>
      </c>
      <c r="AD970" s="10">
        <f t="shared" si="856"/>
        <v>4.5515611595798026E-2</v>
      </c>
      <c r="AE970" s="10">
        <f t="shared" si="857"/>
        <v>0.13255813953488368</v>
      </c>
      <c r="AF970" s="10"/>
      <c r="AG970" s="10">
        <f t="shared" si="825"/>
        <v>0.14452610030656776</v>
      </c>
      <c r="AH970" s="10">
        <f t="shared" si="826"/>
        <v>8.7042527939085651E-2</v>
      </c>
      <c r="AI970" s="10">
        <f t="shared" si="844"/>
        <v>5.7483572367482111E-2</v>
      </c>
      <c r="AJ970" s="7"/>
      <c r="AK970" s="7"/>
      <c r="AL970" s="7">
        <v>1861</v>
      </c>
      <c r="AM970" s="7">
        <v>21.4</v>
      </c>
      <c r="AN970" s="7">
        <v>1935</v>
      </c>
      <c r="AO970" s="4"/>
      <c r="AP970" s="10">
        <f t="shared" si="845"/>
        <v>4.8303055907618644E-2</v>
      </c>
      <c r="AQ970" s="10">
        <f t="shared" si="846"/>
        <v>3.132530120481921E-2</v>
      </c>
      <c r="AR970" s="10">
        <f t="shared" si="847"/>
        <v>1.7029328287606484E-2</v>
      </c>
      <c r="AS970" s="4"/>
      <c r="AT970" s="10">
        <f t="shared" si="858"/>
        <v>6.3732494998571018E-2</v>
      </c>
      <c r="AU970" s="10">
        <f t="shared" si="859"/>
        <v>2.8846153846153744E-2</v>
      </c>
      <c r="AV970" s="10">
        <f t="shared" si="860"/>
        <v>2.9501742438349628E-2</v>
      </c>
      <c r="AW970" s="4"/>
      <c r="AX970" s="9">
        <f t="shared" si="861"/>
        <v>-3.4886341152417275E-2</v>
      </c>
      <c r="AY970" s="9">
        <f t="shared" si="862"/>
        <v>-6.555885921958847E-4</v>
      </c>
      <c r="AZ970" s="8">
        <f t="shared" si="848"/>
        <v>-3.4230752560221386E-2</v>
      </c>
      <c r="BA970" s="4"/>
      <c r="BC970" s="4"/>
      <c r="BD970" s="4"/>
      <c r="BE970" s="4"/>
      <c r="BF970" s="4"/>
      <c r="BG970" s="4"/>
      <c r="BH970" s="4"/>
      <c r="BI970" s="4"/>
      <c r="BJ970" s="4"/>
      <c r="BK970" s="4"/>
      <c r="BN970" s="4"/>
    </row>
    <row r="971" spans="1:66" s="1" customFormat="1">
      <c r="A971" s="12">
        <v>42769</v>
      </c>
      <c r="B971" s="7">
        <v>28240.52</v>
      </c>
      <c r="C971" s="7">
        <v>379.75</v>
      </c>
      <c r="D971" s="7">
        <v>1473.15</v>
      </c>
      <c r="E971" s="7">
        <v>10467.5</v>
      </c>
      <c r="F971" s="7"/>
      <c r="G971" s="7"/>
      <c r="H971" s="10">
        <f t="shared" si="832"/>
        <v>1.2126865671641821E-2</v>
      </c>
      <c r="I971" s="10">
        <f t="shared" si="833"/>
        <v>2.3133185915972724E-3</v>
      </c>
      <c r="J971" s="10">
        <f t="shared" si="834"/>
        <v>-7.2082325603452365E-3</v>
      </c>
      <c r="K971" s="7"/>
      <c r="L971" s="10">
        <f t="shared" si="835"/>
        <v>5.0808646917534031</v>
      </c>
      <c r="M971" s="10">
        <f t="shared" si="836"/>
        <v>6.430769230769231</v>
      </c>
      <c r="N971" s="10">
        <f t="shared" si="837"/>
        <v>6.0913217261703139</v>
      </c>
      <c r="O971" s="7"/>
      <c r="P971" s="10">
        <f t="shared" si="838"/>
        <v>-1.349904539015828</v>
      </c>
      <c r="Q971" s="10">
        <f t="shared" si="839"/>
        <v>-1.0104570344169108</v>
      </c>
      <c r="R971" s="11">
        <f t="shared" si="840"/>
        <v>-0.33944750459891715</v>
      </c>
      <c r="S971" s="7"/>
      <c r="T971" s="7"/>
      <c r="U971" s="7">
        <v>14237.55</v>
      </c>
      <c r="V971" s="7">
        <v>3229.75</v>
      </c>
      <c r="W971" s="7">
        <v>77.75</v>
      </c>
      <c r="X971" s="7">
        <v>27</v>
      </c>
      <c r="Y971" s="10">
        <f t="shared" si="841"/>
        <v>-1.9767625256296184E-3</v>
      </c>
      <c r="Z971" s="10">
        <f t="shared" si="842"/>
        <v>3.0963107457436268E-5</v>
      </c>
      <c r="AA971" s="10">
        <f t="shared" si="843"/>
        <v>6.4339493497604427E-2</v>
      </c>
      <c r="AB971" s="5"/>
      <c r="AC971" s="10">
        <f t="shared" si="855"/>
        <v>-1.3921065480952035E-2</v>
      </c>
      <c r="AD971" s="10">
        <f t="shared" si="856"/>
        <v>4.55479840080283E-2</v>
      </c>
      <c r="AE971" s="10">
        <f t="shared" si="857"/>
        <v>0.20542635658914729</v>
      </c>
      <c r="AF971" s="10" t="s">
        <v>1</v>
      </c>
      <c r="AG971" s="10">
        <f t="shared" si="825"/>
        <v>0.21934742207009933</v>
      </c>
      <c r="AH971" s="10">
        <f t="shared" si="826"/>
        <v>0.15987837258111898</v>
      </c>
      <c r="AI971" s="10">
        <f t="shared" si="844"/>
        <v>5.9469049488980352E-2</v>
      </c>
      <c r="AJ971" s="7" t="s">
        <v>30</v>
      </c>
      <c r="AK971" s="7"/>
      <c r="AL971" s="7">
        <v>1914.75</v>
      </c>
      <c r="AM971" s="7">
        <v>21.8</v>
      </c>
      <c r="AN971" s="7">
        <v>1925.65</v>
      </c>
      <c r="AO971" s="4"/>
      <c r="AP971" s="10">
        <f t="shared" si="845"/>
        <v>2.8882321332616874E-2</v>
      </c>
      <c r="AQ971" s="10">
        <f t="shared" si="846"/>
        <v>1.8691588785046828E-2</v>
      </c>
      <c r="AR971" s="10">
        <f t="shared" si="847"/>
        <v>-4.8320413436692038E-3</v>
      </c>
      <c r="AS971" s="4"/>
      <c r="AT971" s="10">
        <f t="shared" si="858"/>
        <v>9.4455558731066022E-2</v>
      </c>
      <c r="AU971" s="10">
        <f t="shared" si="859"/>
        <v>4.8076923076923073E-2</v>
      </c>
      <c r="AV971" s="10">
        <f t="shared" si="860"/>
        <v>2.452714745550804E-2</v>
      </c>
      <c r="AW971" s="4"/>
      <c r="AX971" s="9">
        <f t="shared" si="861"/>
        <v>-4.637863565414295E-2</v>
      </c>
      <c r="AY971" s="9">
        <f t="shared" si="862"/>
        <v>2.3549775621415033E-2</v>
      </c>
      <c r="AZ971" s="8">
        <f t="shared" si="848"/>
        <v>-6.9928411275557989E-2</v>
      </c>
      <c r="BA971" s="4"/>
      <c r="BC971" s="4"/>
      <c r="BD971" s="4"/>
      <c r="BE971" s="4"/>
      <c r="BF971" s="4"/>
      <c r="BG971" s="4"/>
      <c r="BH971" s="4"/>
      <c r="BI971" s="4"/>
      <c r="BJ971" s="4"/>
      <c r="BK971" s="4"/>
      <c r="BN971" s="4"/>
    </row>
    <row r="972" spans="1:66" s="1" customFormat="1">
      <c r="A972" s="12">
        <v>42772</v>
      </c>
      <c r="B972" s="7">
        <v>28439.279999999999</v>
      </c>
      <c r="C972" s="7">
        <v>383</v>
      </c>
      <c r="D972" s="7">
        <v>1466.6</v>
      </c>
      <c r="E972" s="7">
        <v>10721</v>
      </c>
      <c r="F972" s="7"/>
      <c r="G972" s="7"/>
      <c r="H972" s="10">
        <f t="shared" si="832"/>
        <v>8.558262014483212E-3</v>
      </c>
      <c r="I972" s="10">
        <f t="shared" si="833"/>
        <v>-4.446254624444341E-3</v>
      </c>
      <c r="J972" s="10">
        <f t="shared" si="834"/>
        <v>2.4217817052782423E-2</v>
      </c>
      <c r="K972" s="7"/>
      <c r="L972" s="10">
        <f t="shared" si="835"/>
        <v>5.1329063250600484</v>
      </c>
      <c r="M972" s="10">
        <f t="shared" si="836"/>
        <v>6.3977301387137446</v>
      </c>
      <c r="N972" s="10">
        <f t="shared" si="837"/>
        <v>6.263058058397128</v>
      </c>
      <c r="O972" s="7"/>
      <c r="P972" s="10">
        <f t="shared" si="838"/>
        <v>-1.2648238136536962</v>
      </c>
      <c r="Q972" s="10">
        <f t="shared" si="839"/>
        <v>-1.1301517333370796</v>
      </c>
      <c r="R972" s="11">
        <f t="shared" si="840"/>
        <v>-0.13467208031661659</v>
      </c>
      <c r="S972" s="7"/>
      <c r="T972" s="7"/>
      <c r="U972" s="7">
        <v>14441.85</v>
      </c>
      <c r="V972" s="7">
        <v>3286.25</v>
      </c>
      <c r="W972" s="7">
        <v>76.25</v>
      </c>
      <c r="X972" s="7">
        <f>X961-X961*0.014</f>
        <v>3.0765110705425802</v>
      </c>
      <c r="Y972" s="10">
        <f t="shared" si="841"/>
        <v>1.4349378931066166E-2</v>
      </c>
      <c r="Z972" s="10">
        <f t="shared" si="842"/>
        <v>1.7493614056815543E-2</v>
      </c>
      <c r="AA972" s="10">
        <f t="shared" si="843"/>
        <v>-1.9292604501607719E-2</v>
      </c>
      <c r="AB972" s="5"/>
      <c r="AC972" s="10">
        <f t="shared" ref="AC972:AC983" si="863">(U972-$U$971)/$U$971</f>
        <v>1.4349378931066166E-2</v>
      </c>
      <c r="AD972" s="10">
        <f t="shared" ref="AD972:AD983" si="864">(V972-$V$971)/$V$971</f>
        <v>1.7493614056815543E-2</v>
      </c>
      <c r="AE972" s="10">
        <f t="shared" ref="AE972:AE983" si="865">(W972-$W$971)/$W$971</f>
        <v>-1.9292604501607719E-2</v>
      </c>
      <c r="AF972" s="10" t="s">
        <v>0</v>
      </c>
      <c r="AG972" s="10">
        <f t="shared" ref="AG972:AG983" si="866">AC972-AD972</f>
        <v>-3.1442351257493766E-3</v>
      </c>
      <c r="AH972" s="10">
        <f t="shared" ref="AH972:AH983" si="867">AC972-AE972</f>
        <v>3.3641983432673883E-2</v>
      </c>
      <c r="AI972" s="10">
        <f t="shared" si="844"/>
        <v>-3.6786218558423261E-2</v>
      </c>
      <c r="AJ972" s="7" t="s">
        <v>28</v>
      </c>
      <c r="AK972" s="7"/>
      <c r="AL972" s="7">
        <v>1924.5</v>
      </c>
      <c r="AM972" s="7">
        <v>22.5</v>
      </c>
      <c r="AN972" s="7">
        <v>1951.7</v>
      </c>
      <c r="AO972" s="4"/>
      <c r="AP972" s="10">
        <f t="shared" si="845"/>
        <v>5.0920485703094395E-3</v>
      </c>
      <c r="AQ972" s="10">
        <f t="shared" si="846"/>
        <v>3.2110091743119233E-2</v>
      </c>
      <c r="AR972" s="10">
        <f t="shared" si="847"/>
        <v>1.3527899670241194E-2</v>
      </c>
      <c r="AS972" s="4"/>
      <c r="AT972" s="10">
        <f t="shared" si="858"/>
        <v>0.10002857959416976</v>
      </c>
      <c r="AU972" s="10">
        <f t="shared" si="859"/>
        <v>8.173076923076919E-2</v>
      </c>
      <c r="AV972" s="10">
        <f t="shared" si="860"/>
        <v>3.838684791572456E-2</v>
      </c>
      <c r="AW972" s="4"/>
      <c r="AX972" s="9">
        <f t="shared" si="861"/>
        <v>-1.8297810363400571E-2</v>
      </c>
      <c r="AY972" s="9">
        <f t="shared" si="862"/>
        <v>4.334392131504463E-2</v>
      </c>
      <c r="AZ972" s="8">
        <f t="shared" si="848"/>
        <v>-6.1641731678445201E-2</v>
      </c>
      <c r="BA972" s="4"/>
      <c r="BC972" s="4"/>
      <c r="BD972" s="4"/>
      <c r="BE972" s="4"/>
      <c r="BF972" s="4"/>
      <c r="BG972" s="4"/>
      <c r="BH972" s="4"/>
      <c r="BI972" s="4"/>
      <c r="BJ972" s="4"/>
      <c r="BK972" s="4"/>
      <c r="BN972" s="4"/>
    </row>
    <row r="973" spans="1:66" s="1" customFormat="1">
      <c r="A973" s="12">
        <v>42773</v>
      </c>
      <c r="B973" s="7">
        <v>28335.16</v>
      </c>
      <c r="C973" s="7">
        <v>394.1</v>
      </c>
      <c r="D973" s="7">
        <v>1451.05</v>
      </c>
      <c r="E973" s="7">
        <v>10601</v>
      </c>
      <c r="F973" s="7"/>
      <c r="G973" s="7"/>
      <c r="H973" s="10">
        <f t="shared" si="832"/>
        <v>2.898172323759797E-2</v>
      </c>
      <c r="I973" s="10">
        <f t="shared" si="833"/>
        <v>-1.0602754670666818E-2</v>
      </c>
      <c r="J973" s="10">
        <f t="shared" si="834"/>
        <v>-1.1192985728943195E-2</v>
      </c>
      <c r="K973" s="7"/>
      <c r="L973" s="10">
        <f t="shared" si="835"/>
        <v>5.3106485188150527</v>
      </c>
      <c r="M973" s="10">
        <f t="shared" si="836"/>
        <v>6.3192938209331651</v>
      </c>
      <c r="N973" s="10">
        <f t="shared" si="837"/>
        <v>6.1817627532010029</v>
      </c>
      <c r="O973" s="7"/>
      <c r="P973" s="10">
        <f t="shared" si="838"/>
        <v>-1.0086453021181123</v>
      </c>
      <c r="Q973" s="10">
        <f t="shared" si="839"/>
        <v>-0.87111423438595015</v>
      </c>
      <c r="R973" s="11">
        <f t="shared" si="840"/>
        <v>-0.13753106773216217</v>
      </c>
      <c r="S973" s="7"/>
      <c r="T973" s="7"/>
      <c r="U973" s="7">
        <v>14327</v>
      </c>
      <c r="V973" s="7">
        <v>3225.4</v>
      </c>
      <c r="W973" s="7">
        <v>79.150000000000006</v>
      </c>
      <c r="X973" s="7"/>
      <c r="Y973" s="10">
        <f t="shared" si="841"/>
        <v>-7.9525822522737988E-3</v>
      </c>
      <c r="Z973" s="10">
        <f t="shared" si="842"/>
        <v>-1.8516546215290957E-2</v>
      </c>
      <c r="AA973" s="10">
        <f t="shared" si="843"/>
        <v>3.8032786885245973E-2</v>
      </c>
      <c r="AB973" s="5"/>
      <c r="AC973" s="10">
        <f t="shared" si="863"/>
        <v>6.2826820625740193E-3</v>
      </c>
      <c r="AD973" s="10">
        <f t="shared" si="864"/>
        <v>-1.346853471630903E-3</v>
      </c>
      <c r="AE973" s="10">
        <f t="shared" si="865"/>
        <v>1.8006430868167275E-2</v>
      </c>
      <c r="AF973" s="10"/>
      <c r="AG973" s="10">
        <f t="shared" si="866"/>
        <v>7.6295355342049223E-3</v>
      </c>
      <c r="AH973" s="10">
        <f t="shared" si="867"/>
        <v>-1.1723748805593254E-2</v>
      </c>
      <c r="AI973" s="10">
        <f t="shared" si="844"/>
        <v>1.9353284339798178E-2</v>
      </c>
      <c r="AJ973" s="7"/>
      <c r="AK973" s="7"/>
      <c r="AL973" s="7">
        <v>1904.75</v>
      </c>
      <c r="AM973" s="7">
        <v>23.75</v>
      </c>
      <c r="AN973" s="7">
        <v>1914.65</v>
      </c>
      <c r="AO973" s="4"/>
      <c r="AP973" s="10">
        <f t="shared" si="845"/>
        <v>-1.0262405819693426E-2</v>
      </c>
      <c r="AQ973" s="10">
        <f t="shared" si="846"/>
        <v>5.5555555555555552E-2</v>
      </c>
      <c r="AR973" s="10">
        <f t="shared" si="847"/>
        <v>-1.8983450325357358E-2</v>
      </c>
      <c r="AS973" s="4"/>
      <c r="AT973" s="10">
        <f t="shared" si="858"/>
        <v>8.8739639897113462E-2</v>
      </c>
      <c r="AU973" s="10">
        <f t="shared" si="859"/>
        <v>0.14182692307692304</v>
      </c>
      <c r="AV973" s="10">
        <f t="shared" si="860"/>
        <v>1.8674682769811997E-2</v>
      </c>
      <c r="AW973" s="4"/>
      <c r="AX973" s="9">
        <f t="shared" si="861"/>
        <v>5.3087283179809583E-2</v>
      </c>
      <c r="AY973" s="9">
        <f t="shared" si="862"/>
        <v>0.12315224030711105</v>
      </c>
      <c r="AZ973" s="8">
        <f t="shared" si="848"/>
        <v>-7.0064957127301472E-2</v>
      </c>
      <c r="BA973" s="4"/>
      <c r="BC973" s="4"/>
      <c r="BD973" s="4"/>
      <c r="BE973" s="4"/>
      <c r="BF973" s="4"/>
      <c r="BG973" s="4"/>
      <c r="BH973" s="4"/>
      <c r="BI973" s="4"/>
      <c r="BJ973" s="4"/>
      <c r="BK973" s="4"/>
      <c r="BN973" s="4"/>
    </row>
    <row r="974" spans="1:66" s="1" customFormat="1">
      <c r="A974" s="12">
        <v>42774</v>
      </c>
      <c r="B974" s="7">
        <v>28289.919999999998</v>
      </c>
      <c r="C974" s="7">
        <v>390.7</v>
      </c>
      <c r="D974" s="7">
        <v>1495.3</v>
      </c>
      <c r="E974" s="7">
        <v>10503</v>
      </c>
      <c r="F974" s="7"/>
      <c r="G974" s="7"/>
      <c r="H974" s="10">
        <f t="shared" si="832"/>
        <v>-8.6272519665060495E-3</v>
      </c>
      <c r="I974" s="10">
        <f t="shared" si="833"/>
        <v>3.0495158678198547E-2</v>
      </c>
      <c r="J974" s="10">
        <f t="shared" si="834"/>
        <v>-9.2444109046316385E-3</v>
      </c>
      <c r="K974" s="7"/>
      <c r="L974" s="10">
        <f t="shared" si="835"/>
        <v>5.256204963971177</v>
      </c>
      <c r="M974" s="10">
        <f t="shared" si="836"/>
        <v>6.5424968474148804</v>
      </c>
      <c r="N974" s="10">
        <f t="shared" si="837"/>
        <v>6.1153715872908343</v>
      </c>
      <c r="O974" s="7"/>
      <c r="P974" s="10">
        <f t="shared" si="838"/>
        <v>-1.2862918834437034</v>
      </c>
      <c r="Q974" s="10">
        <f t="shared" si="839"/>
        <v>-0.85916662331965732</v>
      </c>
      <c r="R974" s="11">
        <f t="shared" si="840"/>
        <v>-0.42712526012404606</v>
      </c>
      <c r="S974" s="7"/>
      <c r="T974" s="7"/>
      <c r="U974" s="7">
        <v>14464.45</v>
      </c>
      <c r="V974" s="7">
        <v>3227.05</v>
      </c>
      <c r="W974" s="7">
        <v>78.05</v>
      </c>
      <c r="X974" s="7"/>
      <c r="Y974" s="10">
        <f t="shared" si="841"/>
        <v>9.5937739931598199E-3</v>
      </c>
      <c r="Z974" s="10">
        <f t="shared" si="842"/>
        <v>5.1156445712162554E-4</v>
      </c>
      <c r="AA974" s="10">
        <f t="shared" si="843"/>
        <v>-1.3897662665824491E-2</v>
      </c>
      <c r="AB974" s="5"/>
      <c r="AC974" s="10">
        <f t="shared" si="863"/>
        <v>1.5936730687513053E-2</v>
      </c>
      <c r="AD974" s="10">
        <f t="shared" si="864"/>
        <v>-8.359780168743148E-4</v>
      </c>
      <c r="AE974" s="10">
        <f t="shared" si="865"/>
        <v>3.8585209003215068E-3</v>
      </c>
      <c r="AF974" s="10"/>
      <c r="AG974" s="10">
        <f t="shared" si="866"/>
        <v>1.6772708704387369E-2</v>
      </c>
      <c r="AH974" s="10">
        <f t="shared" si="867"/>
        <v>1.2078209787191546E-2</v>
      </c>
      <c r="AI974" s="10">
        <f t="shared" si="844"/>
        <v>4.6944989171958228E-3</v>
      </c>
      <c r="AJ974" s="7"/>
      <c r="AK974" s="7"/>
      <c r="AL974" s="7">
        <v>1926.75</v>
      </c>
      <c r="AM974" s="7">
        <v>28.45</v>
      </c>
      <c r="AN974" s="7">
        <v>1922.55</v>
      </c>
      <c r="AO974" s="4"/>
      <c r="AP974" s="10">
        <f t="shared" si="845"/>
        <v>1.1550072187951175E-2</v>
      </c>
      <c r="AQ974" s="10">
        <f t="shared" si="846"/>
        <v>0.19789473684210523</v>
      </c>
      <c r="AR974" s="10">
        <f t="shared" si="847"/>
        <v>4.1260804846838129E-3</v>
      </c>
      <c r="AS974" s="4"/>
      <c r="AT974" s="10">
        <f t="shared" si="858"/>
        <v>0.10131466133180909</v>
      </c>
      <c r="AU974" s="10">
        <f t="shared" si="859"/>
        <v>0.36778846153846145</v>
      </c>
      <c r="AV974" s="10">
        <f t="shared" si="860"/>
        <v>2.287781649862999E-2</v>
      </c>
      <c r="AW974" s="10" t="s">
        <v>1</v>
      </c>
      <c r="AX974" s="9">
        <f t="shared" si="861"/>
        <v>0.26647380020665234</v>
      </c>
      <c r="AY974" s="9">
        <f t="shared" si="862"/>
        <v>0.34491064503983149</v>
      </c>
      <c r="AZ974" s="8">
        <f t="shared" si="848"/>
        <v>-7.8436844833179142E-2</v>
      </c>
      <c r="BA974" s="4" t="s">
        <v>5</v>
      </c>
      <c r="BC974" s="4"/>
      <c r="BD974" s="4"/>
      <c r="BE974" s="4"/>
      <c r="BF974" s="4"/>
      <c r="BG974" s="4"/>
      <c r="BH974" s="4"/>
      <c r="BI974" s="4"/>
      <c r="BJ974" s="4">
        <v>143</v>
      </c>
      <c r="BK974" s="4"/>
      <c r="BN974" s="4"/>
    </row>
    <row r="975" spans="1:66" s="1" customFormat="1">
      <c r="A975" s="12">
        <v>42775</v>
      </c>
      <c r="B975" s="7">
        <v>28329.7</v>
      </c>
      <c r="C975" s="7">
        <v>393.3</v>
      </c>
      <c r="D975" s="7">
        <v>1499</v>
      </c>
      <c r="E975" s="7">
        <v>10417.5</v>
      </c>
      <c r="F975" s="7"/>
      <c r="G975" s="7"/>
      <c r="H975" s="10">
        <f t="shared" si="832"/>
        <v>6.654722293319741E-3</v>
      </c>
      <c r="I975" s="10">
        <f t="shared" si="833"/>
        <v>2.4744198488597909E-3</v>
      </c>
      <c r="J975" s="10">
        <f t="shared" si="834"/>
        <v>-8.1405312767780635E-3</v>
      </c>
      <c r="K975" s="7"/>
      <c r="L975" s="10">
        <f t="shared" si="835"/>
        <v>5.2978382706164933</v>
      </c>
      <c r="M975" s="10">
        <f t="shared" si="836"/>
        <v>6.5611601513240858</v>
      </c>
      <c r="N975" s="10">
        <f t="shared" si="837"/>
        <v>6.0574486823385953</v>
      </c>
      <c r="O975" s="7"/>
      <c r="P975" s="10">
        <f t="shared" si="838"/>
        <v>-1.2633218807075925</v>
      </c>
      <c r="Q975" s="10">
        <f t="shared" si="839"/>
        <v>-0.75961041172210209</v>
      </c>
      <c r="R975" s="11">
        <f t="shared" si="840"/>
        <v>-0.50371146898549046</v>
      </c>
      <c r="S975" s="7"/>
      <c r="T975" s="7"/>
      <c r="U975" s="7">
        <v>14223.25</v>
      </c>
      <c r="V975" s="7">
        <v>3230.55</v>
      </c>
      <c r="W975" s="7">
        <v>77.900000000000006</v>
      </c>
      <c r="X975" s="7"/>
      <c r="Y975" s="10">
        <f t="shared" si="841"/>
        <v>-1.6675366156335063E-2</v>
      </c>
      <c r="Z975" s="10">
        <f t="shared" si="842"/>
        <v>1.0845818936799864E-3</v>
      </c>
      <c r="AA975" s="10">
        <f t="shared" si="843"/>
        <v>-1.9218449711722162E-3</v>
      </c>
      <c r="AB975" s="5"/>
      <c r="AC975" s="10">
        <f t="shared" si="863"/>
        <v>-1.0043862883711925E-3</v>
      </c>
      <c r="AD975" s="10">
        <f t="shared" si="864"/>
        <v>2.4769719018505516E-4</v>
      </c>
      <c r="AE975" s="10">
        <f t="shared" si="865"/>
        <v>1.9292604501608447E-3</v>
      </c>
      <c r="AF975" s="10"/>
      <c r="AG975" s="10">
        <f t="shared" si="866"/>
        <v>-1.2520834785562478E-3</v>
      </c>
      <c r="AH975" s="10">
        <f t="shared" si="867"/>
        <v>-2.9336467385320374E-3</v>
      </c>
      <c r="AI975" s="10">
        <f t="shared" si="844"/>
        <v>1.6815632599757897E-3</v>
      </c>
      <c r="AJ975" s="7"/>
      <c r="AK975" s="7"/>
      <c r="AL975" s="7">
        <v>1878.5</v>
      </c>
      <c r="AM975" s="7">
        <v>28.05</v>
      </c>
      <c r="AN975" s="7">
        <v>1940.7</v>
      </c>
      <c r="AO975" s="4"/>
      <c r="AP975" s="10">
        <f t="shared" si="845"/>
        <v>-2.5042169456338394E-2</v>
      </c>
      <c r="AQ975" s="10">
        <f t="shared" si="846"/>
        <v>-1.405975395430575E-2</v>
      </c>
      <c r="AR975" s="10">
        <f t="shared" si="847"/>
        <v>9.4405867207615363E-3</v>
      </c>
      <c r="AS975" s="4"/>
      <c r="AT975" s="10">
        <f t="shared" ref="AT975:AT980" si="868">(AL975-$AL$974)/$AL$974</f>
        <v>-2.5042169456338394E-2</v>
      </c>
      <c r="AU975" s="10">
        <f t="shared" ref="AU975:AU980" si="869">(AM975-$AM$974)/$AM$974</f>
        <v>-1.405975395430575E-2</v>
      </c>
      <c r="AV975" s="10">
        <f t="shared" ref="AV975:AV980" si="870">(AN975-$AN$974)/$AN$974</f>
        <v>9.4405867207615363E-3</v>
      </c>
      <c r="AW975" s="4" t="s">
        <v>2</v>
      </c>
      <c r="AX975" s="9">
        <f t="shared" si="861"/>
        <v>1.0982415502032643E-2</v>
      </c>
      <c r="AY975" s="9">
        <f t="shared" si="862"/>
        <v>-2.3500340675067288E-2</v>
      </c>
      <c r="AZ975" s="8">
        <f t="shared" si="848"/>
        <v>3.4482756177099935E-2</v>
      </c>
      <c r="BA975" s="4" t="s">
        <v>2</v>
      </c>
      <c r="BC975" s="4"/>
      <c r="BD975" s="4"/>
      <c r="BE975" s="4"/>
      <c r="BF975" s="4"/>
      <c r="BG975" s="4"/>
      <c r="BH975" s="4"/>
      <c r="BI975" s="4"/>
      <c r="BJ975" s="4"/>
      <c r="BK975" s="4"/>
      <c r="BN975" s="4"/>
    </row>
    <row r="976" spans="1:66" s="1" customFormat="1">
      <c r="A976" s="12">
        <v>42776</v>
      </c>
      <c r="B976" s="7">
        <v>28334.25</v>
      </c>
      <c r="C976" s="7">
        <v>389.5</v>
      </c>
      <c r="D976" s="7">
        <v>1489.55</v>
      </c>
      <c r="E976" s="7">
        <v>10537.5</v>
      </c>
      <c r="F976" s="7"/>
      <c r="G976" s="7"/>
      <c r="H976" s="10">
        <f t="shared" si="832"/>
        <v>-9.6618357487922996E-3</v>
      </c>
      <c r="I976" s="10">
        <f t="shared" si="833"/>
        <v>-6.3042028018679419E-3</v>
      </c>
      <c r="J976" s="10">
        <f t="shared" si="834"/>
        <v>1.1519078473722102E-2</v>
      </c>
      <c r="K976" s="7"/>
      <c r="L976" s="10">
        <f t="shared" si="835"/>
        <v>5.2369895916733382</v>
      </c>
      <c r="M976" s="10">
        <f t="shared" si="836"/>
        <v>6.513493064312736</v>
      </c>
      <c r="N976" s="10">
        <f t="shared" si="837"/>
        <v>6.1387439875347196</v>
      </c>
      <c r="O976" s="7"/>
      <c r="P976" s="10">
        <f t="shared" si="838"/>
        <v>-1.2765034726393978</v>
      </c>
      <c r="Q976" s="10">
        <f t="shared" si="839"/>
        <v>-0.9017543958613814</v>
      </c>
      <c r="R976" s="11">
        <f t="shared" si="840"/>
        <v>-0.37474907677801639</v>
      </c>
      <c r="S976" s="7"/>
      <c r="T976" s="7"/>
      <c r="U976" s="7">
        <v>14504</v>
      </c>
      <c r="V976" s="7">
        <v>3235.75</v>
      </c>
      <c r="W976" s="7">
        <v>77.650000000000006</v>
      </c>
      <c r="X976" s="7"/>
      <c r="Y976" s="10">
        <f t="shared" si="841"/>
        <v>1.9738807937707627E-2</v>
      </c>
      <c r="Z976" s="10">
        <f t="shared" si="842"/>
        <v>1.609633034622531E-3</v>
      </c>
      <c r="AA976" s="10">
        <f t="shared" si="843"/>
        <v>-3.2092426187419767E-3</v>
      </c>
      <c r="AB976" s="5"/>
      <c r="AC976" s="10">
        <f t="shared" si="863"/>
        <v>1.8714596261295006E-2</v>
      </c>
      <c r="AD976" s="10">
        <f t="shared" si="864"/>
        <v>1.8577289263874914E-3</v>
      </c>
      <c r="AE976" s="10">
        <f t="shared" si="865"/>
        <v>-1.2861736334404414E-3</v>
      </c>
      <c r="AF976" s="10"/>
      <c r="AG976" s="10">
        <f t="shared" si="866"/>
        <v>1.6856867334907516E-2</v>
      </c>
      <c r="AH976" s="10">
        <f t="shared" si="867"/>
        <v>2.0000769894735447E-2</v>
      </c>
      <c r="AI976" s="10">
        <f t="shared" si="844"/>
        <v>-3.143902559827931E-3</v>
      </c>
      <c r="AJ976" s="7"/>
      <c r="AK976" s="7"/>
      <c r="AL976" s="7">
        <v>1898.75</v>
      </c>
      <c r="AM976" s="7">
        <v>29.4</v>
      </c>
      <c r="AN976" s="7">
        <v>1945.65</v>
      </c>
      <c r="AO976" s="4"/>
      <c r="AP976" s="10">
        <f t="shared" si="845"/>
        <v>1.0779877561884482E-2</v>
      </c>
      <c r="AQ976" s="10">
        <f t="shared" si="846"/>
        <v>4.8128342245989227E-2</v>
      </c>
      <c r="AR976" s="10">
        <f t="shared" si="847"/>
        <v>2.5506260627608827E-3</v>
      </c>
      <c r="AS976" s="4"/>
      <c r="AT976" s="10">
        <f t="shared" si="868"/>
        <v>-1.4532243415077202E-2</v>
      </c>
      <c r="AU976" s="10">
        <f t="shared" si="869"/>
        <v>3.3391915641476248E-2</v>
      </c>
      <c r="AV976" s="10">
        <f t="shared" si="870"/>
        <v>1.2015292190060149E-2</v>
      </c>
      <c r="AW976" s="4"/>
      <c r="AX976" s="9">
        <f t="shared" si="861"/>
        <v>4.792415905655345E-2</v>
      </c>
      <c r="AY976" s="9">
        <f t="shared" si="862"/>
        <v>2.13766234514161E-2</v>
      </c>
      <c r="AZ976" s="8">
        <f t="shared" si="848"/>
        <v>2.6547535605137351E-2</v>
      </c>
      <c r="BA976" s="4"/>
      <c r="BC976" s="4"/>
      <c r="BD976" s="4"/>
      <c r="BE976" s="4"/>
      <c r="BF976" s="4"/>
      <c r="BG976" s="4"/>
      <c r="BH976" s="4"/>
      <c r="BI976" s="4"/>
      <c r="BJ976" s="4"/>
      <c r="BK976" s="4"/>
      <c r="BN976" s="4"/>
    </row>
    <row r="977" spans="1:66" s="1" customFormat="1">
      <c r="A977" s="12">
        <v>42779</v>
      </c>
      <c r="B977" s="7">
        <v>28351.62</v>
      </c>
      <c r="C977" s="7">
        <v>382.2</v>
      </c>
      <c r="D977" s="7">
        <v>1494.45</v>
      </c>
      <c r="E977" s="7">
        <v>10582.5</v>
      </c>
      <c r="F977" s="7"/>
      <c r="G977" s="7"/>
      <c r="H977" s="10">
        <f t="shared" si="832"/>
        <v>-1.8741976893453173E-2</v>
      </c>
      <c r="I977" s="10">
        <f t="shared" si="833"/>
        <v>3.2895841025813778E-3</v>
      </c>
      <c r="J977" s="10">
        <f t="shared" si="834"/>
        <v>4.2704626334519576E-3</v>
      </c>
      <c r="K977" s="7"/>
      <c r="L977" s="10">
        <f t="shared" si="835"/>
        <v>5.1200960768614889</v>
      </c>
      <c r="M977" s="10">
        <f t="shared" si="836"/>
        <v>6.5382093316519549</v>
      </c>
      <c r="N977" s="10">
        <f t="shared" si="837"/>
        <v>6.169229726983267</v>
      </c>
      <c r="O977" s="7"/>
      <c r="P977" s="10">
        <f t="shared" si="838"/>
        <v>-1.418113254790466</v>
      </c>
      <c r="Q977" s="10">
        <f t="shared" si="839"/>
        <v>-1.0491336501217781</v>
      </c>
      <c r="R977" s="11">
        <f t="shared" si="840"/>
        <v>-0.36897960466868795</v>
      </c>
      <c r="S977" s="7"/>
      <c r="T977" s="7"/>
      <c r="U977" s="7">
        <v>14326.55</v>
      </c>
      <c r="V977" s="7">
        <v>3273</v>
      </c>
      <c r="W977" s="7">
        <v>78.7</v>
      </c>
      <c r="X977" s="7"/>
      <c r="Y977" s="10">
        <f t="shared" si="841"/>
        <v>-1.2234555984556035E-2</v>
      </c>
      <c r="Z977" s="10">
        <f t="shared" si="842"/>
        <v>1.151201421617863E-2</v>
      </c>
      <c r="AA977" s="10">
        <f t="shared" si="843"/>
        <v>1.3522215067611037E-2</v>
      </c>
      <c r="AB977" s="5"/>
      <c r="AC977" s="10">
        <f t="shared" si="863"/>
        <v>6.2510755010517964E-3</v>
      </c>
      <c r="AD977" s="10">
        <f t="shared" si="864"/>
        <v>1.3391129344376499E-2</v>
      </c>
      <c r="AE977" s="10">
        <f t="shared" si="865"/>
        <v>1.2218649517684924E-2</v>
      </c>
      <c r="AF977" s="10"/>
      <c r="AG977" s="10">
        <f t="shared" si="866"/>
        <v>-7.140053843324703E-3</v>
      </c>
      <c r="AH977" s="10">
        <f t="shared" si="867"/>
        <v>-5.9675740166331278E-3</v>
      </c>
      <c r="AI977" s="10">
        <f t="shared" si="844"/>
        <v>-1.1724798266915751E-3</v>
      </c>
      <c r="AJ977" s="7"/>
      <c r="AK977" s="7"/>
      <c r="AL977" s="7">
        <v>1865.5</v>
      </c>
      <c r="AM977" s="7">
        <v>29.65</v>
      </c>
      <c r="AN977" s="7">
        <v>1954.7</v>
      </c>
      <c r="AO977" s="4"/>
      <c r="AP977" s="10">
        <f t="shared" si="845"/>
        <v>-1.7511520737327188E-2</v>
      </c>
      <c r="AQ977" s="10">
        <f t="shared" si="846"/>
        <v>8.5034013605442185E-3</v>
      </c>
      <c r="AR977" s="10">
        <f t="shared" si="847"/>
        <v>4.6514018451417026E-3</v>
      </c>
      <c r="AS977" s="4"/>
      <c r="AT977" s="10">
        <f t="shared" si="868"/>
        <v>-3.1789282470481378E-2</v>
      </c>
      <c r="AU977" s="10">
        <f t="shared" si="869"/>
        <v>4.2179261862917372E-2</v>
      </c>
      <c r="AV977" s="10">
        <f t="shared" si="870"/>
        <v>1.6722581987464614E-2</v>
      </c>
      <c r="AW977" s="4"/>
      <c r="AX977" s="9">
        <f t="shared" si="861"/>
        <v>7.396854433339875E-2</v>
      </c>
      <c r="AY977" s="9">
        <f t="shared" si="862"/>
        <v>2.5456679875452758E-2</v>
      </c>
      <c r="AZ977" s="8">
        <f t="shared" si="848"/>
        <v>4.8511864457945988E-2</v>
      </c>
      <c r="BA977" s="4"/>
      <c r="BC977" s="4"/>
      <c r="BD977" s="4"/>
      <c r="BE977" s="4"/>
      <c r="BF977" s="4"/>
      <c r="BG977" s="4"/>
      <c r="BH977" s="4"/>
      <c r="BI977" s="4"/>
      <c r="BJ977" s="4"/>
      <c r="BK977" s="4"/>
      <c r="BN977" s="4"/>
    </row>
    <row r="978" spans="1:66" s="1" customFormat="1">
      <c r="A978" s="12">
        <v>42780</v>
      </c>
      <c r="B978" s="7">
        <v>28339.31</v>
      </c>
      <c r="C978" s="7">
        <v>384.25</v>
      </c>
      <c r="D978" s="7">
        <v>1476.25</v>
      </c>
      <c r="E978" s="7">
        <v>10587</v>
      </c>
      <c r="F978" s="7"/>
      <c r="G978" s="7"/>
      <c r="H978" s="10">
        <f t="shared" si="832"/>
        <v>5.3636839351125362E-3</v>
      </c>
      <c r="I978" s="10">
        <f t="shared" si="833"/>
        <v>-1.2178393388872191E-2</v>
      </c>
      <c r="J978" s="10">
        <f t="shared" si="834"/>
        <v>4.2523033309709425E-4</v>
      </c>
      <c r="K978" s="7"/>
      <c r="L978" s="10">
        <f t="shared" si="835"/>
        <v>5.1529223378702964</v>
      </c>
      <c r="M978" s="10">
        <f t="shared" si="836"/>
        <v>6.4464060529634297</v>
      </c>
      <c r="N978" s="10">
        <f t="shared" si="837"/>
        <v>6.1722783009281219</v>
      </c>
      <c r="O978" s="7"/>
      <c r="P978" s="10">
        <f t="shared" si="838"/>
        <v>-1.2934837150931333</v>
      </c>
      <c r="Q978" s="10">
        <f t="shared" si="839"/>
        <v>-1.0193559630578255</v>
      </c>
      <c r="R978" s="11">
        <f t="shared" si="840"/>
        <v>-0.27412775203530781</v>
      </c>
      <c r="S978" s="7"/>
      <c r="T978" s="7"/>
      <c r="U978" s="7">
        <v>14352.9</v>
      </c>
      <c r="V978" s="7">
        <v>3220.2</v>
      </c>
      <c r="W978" s="7">
        <v>78.2</v>
      </c>
      <c r="X978" s="7"/>
      <c r="Y978" s="10">
        <f t="shared" si="841"/>
        <v>1.8392425252416224E-3</v>
      </c>
      <c r="Z978" s="10">
        <f t="shared" si="842"/>
        <v>-1.6131989000916645E-2</v>
      </c>
      <c r="AA978" s="10">
        <f t="shared" si="843"/>
        <v>-6.3532401524777635E-3</v>
      </c>
      <c r="AB978" s="5"/>
      <c r="AC978" s="10">
        <f t="shared" si="863"/>
        <v>8.1018152701834486E-3</v>
      </c>
      <c r="AD978" s="10">
        <f t="shared" si="864"/>
        <v>-2.9568852078334798E-3</v>
      </c>
      <c r="AE978" s="10">
        <f t="shared" si="865"/>
        <v>5.787781350482352E-3</v>
      </c>
      <c r="AF978" s="10"/>
      <c r="AG978" s="10">
        <f t="shared" si="866"/>
        <v>1.1058700478016929E-2</v>
      </c>
      <c r="AH978" s="10">
        <f t="shared" si="867"/>
        <v>2.3140339197010966E-3</v>
      </c>
      <c r="AI978" s="10">
        <f t="shared" si="844"/>
        <v>8.7446665583158327E-3</v>
      </c>
      <c r="AJ978" s="7"/>
      <c r="AK978" s="7"/>
      <c r="AL978" s="7">
        <v>1882.25</v>
      </c>
      <c r="AM978" s="7">
        <v>29.9</v>
      </c>
      <c r="AN978" s="7">
        <v>1926.55</v>
      </c>
      <c r="AO978" s="4"/>
      <c r="AP978" s="10">
        <f t="shared" si="845"/>
        <v>8.9788260519967841E-3</v>
      </c>
      <c r="AQ978" s="10">
        <f t="shared" si="846"/>
        <v>8.4317032040472171E-3</v>
      </c>
      <c r="AR978" s="10">
        <f t="shared" si="847"/>
        <v>-1.4401186882897677E-2</v>
      </c>
      <c r="AS978" s="4"/>
      <c r="AT978" s="10">
        <f t="shared" si="868"/>
        <v>-2.3095886856104839E-2</v>
      </c>
      <c r="AU978" s="10">
        <f t="shared" si="869"/>
        <v>5.0966608084358503E-2</v>
      </c>
      <c r="AV978" s="10">
        <f t="shared" si="870"/>
        <v>2.0805700762008793E-3</v>
      </c>
      <c r="AW978" s="4"/>
      <c r="AX978" s="9">
        <f t="shared" si="861"/>
        <v>7.4062494940463339E-2</v>
      </c>
      <c r="AY978" s="9">
        <f t="shared" si="862"/>
        <v>4.888603800815762E-2</v>
      </c>
      <c r="AZ978" s="8">
        <f t="shared" si="848"/>
        <v>2.5176456932305719E-2</v>
      </c>
      <c r="BA978" s="4"/>
      <c r="BC978" s="4"/>
      <c r="BD978" s="4"/>
      <c r="BE978" s="4"/>
      <c r="BF978" s="4"/>
      <c r="BG978" s="4"/>
      <c r="BH978" s="4"/>
      <c r="BI978" s="4"/>
      <c r="BJ978" s="4"/>
      <c r="BK978" s="4"/>
      <c r="BN978" s="4"/>
    </row>
    <row r="979" spans="1:66" s="1" customFormat="1">
      <c r="A979" s="12">
        <v>42781</v>
      </c>
      <c r="B979" s="7">
        <v>28155.56</v>
      </c>
      <c r="C979" s="7">
        <v>406.8</v>
      </c>
      <c r="D979" s="7">
        <v>1430.9</v>
      </c>
      <c r="E979" s="7">
        <v>10400.5</v>
      </c>
      <c r="F979" s="7"/>
      <c r="G979" s="7"/>
      <c r="H979" s="10">
        <f t="shared" si="832"/>
        <v>5.8685751463890726E-2</v>
      </c>
      <c r="I979" s="10">
        <f t="shared" si="833"/>
        <v>-3.071972904318368E-2</v>
      </c>
      <c r="J979" s="10">
        <f t="shared" si="834"/>
        <v>-1.7615944082365165E-2</v>
      </c>
      <c r="K979" s="1" t="s">
        <v>15</v>
      </c>
      <c r="L979" s="10">
        <f t="shared" si="835"/>
        <v>5.5140112089671742</v>
      </c>
      <c r="M979" s="10">
        <f t="shared" si="836"/>
        <v>6.2176544766708703</v>
      </c>
      <c r="N979" s="10">
        <f t="shared" si="837"/>
        <v>6.0459318474358108</v>
      </c>
      <c r="P979" s="10">
        <f t="shared" si="838"/>
        <v>-0.70364326770369612</v>
      </c>
      <c r="Q979" s="10">
        <f t="shared" si="839"/>
        <v>-0.53192063846863658</v>
      </c>
      <c r="R979" s="11">
        <f t="shared" si="840"/>
        <v>-0.17172262923505954</v>
      </c>
      <c r="S979" s="4"/>
      <c r="T979" s="7"/>
      <c r="U979" s="7">
        <v>14219.2</v>
      </c>
      <c r="V979" s="7">
        <v>3194.5</v>
      </c>
      <c r="W979" s="7">
        <v>76.7</v>
      </c>
      <c r="X979" s="7"/>
      <c r="Y979" s="10">
        <f t="shared" si="841"/>
        <v>-9.3151906583337808E-3</v>
      </c>
      <c r="Z979" s="10">
        <f t="shared" si="842"/>
        <v>-7.9808707533693003E-3</v>
      </c>
      <c r="AA979" s="10">
        <f t="shared" si="843"/>
        <v>-1.9181585677749361E-2</v>
      </c>
      <c r="AB979" s="5"/>
      <c r="AC979" s="10">
        <f t="shared" si="863"/>
        <v>-1.2888453420706895E-3</v>
      </c>
      <c r="AD979" s="10">
        <f t="shared" si="864"/>
        <v>-1.0914157442526511E-2</v>
      </c>
      <c r="AE979" s="10">
        <f t="shared" si="865"/>
        <v>-1.3504823151125365E-2</v>
      </c>
      <c r="AF979" s="10"/>
      <c r="AG979" s="10">
        <f t="shared" si="866"/>
        <v>9.6253121004558212E-3</v>
      </c>
      <c r="AH979" s="10">
        <f t="shared" si="867"/>
        <v>1.2215977809054675E-2</v>
      </c>
      <c r="AI979" s="10">
        <f t="shared" si="844"/>
        <v>-2.5906657085988539E-3</v>
      </c>
      <c r="AJ979" s="7"/>
      <c r="AK979" s="7"/>
      <c r="AL979" s="7">
        <v>1865.5</v>
      </c>
      <c r="AM979" s="7">
        <v>31.65</v>
      </c>
      <c r="AN979" s="7">
        <v>1910.65</v>
      </c>
      <c r="AO979" s="4"/>
      <c r="AP979" s="10">
        <f t="shared" si="845"/>
        <v>-8.8989241599149952E-3</v>
      </c>
      <c r="AQ979" s="10">
        <f t="shared" si="846"/>
        <v>5.8528428093645488E-2</v>
      </c>
      <c r="AR979" s="10">
        <f t="shared" si="847"/>
        <v>-8.2530949105914016E-3</v>
      </c>
      <c r="AS979" s="4"/>
      <c r="AT979" s="10">
        <f t="shared" si="868"/>
        <v>-3.1789282470481378E-2</v>
      </c>
      <c r="AU979" s="10">
        <f t="shared" si="869"/>
        <v>0.11247803163444638</v>
      </c>
      <c r="AV979" s="10">
        <f t="shared" si="870"/>
        <v>-6.1896959766975443E-3</v>
      </c>
      <c r="AW979" s="4"/>
      <c r="AX979" s="9">
        <f t="shared" si="861"/>
        <v>0.14426731410492777</v>
      </c>
      <c r="AY979" s="9">
        <f t="shared" si="862"/>
        <v>0.11866772761114391</v>
      </c>
      <c r="AZ979" s="8">
        <f t="shared" si="848"/>
        <v>2.5599586493783855E-2</v>
      </c>
      <c r="BA979" s="4"/>
      <c r="BC979" s="4"/>
      <c r="BD979" s="4"/>
      <c r="BE979" s="4"/>
      <c r="BF979" s="4"/>
      <c r="BG979" s="4"/>
      <c r="BH979" s="4"/>
      <c r="BI979" s="4"/>
      <c r="BJ979" s="4">
        <v>144</v>
      </c>
      <c r="BK979" s="4"/>
      <c r="BN979" s="4"/>
    </row>
    <row r="980" spans="1:66" s="1" customFormat="1">
      <c r="A980" s="12">
        <v>42782</v>
      </c>
      <c r="B980" s="7">
        <v>28301.27</v>
      </c>
      <c r="C980" s="7">
        <v>409.65</v>
      </c>
      <c r="D980" s="7">
        <v>1465.5</v>
      </c>
      <c r="E980" s="7">
        <v>10916.5</v>
      </c>
      <c r="F980" s="7"/>
      <c r="G980" s="7"/>
      <c r="H980" s="10">
        <f t="shared" si="832"/>
        <v>7.005899705014665E-3</v>
      </c>
      <c r="I980" s="10">
        <f t="shared" si="833"/>
        <v>2.4180585645397937E-2</v>
      </c>
      <c r="J980" s="10">
        <f t="shared" si="834"/>
        <v>4.9612999375030047E-2</v>
      </c>
      <c r="K980" s="7" t="s">
        <v>6</v>
      </c>
      <c r="L980" s="10">
        <f t="shared" si="835"/>
        <v>5.5596477181745394</v>
      </c>
      <c r="M980" s="10">
        <f t="shared" si="836"/>
        <v>6.3921815889029006</v>
      </c>
      <c r="N980" s="10">
        <f t="shared" si="837"/>
        <v>6.3955016597791481</v>
      </c>
      <c r="O980" s="10" t="s">
        <v>1</v>
      </c>
      <c r="P980" s="10">
        <f t="shared" si="838"/>
        <v>-0.83253387072836116</v>
      </c>
      <c r="Q980" s="10">
        <f t="shared" si="839"/>
        <v>-0.83585394160460869</v>
      </c>
      <c r="R980" s="11">
        <f t="shared" si="840"/>
        <v>3.3200708762475273E-3</v>
      </c>
      <c r="S980" s="7" t="s">
        <v>5</v>
      </c>
      <c r="T980" s="7"/>
      <c r="U980" s="7">
        <v>14318.1</v>
      </c>
      <c r="V980" s="7">
        <v>3230.95</v>
      </c>
      <c r="W980" s="7">
        <v>78.75</v>
      </c>
      <c r="X980" s="7"/>
      <c r="Y980" s="10">
        <f t="shared" si="841"/>
        <v>6.9553842691571699E-3</v>
      </c>
      <c r="Z980" s="10">
        <f t="shared" si="842"/>
        <v>1.1410236343715704E-2</v>
      </c>
      <c r="AA980" s="10">
        <f t="shared" si="843"/>
        <v>2.6727509778357198E-2</v>
      </c>
      <c r="AB980" s="5"/>
      <c r="AC980" s="10">
        <f t="shared" si="863"/>
        <v>5.6575745124688654E-3</v>
      </c>
      <c r="AD980" s="10">
        <f t="shared" si="864"/>
        <v>3.7154578527744196E-4</v>
      </c>
      <c r="AE980" s="10">
        <f t="shared" si="865"/>
        <v>1.2861736334405145E-2</v>
      </c>
      <c r="AF980" s="10"/>
      <c r="AG980" s="10">
        <f t="shared" si="866"/>
        <v>5.2860287271914233E-3</v>
      </c>
      <c r="AH980" s="10">
        <f t="shared" si="867"/>
        <v>-7.2041618219362792E-3</v>
      </c>
      <c r="AI980" s="10">
        <f t="shared" si="844"/>
        <v>1.2490190549127703E-2</v>
      </c>
      <c r="AJ980" s="7"/>
      <c r="AK980" s="7"/>
      <c r="AL980" s="7">
        <v>1890.25</v>
      </c>
      <c r="AM980" s="7">
        <v>34.5</v>
      </c>
      <c r="AN980" s="7">
        <v>1898.7</v>
      </c>
      <c r="AO980" s="4"/>
      <c r="AP980" s="10">
        <f t="shared" si="845"/>
        <v>1.3267220584293755E-2</v>
      </c>
      <c r="AQ980" s="10">
        <f t="shared" si="846"/>
        <v>9.0047393364928965E-2</v>
      </c>
      <c r="AR980" s="10">
        <f t="shared" si="847"/>
        <v>-6.2544160364274171E-3</v>
      </c>
      <c r="AS980" s="4"/>
      <c r="AT980" s="10">
        <f t="shared" si="868"/>
        <v>-1.8943817308939924E-2</v>
      </c>
      <c r="AU980" s="10">
        <f t="shared" si="869"/>
        <v>0.21265377855887524</v>
      </c>
      <c r="AV980" s="10">
        <f t="shared" si="870"/>
        <v>-1.2405399079347694E-2</v>
      </c>
      <c r="AW980" s="10" t="s">
        <v>1</v>
      </c>
      <c r="AX980" s="9">
        <f t="shared" si="861"/>
        <v>0.23159759586781517</v>
      </c>
      <c r="AY980" s="9">
        <f t="shared" si="862"/>
        <v>0.22505917763822295</v>
      </c>
      <c r="AZ980" s="8">
        <f t="shared" si="848"/>
        <v>6.5384182295922244E-3</v>
      </c>
      <c r="BA980" s="4" t="s">
        <v>5</v>
      </c>
      <c r="BC980" s="4"/>
      <c r="BD980" s="4"/>
      <c r="BE980" s="4"/>
      <c r="BF980" s="4"/>
      <c r="BG980" s="4"/>
      <c r="BH980" s="4"/>
      <c r="BI980" s="4"/>
      <c r="BJ980" s="4"/>
      <c r="BK980" s="4"/>
      <c r="BN980" s="4"/>
    </row>
    <row r="981" spans="1:66" s="1" customFormat="1">
      <c r="A981" s="12">
        <v>42783</v>
      </c>
      <c r="B981" s="7">
        <v>28468.75</v>
      </c>
      <c r="C981" s="7">
        <v>408</v>
      </c>
      <c r="D981" s="7">
        <v>1458.65</v>
      </c>
      <c r="E981" s="7">
        <v>10888.5</v>
      </c>
      <c r="F981" s="7"/>
      <c r="G981" s="7"/>
      <c r="H981" s="10">
        <f t="shared" si="832"/>
        <v>-4.0278286341998712E-3</v>
      </c>
      <c r="I981" s="10">
        <f t="shared" si="833"/>
        <v>-4.6741726373250832E-3</v>
      </c>
      <c r="J981" s="10">
        <f t="shared" si="834"/>
        <v>-2.5649246553382495E-3</v>
      </c>
      <c r="K981" s="7"/>
      <c r="L981" s="10">
        <f t="shared" si="835"/>
        <v>5.5332265812650121</v>
      </c>
      <c r="M981" s="10">
        <f t="shared" si="836"/>
        <v>6.3576292559899121</v>
      </c>
      <c r="N981" s="10">
        <f t="shared" si="837"/>
        <v>6.3765327552333853</v>
      </c>
      <c r="O981" s="7" t="s">
        <v>2</v>
      </c>
      <c r="P981" s="10">
        <f t="shared" si="838"/>
        <v>-0.82440267472490003</v>
      </c>
      <c r="Q981" s="10">
        <f t="shared" si="839"/>
        <v>-0.84330617396837315</v>
      </c>
      <c r="R981" s="11">
        <f t="shared" si="840"/>
        <v>1.8903499243473121E-2</v>
      </c>
      <c r="S981" s="7" t="s">
        <v>2</v>
      </c>
      <c r="T981" s="7"/>
      <c r="U981" s="7">
        <v>14309.15</v>
      </c>
      <c r="V981" s="7">
        <v>3245.7</v>
      </c>
      <c r="W981" s="7">
        <v>78.349999999999994</v>
      </c>
      <c r="X981" s="7"/>
      <c r="Y981" s="10">
        <f t="shared" si="841"/>
        <v>-6.2508293698191296E-4</v>
      </c>
      <c r="Z981" s="10">
        <f t="shared" si="842"/>
        <v>4.5652207555053467E-3</v>
      </c>
      <c r="AA981" s="10">
        <f t="shared" si="843"/>
        <v>-5.0793650793651514E-3</v>
      </c>
      <c r="AB981" s="5"/>
      <c r="AC981" s="10">
        <f t="shared" si="863"/>
        <v>5.0289551221945044E-3</v>
      </c>
      <c r="AD981" s="10">
        <f t="shared" si="864"/>
        <v>4.9384627293133582E-3</v>
      </c>
      <c r="AE981" s="10">
        <f t="shared" si="865"/>
        <v>7.7170418006430137E-3</v>
      </c>
      <c r="AF981" s="10"/>
      <c r="AG981" s="10">
        <f t="shared" si="866"/>
        <v>9.0492392881146196E-5</v>
      </c>
      <c r="AH981" s="10">
        <f t="shared" si="867"/>
        <v>-2.6880866784485093E-3</v>
      </c>
      <c r="AI981" s="10">
        <f t="shared" si="844"/>
        <v>2.7785790713296555E-3</v>
      </c>
      <c r="AJ981" s="7"/>
      <c r="AK981" s="7"/>
      <c r="AL981" s="7">
        <v>1894</v>
      </c>
      <c r="AM981" s="7">
        <v>35.25</v>
      </c>
      <c r="AN981" s="7">
        <v>1895.35</v>
      </c>
      <c r="AO981" s="4"/>
      <c r="AP981" s="10">
        <f t="shared" si="845"/>
        <v>1.9838645681788123E-3</v>
      </c>
      <c r="AQ981" s="10">
        <f t="shared" si="846"/>
        <v>2.1739130434782608E-2</v>
      </c>
      <c r="AR981" s="10">
        <f t="shared" si="847"/>
        <v>-1.7643650919050595E-3</v>
      </c>
      <c r="AS981" s="4"/>
      <c r="AT981" s="10">
        <f>(AL981-$AL$980)/$AL$980</f>
        <v>1.9838645681788123E-3</v>
      </c>
      <c r="AU981" s="10">
        <f>(AM981-$AM$980)/$AM$980</f>
        <v>2.1739130434782608E-2</v>
      </c>
      <c r="AV981" s="10">
        <f>(AN981-$AN$980)/$AN$980</f>
        <v>-1.7643650919050595E-3</v>
      </c>
      <c r="AW981" s="7" t="s">
        <v>7</v>
      </c>
      <c r="AX981" s="9">
        <f t="shared" si="861"/>
        <v>1.9755265866603797E-2</v>
      </c>
      <c r="AY981" s="9">
        <f t="shared" si="862"/>
        <v>2.3503495526687668E-2</v>
      </c>
      <c r="AZ981" s="8">
        <f t="shared" si="848"/>
        <v>-3.7482296600838717E-3</v>
      </c>
      <c r="BA981" s="7" t="s">
        <v>27</v>
      </c>
      <c r="BC981" s="4"/>
      <c r="BD981" s="4"/>
      <c r="BE981" s="4"/>
      <c r="BF981" s="4"/>
      <c r="BG981" s="4"/>
      <c r="BH981" s="4"/>
      <c r="BI981" s="4"/>
      <c r="BJ981" s="4"/>
      <c r="BK981" s="4"/>
      <c r="BN981" s="4"/>
    </row>
    <row r="982" spans="1:66" s="1" customFormat="1">
      <c r="A982" s="12">
        <v>42786</v>
      </c>
      <c r="B982" s="7">
        <v>28661.58</v>
      </c>
      <c r="C982" s="7">
        <v>411.35</v>
      </c>
      <c r="D982" s="7">
        <v>1471.95</v>
      </c>
      <c r="E982" s="7">
        <v>11003.5</v>
      </c>
      <c r="F982" s="7"/>
      <c r="G982" s="7"/>
      <c r="H982" s="10">
        <f t="shared" si="832"/>
        <v>8.210784313725546E-3</v>
      </c>
      <c r="I982" s="10">
        <f t="shared" si="833"/>
        <v>9.1180200870667766E-3</v>
      </c>
      <c r="J982" s="10">
        <f t="shared" si="834"/>
        <v>1.056160168985627E-2</v>
      </c>
      <c r="K982" s="7"/>
      <c r="L982" s="10">
        <f t="shared" si="835"/>
        <v>5.5868694955964777</v>
      </c>
      <c r="M982" s="10">
        <f t="shared" si="836"/>
        <v>6.4247162673392184</v>
      </c>
      <c r="N982" s="10">
        <f t="shared" si="837"/>
        <v>6.4544407560463384</v>
      </c>
      <c r="O982" s="7" t="s">
        <v>41</v>
      </c>
      <c r="P982" s="10">
        <f t="shared" si="838"/>
        <v>-0.83784677174274069</v>
      </c>
      <c r="Q982" s="10">
        <f t="shared" si="839"/>
        <v>-0.86757126044986066</v>
      </c>
      <c r="R982" s="11">
        <f t="shared" si="840"/>
        <v>2.9724488707119967E-2</v>
      </c>
      <c r="S982" s="7"/>
      <c r="T982" s="7"/>
      <c r="U982" s="7">
        <v>14455.75</v>
      </c>
      <c r="V982" s="7">
        <v>3253.55</v>
      </c>
      <c r="W982" s="7">
        <v>81.650000000000006</v>
      </c>
      <c r="X982" s="7"/>
      <c r="Y982" s="10">
        <f t="shared" si="841"/>
        <v>1.0245192761275154E-2</v>
      </c>
      <c r="Z982" s="10">
        <f t="shared" si="842"/>
        <v>2.4185845888407319E-3</v>
      </c>
      <c r="AA982" s="10">
        <f t="shared" si="843"/>
        <v>4.2118698149330079E-2</v>
      </c>
      <c r="AB982" s="5"/>
      <c r="AC982" s="10">
        <f t="shared" si="863"/>
        <v>1.5325670498084342E-2</v>
      </c>
      <c r="AD982" s="10">
        <f t="shared" si="864"/>
        <v>7.3689914080037715E-3</v>
      </c>
      <c r="AE982" s="10">
        <f t="shared" si="865"/>
        <v>5.0160771704180138E-2</v>
      </c>
      <c r="AF982" s="10"/>
      <c r="AG982" s="10">
        <f t="shared" si="866"/>
        <v>7.956679090080571E-3</v>
      </c>
      <c r="AH982" s="10">
        <f t="shared" si="867"/>
        <v>-3.4835101206095793E-2</v>
      </c>
      <c r="AI982" s="10">
        <f t="shared" si="844"/>
        <v>4.2791780296176363E-2</v>
      </c>
      <c r="AJ982" s="7"/>
      <c r="AK982" s="7"/>
      <c r="AL982" s="7">
        <v>1911.25</v>
      </c>
      <c r="AM982" s="7">
        <v>35</v>
      </c>
      <c r="AN982" s="7">
        <v>1905.3</v>
      </c>
      <c r="AO982" s="4"/>
      <c r="AP982" s="10">
        <f t="shared" si="845"/>
        <v>9.1077085533262936E-3</v>
      </c>
      <c r="AQ982" s="10">
        <f t="shared" si="846"/>
        <v>-7.0921985815602835E-3</v>
      </c>
      <c r="AR982" s="10">
        <f t="shared" si="847"/>
        <v>5.2496900308650358E-3</v>
      </c>
      <c r="AS982" s="4"/>
      <c r="AT982" s="10">
        <f>(AL982-$AL$980)/$AL$980</f>
        <v>1.1109641581801348E-2</v>
      </c>
      <c r="AU982" s="10">
        <f>(AM982-$AM$980)/$AM$980</f>
        <v>1.4492753623188406E-2</v>
      </c>
      <c r="AV982" s="10">
        <f>(AN982-$AN$980)/$AN$980</f>
        <v>3.4760625691261961E-3</v>
      </c>
      <c r="AW982" s="4"/>
      <c r="AX982" s="9">
        <f t="shared" si="861"/>
        <v>3.3831120413870576E-3</v>
      </c>
      <c r="AY982" s="9">
        <f t="shared" si="862"/>
        <v>1.101669105406221E-2</v>
      </c>
      <c r="AZ982" s="8">
        <f t="shared" si="848"/>
        <v>-7.6335790126751523E-3</v>
      </c>
      <c r="BA982" s="4" t="s">
        <v>8</v>
      </c>
      <c r="BC982" s="4"/>
      <c r="BD982" s="4"/>
      <c r="BE982" s="4"/>
      <c r="BF982" s="4"/>
      <c r="BG982" s="4"/>
      <c r="BH982" s="4"/>
      <c r="BI982" s="4"/>
      <c r="BJ982" s="4"/>
      <c r="BK982" s="4"/>
      <c r="BN982" s="4"/>
    </row>
    <row r="983" spans="1:66" s="1" customFormat="1">
      <c r="A983" s="12">
        <v>42787</v>
      </c>
      <c r="B983" s="7">
        <v>28761.59</v>
      </c>
      <c r="C983" s="7">
        <v>419.95</v>
      </c>
      <c r="D983" s="7">
        <v>1496.75</v>
      </c>
      <c r="E983" s="7">
        <v>10956.5</v>
      </c>
      <c r="F983" s="7"/>
      <c r="G983" s="7"/>
      <c r="H983" s="10">
        <f t="shared" si="832"/>
        <v>2.0906770390178596E-2</v>
      </c>
      <c r="I983" s="10">
        <f t="shared" si="833"/>
        <v>1.6848398383097221E-2</v>
      </c>
      <c r="J983" s="10">
        <f t="shared" si="834"/>
        <v>-4.2713682010269462E-3</v>
      </c>
      <c r="K983" s="7"/>
      <c r="L983" s="10">
        <f t="shared" si="835"/>
        <v>5.7245796637309843</v>
      </c>
      <c r="M983" s="10">
        <f t="shared" si="836"/>
        <v>6.5498108448928125</v>
      </c>
      <c r="N983" s="10">
        <f t="shared" si="837"/>
        <v>6.4226000948445225</v>
      </c>
      <c r="O983" s="7"/>
      <c r="P983" s="10">
        <f t="shared" si="838"/>
        <v>-0.82523118116182825</v>
      </c>
      <c r="Q983" s="10">
        <f t="shared" si="839"/>
        <v>-0.69802043111353829</v>
      </c>
      <c r="R983" s="11">
        <f t="shared" si="840"/>
        <v>-0.12721075004828997</v>
      </c>
      <c r="S983" s="7"/>
      <c r="T983" s="7"/>
      <c r="U983" s="7">
        <v>14358.1</v>
      </c>
      <c r="V983" s="7">
        <v>3236.15</v>
      </c>
      <c r="W983" s="7">
        <v>84.3</v>
      </c>
      <c r="X983" s="7">
        <v>28</v>
      </c>
      <c r="Y983" s="10">
        <f t="shared" si="841"/>
        <v>-6.7550974525707515E-3</v>
      </c>
      <c r="Z983" s="10">
        <f t="shared" si="842"/>
        <v>-5.348004487406092E-3</v>
      </c>
      <c r="AA983" s="10">
        <f t="shared" si="843"/>
        <v>3.2455603184323223E-2</v>
      </c>
      <c r="AB983" s="5"/>
      <c r="AC983" s="10">
        <f t="shared" si="863"/>
        <v>8.4670466477730442E-3</v>
      </c>
      <c r="AD983" s="10">
        <f t="shared" si="864"/>
        <v>1.9815775214800189E-3</v>
      </c>
      <c r="AE983" s="10">
        <f t="shared" si="865"/>
        <v>8.4244372990353658E-2</v>
      </c>
      <c r="AF983" s="10" t="s">
        <v>1</v>
      </c>
      <c r="AG983" s="10">
        <f t="shared" si="866"/>
        <v>6.4854691262930253E-3</v>
      </c>
      <c r="AH983" s="10">
        <f t="shared" si="867"/>
        <v>-7.5777326342580609E-2</v>
      </c>
      <c r="AI983" s="10">
        <f t="shared" si="844"/>
        <v>8.2262795468873634E-2</v>
      </c>
      <c r="AJ983" s="7" t="s">
        <v>30</v>
      </c>
      <c r="AK983" s="7"/>
      <c r="AL983" s="7">
        <v>1896.75</v>
      </c>
      <c r="AM983" s="7">
        <v>36.6</v>
      </c>
      <c r="AN983" s="7">
        <v>1893.4</v>
      </c>
      <c r="AO983" s="4"/>
      <c r="AP983" s="10">
        <f t="shared" si="845"/>
        <v>-7.5866579463701768E-3</v>
      </c>
      <c r="AQ983" s="10">
        <f t="shared" si="846"/>
        <v>4.5714285714285756E-2</v>
      </c>
      <c r="AR983" s="10">
        <f t="shared" si="847"/>
        <v>-6.2457355796986637E-3</v>
      </c>
      <c r="AS983" s="4"/>
      <c r="AT983" s="10">
        <f>(AL983-$AL$980)/$AL$980</f>
        <v>3.4386985848432745E-3</v>
      </c>
      <c r="AU983" s="10">
        <f>(AM983-$AM$980)/$AM$980</f>
        <v>6.0869565217391348E-2</v>
      </c>
      <c r="AV983" s="10">
        <f>(AN983-$AN$980)/$AN$980</f>
        <v>-2.7913835782377174E-3</v>
      </c>
      <c r="AW983" s="4"/>
      <c r="AX983" s="9">
        <f t="shared" si="861"/>
        <v>5.7430866632548074E-2</v>
      </c>
      <c r="AY983" s="9">
        <f t="shared" si="862"/>
        <v>6.3660948795629071E-2</v>
      </c>
      <c r="AZ983" s="8">
        <f t="shared" si="848"/>
        <v>-6.230082163080998E-3</v>
      </c>
      <c r="BA983" s="4"/>
      <c r="BC983" s="4"/>
      <c r="BD983" s="4"/>
      <c r="BE983" s="4"/>
      <c r="BF983" s="4"/>
      <c r="BG983" s="4"/>
      <c r="BH983" s="4"/>
      <c r="BI983" s="4"/>
      <c r="BJ983" s="4"/>
      <c r="BK983" s="4"/>
      <c r="BN983" s="4"/>
    </row>
    <row r="984" spans="1:66" s="1" customFormat="1">
      <c r="A984" s="12">
        <v>42788</v>
      </c>
      <c r="B984" s="7">
        <v>28864.71</v>
      </c>
      <c r="C984" s="7">
        <v>425.15</v>
      </c>
      <c r="D984" s="7">
        <v>1485.25</v>
      </c>
      <c r="E984" s="7">
        <v>10792</v>
      </c>
      <c r="F984" s="7"/>
      <c r="G984" s="7"/>
      <c r="H984" s="10">
        <f t="shared" si="832"/>
        <v>1.2382426479342751E-2</v>
      </c>
      <c r="I984" s="10">
        <f t="shared" si="833"/>
        <v>-7.6833138466677799E-3</v>
      </c>
      <c r="J984" s="10">
        <f t="shared" si="834"/>
        <v>-1.5013918678410076E-2</v>
      </c>
      <c r="K984" s="7"/>
      <c r="L984" s="10">
        <f t="shared" si="835"/>
        <v>5.8078462770216168</v>
      </c>
      <c r="M984" s="10">
        <f t="shared" si="836"/>
        <v>6.4918032786885247</v>
      </c>
      <c r="N984" s="10">
        <f t="shared" si="837"/>
        <v>6.311157780638168</v>
      </c>
      <c r="O984" s="7"/>
      <c r="P984" s="10">
        <f t="shared" si="838"/>
        <v>-0.68395700166690787</v>
      </c>
      <c r="Q984" s="10">
        <f t="shared" si="839"/>
        <v>-0.50331150361655119</v>
      </c>
      <c r="R984" s="11">
        <f t="shared" si="840"/>
        <v>-0.18064549805035668</v>
      </c>
      <c r="S984" s="7"/>
      <c r="T984" s="7"/>
      <c r="U984" s="7">
        <v>13880.9</v>
      </c>
      <c r="V984" s="7">
        <v>3236.1</v>
      </c>
      <c r="W984" s="7">
        <v>84.5</v>
      </c>
      <c r="X984" s="7">
        <f>X972+X972*0.008</f>
        <v>3.1011231591069208</v>
      </c>
      <c r="Y984" s="10">
        <f t="shared" si="841"/>
        <v>-3.3235595238924422E-2</v>
      </c>
      <c r="Z984" s="10">
        <f t="shared" si="842"/>
        <v>-1.5450458106139055E-5</v>
      </c>
      <c r="AA984" s="10">
        <f t="shared" si="843"/>
        <v>2.3724792408066769E-3</v>
      </c>
      <c r="AB984" s="5"/>
      <c r="AC984" s="10">
        <f t="shared" ref="AC984:AC990" si="871">(U984-$U$983)/$U$983</f>
        <v>-3.3235595238924422E-2</v>
      </c>
      <c r="AD984" s="10">
        <f t="shared" ref="AD984:AD990" si="872">(V984-$V$983)/$V$983</f>
        <v>-1.5450458106139055E-5</v>
      </c>
      <c r="AE984" s="10">
        <f t="shared" ref="AE984:AE990" si="873">(W984-$W$983)/$W$983</f>
        <v>2.3724792408066769E-3</v>
      </c>
      <c r="AF984" s="7" t="s">
        <v>2</v>
      </c>
      <c r="AG984" s="10">
        <f t="shared" ref="AG984:AG990" si="874">AE984-AC984</f>
        <v>3.5608074479731099E-2</v>
      </c>
      <c r="AH984" s="10">
        <f t="shared" ref="AH984:AH990" si="875">AE984-AD984</f>
        <v>2.3879296989128161E-3</v>
      </c>
      <c r="AI984" s="10">
        <f t="shared" si="844"/>
        <v>3.3220144780818285E-2</v>
      </c>
      <c r="AJ984" s="7" t="s">
        <v>2</v>
      </c>
      <c r="AK984" s="7"/>
      <c r="AL984" s="7">
        <v>1966.75</v>
      </c>
      <c r="AM984" s="7">
        <v>36.85</v>
      </c>
      <c r="AN984" s="7">
        <v>1890.55</v>
      </c>
      <c r="AO984" s="4"/>
      <c r="AP984" s="10">
        <f t="shared" si="845"/>
        <v>3.6905232634770004E-2</v>
      </c>
      <c r="AQ984" s="10">
        <f t="shared" si="846"/>
        <v>6.8306010928961746E-3</v>
      </c>
      <c r="AR984" s="10">
        <f t="shared" si="847"/>
        <v>-1.5052286891307364E-3</v>
      </c>
      <c r="AS984" s="4"/>
      <c r="AT984" s="10">
        <f>(AL984-$AL$980)/$AL$980</f>
        <v>4.0470837190847771E-2</v>
      </c>
      <c r="AU984" s="10">
        <f>(AM984-$AM$980)/$AM$980</f>
        <v>6.8115942028985549E-2</v>
      </c>
      <c r="AV984" s="10">
        <f>(AN984-$AN$980)/$AN$980</f>
        <v>-4.2924105967241223E-3</v>
      </c>
      <c r="AW984" s="4"/>
      <c r="AX984" s="9">
        <f t="shared" si="861"/>
        <v>2.7645104838137778E-2</v>
      </c>
      <c r="AY984" s="9">
        <f t="shared" si="862"/>
        <v>7.2408352625709674E-2</v>
      </c>
      <c r="AZ984" s="8">
        <f t="shared" si="848"/>
        <v>-4.4763247787571896E-2</v>
      </c>
      <c r="BA984" s="4"/>
      <c r="BC984" s="4"/>
      <c r="BD984" s="4"/>
      <c r="BE984" s="4"/>
      <c r="BF984" s="4"/>
      <c r="BG984" s="4"/>
      <c r="BH984" s="4"/>
      <c r="BI984" s="4"/>
      <c r="BJ984" s="4"/>
      <c r="BK984" s="4"/>
      <c r="BN984" s="4"/>
    </row>
    <row r="985" spans="1:66" s="1" customFormat="1">
      <c r="A985" s="12">
        <v>42789</v>
      </c>
      <c r="B985" s="7">
        <v>28892.97</v>
      </c>
      <c r="C985" s="7">
        <v>420.15</v>
      </c>
      <c r="D985" s="7">
        <v>1471.5</v>
      </c>
      <c r="E985" s="7">
        <v>10680.5</v>
      </c>
      <c r="F985" s="7"/>
      <c r="G985" s="7"/>
      <c r="H985" s="10">
        <f t="shared" si="832"/>
        <v>-1.1760555098200636E-2</v>
      </c>
      <c r="I985" s="10">
        <f t="shared" si="833"/>
        <v>-9.2577007237838755E-3</v>
      </c>
      <c r="J985" s="10">
        <f t="shared" si="834"/>
        <v>-1.0331727205337288E-2</v>
      </c>
      <c r="K985" s="7"/>
      <c r="L985" s="10">
        <f t="shared" si="835"/>
        <v>5.7277822257806239</v>
      </c>
      <c r="M985" s="10">
        <f t="shared" si="836"/>
        <v>6.4224464060529636</v>
      </c>
      <c r="N985" s="10">
        <f t="shared" si="837"/>
        <v>6.2356208928934356</v>
      </c>
      <c r="O985" s="7"/>
      <c r="P985" s="10">
        <f t="shared" si="838"/>
        <v>-0.69466418027233967</v>
      </c>
      <c r="Q985" s="10">
        <f t="shared" si="839"/>
        <v>-0.50783866711281167</v>
      </c>
      <c r="R985" s="11">
        <f t="shared" si="840"/>
        <v>-0.186825513159528</v>
      </c>
      <c r="S985" s="7"/>
      <c r="T985" s="7"/>
      <c r="U985" s="7">
        <v>14002.8</v>
      </c>
      <c r="V985" s="7">
        <v>3228.4</v>
      </c>
      <c r="W985" s="7">
        <v>85.15</v>
      </c>
      <c r="X985" s="7"/>
      <c r="Y985" s="10">
        <f t="shared" si="841"/>
        <v>8.7818513208797449E-3</v>
      </c>
      <c r="Z985" s="10">
        <f t="shared" si="842"/>
        <v>-2.379407311269682E-3</v>
      </c>
      <c r="AA985" s="10">
        <f t="shared" si="843"/>
        <v>7.6923076923077595E-3</v>
      </c>
      <c r="AB985" s="5"/>
      <c r="AC985" s="10">
        <f t="shared" si="871"/>
        <v>-2.474561397399385E-2</v>
      </c>
      <c r="AD985" s="10">
        <f t="shared" si="872"/>
        <v>-2.3948210064428412E-3</v>
      </c>
      <c r="AE985" s="10">
        <f t="shared" si="873"/>
        <v>1.0083036773428334E-2</v>
      </c>
      <c r="AF985" s="10"/>
      <c r="AG985" s="10">
        <f t="shared" si="874"/>
        <v>3.4828650747422182E-2</v>
      </c>
      <c r="AH985" s="10">
        <f t="shared" si="875"/>
        <v>1.2477857779871175E-2</v>
      </c>
      <c r="AI985" s="10">
        <f t="shared" si="844"/>
        <v>2.2350792967551006E-2</v>
      </c>
      <c r="AJ985" s="7"/>
      <c r="AK985" s="7"/>
      <c r="AL985" s="7">
        <v>1970.5</v>
      </c>
      <c r="AM985" s="7">
        <v>39.9</v>
      </c>
      <c r="AN985" s="7">
        <v>1895.3</v>
      </c>
      <c r="AO985" s="4"/>
      <c r="AP985" s="10">
        <f t="shared" si="845"/>
        <v>1.9066988686920045E-3</v>
      </c>
      <c r="AQ985" s="10">
        <f t="shared" si="846"/>
        <v>8.2767978290366265E-2</v>
      </c>
      <c r="AR985" s="10">
        <f t="shared" si="847"/>
        <v>2.5124963634921057E-3</v>
      </c>
      <c r="AS985" s="4"/>
      <c r="AT985" s="10">
        <f>(AL985-$AL$980)/$AL$980</f>
        <v>4.2454701759026582E-2</v>
      </c>
      <c r="AU985" s="10">
        <f>(AM985-$AM$980)/$AM$980</f>
        <v>0.15652173913043474</v>
      </c>
      <c r="AV985" s="10">
        <f>(AN985-$AN$980)/$AN$980</f>
        <v>-1.790698899246901E-3</v>
      </c>
      <c r="AW985" s="10" t="s">
        <v>1</v>
      </c>
      <c r="AX985" s="9">
        <f t="shared" si="861"/>
        <v>0.11406703737140816</v>
      </c>
      <c r="AY985" s="9">
        <f t="shared" si="862"/>
        <v>0.15831243802968165</v>
      </c>
      <c r="AZ985" s="8">
        <f t="shared" si="848"/>
        <v>-4.4245400658273482E-2</v>
      </c>
      <c r="BA985" s="4"/>
      <c r="BC985" s="4"/>
      <c r="BD985" s="4"/>
      <c r="BE985" s="4"/>
      <c r="BF985" s="4"/>
      <c r="BG985" s="4"/>
      <c r="BH985" s="4"/>
      <c r="BI985" s="4"/>
      <c r="BJ985" s="4">
        <v>145</v>
      </c>
      <c r="BK985" s="4"/>
      <c r="BN985" s="4"/>
    </row>
    <row r="986" spans="1:66" s="1" customFormat="1">
      <c r="A986" s="12">
        <v>42793</v>
      </c>
      <c r="B986" s="7">
        <v>28812.880000000001</v>
      </c>
      <c r="C986" s="7">
        <v>452.95</v>
      </c>
      <c r="D986" s="7">
        <v>1509.5</v>
      </c>
      <c r="E986" s="7">
        <v>10887.5</v>
      </c>
      <c r="F986" s="7"/>
      <c r="G986" s="7"/>
      <c r="H986" s="10">
        <f t="shared" si="832"/>
        <v>7.8067356896346571E-2</v>
      </c>
      <c r="I986" s="10">
        <f t="shared" si="833"/>
        <v>2.5823989126741421E-2</v>
      </c>
      <c r="J986" s="10">
        <f t="shared" si="834"/>
        <v>1.9381115116333506E-2</v>
      </c>
      <c r="K986" s="1" t="s">
        <v>15</v>
      </c>
      <c r="L986" s="10">
        <f t="shared" si="835"/>
        <v>6.2530024019215373</v>
      </c>
      <c r="M986" s="10">
        <f t="shared" si="836"/>
        <v>6.6141235813366963</v>
      </c>
      <c r="N986" s="10">
        <f t="shared" si="837"/>
        <v>6.375855294356751</v>
      </c>
      <c r="O986" s="10" t="s">
        <v>1</v>
      </c>
      <c r="P986" s="10">
        <f t="shared" si="838"/>
        <v>-0.36112117941515898</v>
      </c>
      <c r="Q986" s="10">
        <f t="shared" si="839"/>
        <v>-0.12285289243521369</v>
      </c>
      <c r="R986" s="11">
        <f t="shared" si="840"/>
        <v>-0.23826828697994529</v>
      </c>
      <c r="S986" s="7" t="s">
        <v>5</v>
      </c>
      <c r="T986" s="7"/>
      <c r="U986" s="7">
        <v>14119</v>
      </c>
      <c r="V986" s="7">
        <v>3246</v>
      </c>
      <c r="W986" s="7">
        <v>84.55</v>
      </c>
      <c r="X986" s="7"/>
      <c r="Y986" s="10">
        <f t="shared" si="841"/>
        <v>8.2983403319336659E-3</v>
      </c>
      <c r="Z986" s="10">
        <f t="shared" si="842"/>
        <v>5.4516169000123618E-3</v>
      </c>
      <c r="AA986" s="10">
        <f t="shared" si="843"/>
        <v>-7.0463887257781388E-3</v>
      </c>
      <c r="AB986" s="5"/>
      <c r="AC986" s="10">
        <f t="shared" si="871"/>
        <v>-1.6652621168539036E-2</v>
      </c>
      <c r="AD986" s="10">
        <f t="shared" si="872"/>
        <v>3.0437402468982922E-3</v>
      </c>
      <c r="AE986" s="10">
        <f t="shared" si="873"/>
        <v>2.9655990510083037E-3</v>
      </c>
      <c r="AF986" s="10"/>
      <c r="AG986" s="10">
        <f t="shared" si="874"/>
        <v>1.9618220219547341E-2</v>
      </c>
      <c r="AH986" s="10">
        <f t="shared" si="875"/>
        <v>-7.8141195889988579E-5</v>
      </c>
      <c r="AI986" s="10">
        <f t="shared" si="844"/>
        <v>1.9696361415437329E-2</v>
      </c>
      <c r="AJ986" s="7"/>
      <c r="AK986" s="7"/>
      <c r="AL986" s="7">
        <v>2061.25</v>
      </c>
      <c r="AM986" s="7">
        <v>38.700000000000003</v>
      </c>
      <c r="AN986" s="7">
        <v>1882.3</v>
      </c>
      <c r="AO986" s="4"/>
      <c r="AP986" s="10">
        <f t="shared" si="845"/>
        <v>4.6054300938848006E-2</v>
      </c>
      <c r="AQ986" s="10">
        <f t="shared" si="846"/>
        <v>-3.0075187969924706E-2</v>
      </c>
      <c r="AR986" s="10">
        <f t="shared" si="847"/>
        <v>-6.859072442357411E-3</v>
      </c>
      <c r="AS986" s="4"/>
      <c r="AT986" s="10">
        <f>(AL986-$AL$985)/$AL$985</f>
        <v>4.6054300938848006E-2</v>
      </c>
      <c r="AU986" s="10">
        <f>(AM986-$AM$985)/$AM$985</f>
        <v>-3.0075187969924706E-2</v>
      </c>
      <c r="AV986" s="10">
        <f>(AN986-$AN$985)/$AN$985</f>
        <v>-6.859072442357411E-3</v>
      </c>
      <c r="AW986" s="7" t="s">
        <v>7</v>
      </c>
      <c r="AX986" s="9">
        <f>AT986-AU986</f>
        <v>7.6129488908772719E-2</v>
      </c>
      <c r="AY986" s="9">
        <f>AT986-AV986</f>
        <v>5.2913373381205414E-2</v>
      </c>
      <c r="AZ986" s="8">
        <f t="shared" si="848"/>
        <v>2.3216115527567305E-2</v>
      </c>
      <c r="BA986" s="4"/>
      <c r="BC986" s="4"/>
      <c r="BD986" s="4"/>
      <c r="BE986" s="4"/>
      <c r="BF986" s="4"/>
      <c r="BG986" s="4"/>
      <c r="BH986" s="4"/>
      <c r="BI986" s="4"/>
      <c r="BJ986" s="4"/>
      <c r="BK986" s="4"/>
      <c r="BN986" s="4"/>
    </row>
    <row r="987" spans="1:66" s="1" customFormat="1">
      <c r="A987" s="12">
        <v>42794</v>
      </c>
      <c r="B987" s="7">
        <v>28743.32</v>
      </c>
      <c r="C987" s="7">
        <v>448.95</v>
      </c>
      <c r="D987" s="7">
        <v>1501.35</v>
      </c>
      <c r="E987" s="7">
        <v>11073</v>
      </c>
      <c r="F987" s="7"/>
      <c r="G987" s="7"/>
      <c r="H987" s="10">
        <f t="shared" si="832"/>
        <v>-8.8309967987636601E-3</v>
      </c>
      <c r="I987" s="10">
        <f t="shared" si="833"/>
        <v>-5.3991387876780993E-3</v>
      </c>
      <c r="J987" s="10">
        <f t="shared" si="834"/>
        <v>1.7037887485648679E-2</v>
      </c>
      <c r="K987" s="7" t="s">
        <v>6</v>
      </c>
      <c r="L987" s="10">
        <f t="shared" si="835"/>
        <v>6.1889511609287426</v>
      </c>
      <c r="M987" s="10">
        <f t="shared" si="836"/>
        <v>6.5730138713745268</v>
      </c>
      <c r="N987" s="10">
        <f t="shared" si="837"/>
        <v>6.5015242869724279</v>
      </c>
      <c r="O987" s="7" t="s">
        <v>2</v>
      </c>
      <c r="P987" s="10">
        <f t="shared" si="838"/>
        <v>-0.38406271044578411</v>
      </c>
      <c r="Q987" s="10">
        <f t="shared" si="839"/>
        <v>-0.31257312604368526</v>
      </c>
      <c r="R987" s="11">
        <f t="shared" si="840"/>
        <v>-7.1489584402098849E-2</v>
      </c>
      <c r="S987" s="7" t="s">
        <v>2</v>
      </c>
      <c r="T987" s="7"/>
      <c r="U987" s="7">
        <v>14283.75</v>
      </c>
      <c r="V987" s="7">
        <v>3229.2</v>
      </c>
      <c r="W987" s="7">
        <v>85.15</v>
      </c>
      <c r="X987" s="7"/>
      <c r="Y987" s="10">
        <f t="shared" si="841"/>
        <v>1.1668673418797366E-2</v>
      </c>
      <c r="Z987" s="10">
        <f t="shared" si="842"/>
        <v>-5.1756007393715898E-3</v>
      </c>
      <c r="AA987" s="10">
        <f t="shared" si="843"/>
        <v>7.0963926670610114E-3</v>
      </c>
      <c r="AB987" s="5"/>
      <c r="AC987" s="10">
        <f t="shared" si="871"/>
        <v>-5.1782617477243061E-3</v>
      </c>
      <c r="AD987" s="10">
        <f t="shared" si="872"/>
        <v>-2.1476136767455997E-3</v>
      </c>
      <c r="AE987" s="10">
        <f t="shared" si="873"/>
        <v>1.0083036773428334E-2</v>
      </c>
      <c r="AF987" s="10"/>
      <c r="AG987" s="10">
        <f t="shared" si="874"/>
        <v>1.526129852115264E-2</v>
      </c>
      <c r="AH987" s="10">
        <f t="shared" si="875"/>
        <v>1.2230650450173934E-2</v>
      </c>
      <c r="AI987" s="10">
        <f t="shared" si="844"/>
        <v>3.0306480709787059E-3</v>
      </c>
      <c r="AJ987" s="7"/>
      <c r="AK987" s="7"/>
      <c r="AL987" s="7">
        <v>2193</v>
      </c>
      <c r="AM987" s="7">
        <v>37</v>
      </c>
      <c r="AN987" s="7">
        <v>1903.45</v>
      </c>
      <c r="AO987" s="4"/>
      <c r="AP987" s="10">
        <f t="shared" si="845"/>
        <v>6.3917525773195871E-2</v>
      </c>
      <c r="AQ987" s="10">
        <f t="shared" si="846"/>
        <v>-4.3927648578811443E-2</v>
      </c>
      <c r="AR987" s="10">
        <f t="shared" si="847"/>
        <v>1.1236253519630288E-2</v>
      </c>
      <c r="AS987" s="4"/>
      <c r="AT987" s="10">
        <f>(AL987-$AL$985)/$AL$985</f>
        <v>0.11291550367926922</v>
      </c>
      <c r="AU987" s="10">
        <f>(AM987-$AM$985)/$AM$985</f>
        <v>-7.2681704260651597E-2</v>
      </c>
      <c r="AV987" s="10">
        <f>(AN987-$AN$985)/$AN$985</f>
        <v>4.3001108004010399E-3</v>
      </c>
      <c r="AW987" s="10" t="s">
        <v>1</v>
      </c>
      <c r="AX987" s="9">
        <f>AT987-AU987</f>
        <v>0.18559720793992082</v>
      </c>
      <c r="AY987" s="9">
        <f>AT987-AV987</f>
        <v>0.10861539287886818</v>
      </c>
      <c r="AZ987" s="8">
        <f t="shared" si="848"/>
        <v>7.6981815061052644E-2</v>
      </c>
      <c r="BA987" s="4" t="s">
        <v>18</v>
      </c>
      <c r="BC987" s="4"/>
      <c r="BD987" s="4"/>
      <c r="BE987" s="4"/>
      <c r="BF987" s="4"/>
      <c r="BG987" s="4"/>
      <c r="BH987" s="4"/>
      <c r="BI987" s="4"/>
      <c r="BJ987" s="4">
        <v>146</v>
      </c>
      <c r="BK987" s="4"/>
      <c r="BN987" s="4"/>
    </row>
    <row r="988" spans="1:66" s="1" customFormat="1">
      <c r="A988" s="12">
        <v>42795</v>
      </c>
      <c r="B988" s="7">
        <v>28984.49</v>
      </c>
      <c r="C988" s="7">
        <v>461.3</v>
      </c>
      <c r="D988" s="7">
        <v>1494.7</v>
      </c>
      <c r="E988" s="7">
        <v>10753.5</v>
      </c>
      <c r="F988" s="7"/>
      <c r="G988" s="7"/>
      <c r="H988" s="10">
        <f t="shared" si="832"/>
        <v>2.7508631250696119E-2</v>
      </c>
      <c r="I988" s="10">
        <f t="shared" si="833"/>
        <v>-4.4293469211042491E-3</v>
      </c>
      <c r="J988" s="10">
        <f t="shared" si="834"/>
        <v>-2.8853969114061229E-2</v>
      </c>
      <c r="K988" s="7"/>
      <c r="L988" s="10">
        <f t="shared" si="835"/>
        <v>6.386709367493995</v>
      </c>
      <c r="M988" s="10">
        <f t="shared" si="836"/>
        <v>6.5394703656998745</v>
      </c>
      <c r="N988" s="10">
        <f t="shared" si="837"/>
        <v>6.2850755368877449</v>
      </c>
      <c r="P988" s="10">
        <f t="shared" si="838"/>
        <v>-0.15276099820587952</v>
      </c>
      <c r="Q988" s="10">
        <f t="shared" si="839"/>
        <v>0.10163383060625009</v>
      </c>
      <c r="R988" s="11">
        <f t="shared" si="840"/>
        <v>-0.2543948288121296</v>
      </c>
      <c r="S988" s="4"/>
      <c r="T988" s="7"/>
      <c r="U988" s="7">
        <v>14401.7</v>
      </c>
      <c r="V988" s="7">
        <v>3181.1</v>
      </c>
      <c r="W988" s="7">
        <v>88.65</v>
      </c>
      <c r="X988" s="7"/>
      <c r="Y988" s="10">
        <f t="shared" si="841"/>
        <v>8.257635424870971E-3</v>
      </c>
      <c r="Z988" s="10">
        <f t="shared" si="842"/>
        <v>-1.489533011272139E-2</v>
      </c>
      <c r="AA988" s="10">
        <f t="shared" si="843"/>
        <v>4.1103934233705224E-2</v>
      </c>
      <c r="AB988" s="5"/>
      <c r="AC988" s="10">
        <f t="shared" si="871"/>
        <v>3.0366134794994021E-3</v>
      </c>
      <c r="AD988" s="10">
        <f t="shared" si="872"/>
        <v>-1.7010954374797268E-2</v>
      </c>
      <c r="AE988" s="10">
        <f t="shared" si="873"/>
        <v>5.1601423487544588E-2</v>
      </c>
      <c r="AF988" s="10"/>
      <c r="AG988" s="10">
        <f t="shared" si="874"/>
        <v>4.8564810008045189E-2</v>
      </c>
      <c r="AH988" s="10">
        <f t="shared" si="875"/>
        <v>6.8612377862341853E-2</v>
      </c>
      <c r="AI988" s="10">
        <f t="shared" si="844"/>
        <v>-2.0047567854296663E-2</v>
      </c>
      <c r="AJ988" s="7"/>
      <c r="AK988" s="7"/>
      <c r="AL988" s="7">
        <v>2169.25</v>
      </c>
      <c r="AM988" s="7">
        <v>38.35</v>
      </c>
      <c r="AN988" s="7">
        <v>1886.8</v>
      </c>
      <c r="AO988" s="4"/>
      <c r="AP988" s="10">
        <f t="shared" si="845"/>
        <v>-1.0829913360693114E-2</v>
      </c>
      <c r="AQ988" s="10">
        <f t="shared" si="846"/>
        <v>3.6486486486486523E-2</v>
      </c>
      <c r="AR988" s="10">
        <f t="shared" si="847"/>
        <v>-8.7472746854396436E-3</v>
      </c>
      <c r="AS988" s="4"/>
      <c r="AT988" s="10">
        <f t="shared" ref="AT988:AT997" si="876">(AL988-$AL$987)/$AL$987</f>
        <v>-1.0829913360693114E-2</v>
      </c>
      <c r="AU988" s="10">
        <f t="shared" ref="AU988:AU997" si="877">(AM988-$AM$987)/$AM$987</f>
        <v>3.6486486486486523E-2</v>
      </c>
      <c r="AV988" s="10">
        <f t="shared" ref="AV988:AV997" si="878">(AN988-$AN$987)/$AN$987</f>
        <v>-8.7472746854396436E-3</v>
      </c>
      <c r="AW988" s="7" t="s">
        <v>7</v>
      </c>
      <c r="AX988" s="9">
        <f t="shared" ref="AX988:AX1025" si="879">AU988-AT988</f>
        <v>4.7316399847179641E-2</v>
      </c>
      <c r="AY988" s="9">
        <f t="shared" ref="AY988:AY1025" si="880">AU988-AV988</f>
        <v>4.5233761171926165E-2</v>
      </c>
      <c r="AZ988" s="8">
        <f t="shared" si="848"/>
        <v>2.0826386752534759E-3</v>
      </c>
      <c r="BA988" s="4" t="s">
        <v>2</v>
      </c>
      <c r="BC988" s="4"/>
      <c r="BD988" s="4"/>
      <c r="BE988" s="4"/>
      <c r="BF988" s="4"/>
      <c r="BG988" s="4"/>
      <c r="BH988" s="4"/>
      <c r="BI988" s="4"/>
      <c r="BJ988" s="4"/>
      <c r="BK988" s="4"/>
      <c r="BN988" s="4"/>
    </row>
    <row r="989" spans="1:66" s="1" customFormat="1">
      <c r="A989" s="12">
        <v>42796</v>
      </c>
      <c r="B989" s="7">
        <v>28839.79</v>
      </c>
      <c r="C989" s="7">
        <v>458.4</v>
      </c>
      <c r="D989" s="7">
        <v>1482.4</v>
      </c>
      <c r="E989" s="7">
        <v>10474</v>
      </c>
      <c r="F989" s="7"/>
      <c r="G989" s="7"/>
      <c r="H989" s="10">
        <f t="shared" si="832"/>
        <v>-6.286581400390275E-3</v>
      </c>
      <c r="I989" s="10">
        <f t="shared" si="833"/>
        <v>-8.2290760687763129E-3</v>
      </c>
      <c r="J989" s="10">
        <f t="shared" si="834"/>
        <v>-2.5991537638908262E-2</v>
      </c>
      <c r="K989" s="7"/>
      <c r="L989" s="10">
        <f t="shared" si="835"/>
        <v>6.3402722177742188</v>
      </c>
      <c r="M989" s="10">
        <f t="shared" si="836"/>
        <v>6.4774274905422455</v>
      </c>
      <c r="N989" s="10">
        <f t="shared" si="837"/>
        <v>6.0957252218684372</v>
      </c>
      <c r="O989" s="7"/>
      <c r="P989" s="10">
        <f t="shared" si="838"/>
        <v>-0.13715527276802675</v>
      </c>
      <c r="Q989" s="10">
        <f t="shared" si="839"/>
        <v>0.24454699590578155</v>
      </c>
      <c r="R989" s="11">
        <f t="shared" si="840"/>
        <v>-0.3817022686738083</v>
      </c>
      <c r="S989" s="4"/>
      <c r="T989" s="7"/>
      <c r="U989" s="7">
        <v>14318.15</v>
      </c>
      <c r="V989" s="7">
        <v>3110.35</v>
      </c>
      <c r="W989" s="7">
        <v>93.15</v>
      </c>
      <c r="X989" s="7"/>
      <c r="Y989" s="10">
        <f t="shared" si="841"/>
        <v>-5.8013984460168651E-3</v>
      </c>
      <c r="Z989" s="10">
        <f t="shared" si="842"/>
        <v>-2.2240734337178963E-2</v>
      </c>
      <c r="AA989" s="10">
        <f t="shared" si="843"/>
        <v>5.0761421319796954E-2</v>
      </c>
      <c r="AB989" s="5"/>
      <c r="AC989" s="10">
        <f t="shared" si="871"/>
        <v>-2.782401571238585E-3</v>
      </c>
      <c r="AD989" s="10">
        <f t="shared" si="872"/>
        <v>-3.8873352594904494E-2</v>
      </c>
      <c r="AE989" s="10">
        <f t="shared" si="873"/>
        <v>0.10498220640569406</v>
      </c>
      <c r="AF989" s="10"/>
      <c r="AG989" s="10">
        <f t="shared" si="874"/>
        <v>0.10776460797693264</v>
      </c>
      <c r="AH989" s="10">
        <f t="shared" si="875"/>
        <v>0.14385555900059854</v>
      </c>
      <c r="AI989" s="10">
        <f t="shared" si="844"/>
        <v>-3.6090951023665899E-2</v>
      </c>
      <c r="AJ989" s="7"/>
      <c r="AK989" s="7"/>
      <c r="AL989" s="7">
        <v>2118</v>
      </c>
      <c r="AM989" s="7">
        <v>36.85</v>
      </c>
      <c r="AN989" s="7">
        <v>1882</v>
      </c>
      <c r="AO989" s="4"/>
      <c r="AP989" s="10">
        <f t="shared" si="845"/>
        <v>-2.3625677077330876E-2</v>
      </c>
      <c r="AQ989" s="10">
        <f t="shared" si="846"/>
        <v>-3.911342894393742E-2</v>
      </c>
      <c r="AR989" s="10">
        <f t="shared" si="847"/>
        <v>-2.5439898240406798E-3</v>
      </c>
      <c r="AS989" s="4"/>
      <c r="AT989" s="10">
        <f t="shared" si="876"/>
        <v>-3.4199726402188782E-2</v>
      </c>
      <c r="AU989" s="10">
        <f t="shared" si="877"/>
        <v>-4.0540540540540152E-3</v>
      </c>
      <c r="AV989" s="10">
        <f t="shared" si="878"/>
        <v>-1.1269011531692477E-2</v>
      </c>
      <c r="AW989" s="4"/>
      <c r="AX989" s="9">
        <f t="shared" si="879"/>
        <v>3.0145672348134766E-2</v>
      </c>
      <c r="AY989" s="9">
        <f t="shared" si="880"/>
        <v>7.2149574776384619E-3</v>
      </c>
      <c r="AZ989" s="8">
        <f t="shared" si="848"/>
        <v>2.2930714870496305E-2</v>
      </c>
      <c r="BA989" s="4"/>
      <c r="BC989" s="4"/>
      <c r="BD989" s="4"/>
      <c r="BE989" s="4"/>
      <c r="BF989" s="4"/>
      <c r="BG989" s="4"/>
      <c r="BH989" s="4"/>
      <c r="BI989" s="4"/>
      <c r="BJ989" s="4"/>
      <c r="BK989" s="4"/>
      <c r="BN989" s="4"/>
    </row>
    <row r="990" spans="1:66" s="1" customFormat="1">
      <c r="A990" s="12">
        <v>42797</v>
      </c>
      <c r="B990" s="7">
        <v>28832.45</v>
      </c>
      <c r="C990" s="7">
        <v>487.65</v>
      </c>
      <c r="D990" s="7">
        <v>1480.95</v>
      </c>
      <c r="E990" s="7">
        <v>10437</v>
      </c>
      <c r="F990" s="7"/>
      <c r="G990" s="7"/>
      <c r="H990" s="10">
        <f t="shared" si="832"/>
        <v>6.3808900523560211E-2</v>
      </c>
      <c r="I990" s="10">
        <f t="shared" si="833"/>
        <v>-9.7814355099841172E-4</v>
      </c>
      <c r="J990" s="10">
        <f t="shared" si="834"/>
        <v>-3.5325568073324423E-3</v>
      </c>
      <c r="K990" s="7"/>
      <c r="L990" s="10">
        <f t="shared" si="835"/>
        <v>6.808646917534027</v>
      </c>
      <c r="M990" s="10">
        <f t="shared" si="836"/>
        <v>6.4701134930643134</v>
      </c>
      <c r="N990" s="10">
        <f t="shared" si="837"/>
        <v>6.0706591694329655</v>
      </c>
      <c r="O990" s="10" t="s">
        <v>1</v>
      </c>
      <c r="P990" s="10">
        <f t="shared" si="838"/>
        <v>0.33853342446971357</v>
      </c>
      <c r="Q990" s="10">
        <f t="shared" si="839"/>
        <v>0.73798774810106149</v>
      </c>
      <c r="R990" s="11">
        <f t="shared" si="840"/>
        <v>-0.39945432363134792</v>
      </c>
      <c r="S990" s="7"/>
      <c r="T990" s="7"/>
      <c r="U990" s="7">
        <v>14241.05</v>
      </c>
      <c r="V990" s="7">
        <v>3095.2</v>
      </c>
      <c r="W990" s="7">
        <v>99.05</v>
      </c>
      <c r="X990" s="7">
        <v>29</v>
      </c>
      <c r="Y990" s="10">
        <f t="shared" si="841"/>
        <v>-5.384773870926088E-3</v>
      </c>
      <c r="Z990" s="10">
        <f t="shared" si="842"/>
        <v>-4.8708344720047878E-3</v>
      </c>
      <c r="AA990" s="10">
        <f t="shared" si="843"/>
        <v>6.3338701019860347E-2</v>
      </c>
      <c r="AB990" s="5"/>
      <c r="AC990" s="10">
        <f t="shared" si="871"/>
        <v>-8.1521928388854428E-3</v>
      </c>
      <c r="AD990" s="10">
        <f t="shared" si="872"/>
        <v>-4.3554841401047623E-2</v>
      </c>
      <c r="AE990" s="10">
        <f t="shared" si="873"/>
        <v>0.17497034400948994</v>
      </c>
      <c r="AF990" s="10" t="s">
        <v>1</v>
      </c>
      <c r="AG990" s="10">
        <f t="shared" si="874"/>
        <v>0.18312253684837537</v>
      </c>
      <c r="AH990" s="10">
        <f t="shared" si="875"/>
        <v>0.21852518541053756</v>
      </c>
      <c r="AI990" s="10">
        <f t="shared" si="844"/>
        <v>-3.5402648562162187E-2</v>
      </c>
      <c r="AJ990" s="7" t="s">
        <v>0</v>
      </c>
      <c r="AK990" s="7"/>
      <c r="AL990" s="7">
        <v>2152.25</v>
      </c>
      <c r="AM990" s="7">
        <v>35.950000000000003</v>
      </c>
      <c r="AN990" s="7">
        <v>1870.2</v>
      </c>
      <c r="AO990" s="4"/>
      <c r="AP990" s="10">
        <f t="shared" si="845"/>
        <v>1.6170915958451368E-2</v>
      </c>
      <c r="AQ990" s="10">
        <f t="shared" si="846"/>
        <v>-2.4423337856173639E-2</v>
      </c>
      <c r="AR990" s="10">
        <f t="shared" si="847"/>
        <v>-6.2699256110520483E-3</v>
      </c>
      <c r="AS990" s="4"/>
      <c r="AT990" s="10">
        <f t="shared" si="876"/>
        <v>-1.8581851345189238E-2</v>
      </c>
      <c r="AU990" s="10">
        <f t="shared" si="877"/>
        <v>-2.83783783783783E-2</v>
      </c>
      <c r="AV990" s="10">
        <f t="shared" si="878"/>
        <v>-1.7468281278730725E-2</v>
      </c>
      <c r="AW990" s="4"/>
      <c r="AX990" s="9">
        <f t="shared" si="879"/>
        <v>-9.7965270331890619E-3</v>
      </c>
      <c r="AY990" s="9">
        <f t="shared" si="880"/>
        <v>-1.0910097099647575E-2</v>
      </c>
      <c r="AZ990" s="8">
        <f t="shared" si="848"/>
        <v>1.1135700664585135E-3</v>
      </c>
      <c r="BA990" s="4"/>
      <c r="BC990" s="4"/>
      <c r="BD990" s="4"/>
      <c r="BE990" s="4"/>
      <c r="BF990" s="4"/>
      <c r="BG990" s="4"/>
      <c r="BH990" s="4"/>
      <c r="BI990" s="4"/>
      <c r="BJ990" s="4"/>
      <c r="BK990" s="4"/>
      <c r="BN990" s="4"/>
    </row>
    <row r="991" spans="1:66" s="1" customFormat="1">
      <c r="A991" s="12">
        <v>42800</v>
      </c>
      <c r="B991" s="7">
        <v>29048.19</v>
      </c>
      <c r="C991" s="7">
        <v>485.35</v>
      </c>
      <c r="D991" s="7">
        <v>1470.2</v>
      </c>
      <c r="E991" s="7">
        <v>10357</v>
      </c>
      <c r="F991" s="7"/>
      <c r="G991" s="7"/>
      <c r="H991" s="10">
        <f t="shared" si="832"/>
        <v>-4.7164974879523322E-3</v>
      </c>
      <c r="I991" s="10">
        <f t="shared" si="833"/>
        <v>-7.2588541139133661E-3</v>
      </c>
      <c r="J991" s="10">
        <f t="shared" si="834"/>
        <v>-7.6650378461243654E-3</v>
      </c>
      <c r="K991" s="7"/>
      <c r="L991" s="10">
        <f t="shared" si="835"/>
        <v>6.7718174539631706</v>
      </c>
      <c r="M991" s="10">
        <f t="shared" si="836"/>
        <v>6.4158890290037833</v>
      </c>
      <c r="N991" s="10">
        <f t="shared" si="837"/>
        <v>6.0164622993022157</v>
      </c>
      <c r="O991" s="7" t="s">
        <v>0</v>
      </c>
      <c r="P991" s="10">
        <f t="shared" si="838"/>
        <v>0.35592842495938726</v>
      </c>
      <c r="Q991" s="10">
        <f t="shared" si="839"/>
        <v>0.75535515466095493</v>
      </c>
      <c r="R991" s="11">
        <f t="shared" si="840"/>
        <v>-0.39942672970156767</v>
      </c>
      <c r="S991" s="7"/>
      <c r="T991" s="7"/>
      <c r="U991" s="7">
        <v>14278.9</v>
      </c>
      <c r="V991" s="7">
        <v>3090.65</v>
      </c>
      <c r="W991" s="7">
        <v>103.05</v>
      </c>
      <c r="X991" s="7">
        <f>X984+X984*0.175</f>
        <v>3.6438197119506319</v>
      </c>
      <c r="Y991" s="10">
        <f t="shared" si="841"/>
        <v>2.6578096418452546E-3</v>
      </c>
      <c r="Z991" s="10">
        <f t="shared" si="842"/>
        <v>-1.4700180925302816E-3</v>
      </c>
      <c r="AA991" s="10">
        <f t="shared" si="843"/>
        <v>4.0383644623927309E-2</v>
      </c>
      <c r="AB991" s="5"/>
      <c r="AC991" s="10">
        <f t="shared" ref="AC991:AC998" si="881">(U991-$U$990)/$U$990</f>
        <v>2.6578096418452546E-3</v>
      </c>
      <c r="AD991" s="10">
        <f t="shared" ref="AD991:AD998" si="882">(V991-$V$990)/$V$990</f>
        <v>-1.4700180925302816E-3</v>
      </c>
      <c r="AE991" s="10">
        <f t="shared" ref="AE991:AE998" si="883">(W991-$W$990)/$W$990</f>
        <v>4.0383644623927309E-2</v>
      </c>
      <c r="AF991" s="10" t="s">
        <v>0</v>
      </c>
      <c r="AG991" s="10">
        <f t="shared" ref="AG991:AG998" si="884">AD991-AC991</f>
        <v>-4.1278277343755367E-3</v>
      </c>
      <c r="AH991" s="10">
        <f t="shared" ref="AH991:AH998" si="885">AD991-AE991</f>
        <v>-4.1853662716457588E-2</v>
      </c>
      <c r="AI991" s="10">
        <f t="shared" si="844"/>
        <v>3.7725834982082054E-2</v>
      </c>
      <c r="AJ991" s="10"/>
      <c r="AK991" s="7"/>
      <c r="AL991" s="7">
        <v>2197.75</v>
      </c>
      <c r="AM991" s="7">
        <v>36</v>
      </c>
      <c r="AN991" s="7">
        <v>1886.25</v>
      </c>
      <c r="AO991" s="4"/>
      <c r="AP991" s="10">
        <f t="shared" si="845"/>
        <v>2.1140666744105006E-2</v>
      </c>
      <c r="AQ991" s="10">
        <f t="shared" si="846"/>
        <v>1.3908205841445661E-3</v>
      </c>
      <c r="AR991" s="10">
        <f t="shared" si="847"/>
        <v>8.5819698427975367E-3</v>
      </c>
      <c r="AS991" s="4"/>
      <c r="AT991" s="10">
        <f t="shared" si="876"/>
        <v>2.1659826721386229E-3</v>
      </c>
      <c r="AU991" s="10">
        <f t="shared" si="877"/>
        <v>-2.7027027027027029E-2</v>
      </c>
      <c r="AV991" s="10">
        <f t="shared" si="878"/>
        <v>-9.0362236990727592E-3</v>
      </c>
      <c r="AW991" s="4"/>
      <c r="AX991" s="9">
        <f t="shared" si="879"/>
        <v>-2.9193009699165651E-2</v>
      </c>
      <c r="AY991" s="9">
        <f t="shared" si="880"/>
        <v>-1.7990803327954268E-2</v>
      </c>
      <c r="AZ991" s="8">
        <f t="shared" si="848"/>
        <v>-1.1202206371211384E-2</v>
      </c>
      <c r="BA991" s="4"/>
      <c r="BC991" s="4"/>
      <c r="BD991" s="4"/>
      <c r="BE991" s="4"/>
      <c r="BF991" s="4"/>
      <c r="BG991" s="4"/>
      <c r="BH991" s="4"/>
      <c r="BI991" s="4"/>
      <c r="BJ991" s="4"/>
      <c r="BK991" s="4"/>
      <c r="BN991" s="4"/>
    </row>
    <row r="992" spans="1:66" s="1" customFormat="1">
      <c r="A992" s="12">
        <v>42801</v>
      </c>
      <c r="B992" s="7">
        <v>28999.56</v>
      </c>
      <c r="C992" s="7">
        <v>494.65</v>
      </c>
      <c r="D992" s="7">
        <v>1457.5</v>
      </c>
      <c r="E992" s="7">
        <v>10522</v>
      </c>
      <c r="F992" s="7"/>
      <c r="G992" s="7"/>
      <c r="H992" s="10">
        <f t="shared" si="832"/>
        <v>1.9161429895951279E-2</v>
      </c>
      <c r="I992" s="10">
        <f t="shared" si="833"/>
        <v>-8.6382805060536295E-3</v>
      </c>
      <c r="J992" s="10">
        <f t="shared" si="834"/>
        <v>1.5931254224196195E-2</v>
      </c>
      <c r="K992" s="7"/>
      <c r="L992" s="10">
        <f t="shared" si="835"/>
        <v>6.9207365892714163</v>
      </c>
      <c r="M992" s="10">
        <f t="shared" si="836"/>
        <v>6.3518284993694829</v>
      </c>
      <c r="N992" s="10">
        <f t="shared" si="837"/>
        <v>6.1282433439468873</v>
      </c>
      <c r="O992" s="7"/>
      <c r="P992" s="10">
        <f t="shared" si="838"/>
        <v>0.56890808990193342</v>
      </c>
      <c r="Q992" s="10">
        <f t="shared" si="839"/>
        <v>0.79249324532452903</v>
      </c>
      <c r="R992" s="11">
        <f t="shared" si="840"/>
        <v>-0.22358515542259561</v>
      </c>
      <c r="S992" s="7"/>
      <c r="T992" s="7"/>
      <c r="U992" s="7">
        <v>14320.35</v>
      </c>
      <c r="V992" s="7">
        <v>3059</v>
      </c>
      <c r="W992" s="7">
        <v>106.6</v>
      </c>
      <c r="X992" s="7"/>
      <c r="Y992" s="10">
        <f t="shared" si="841"/>
        <v>2.9028846759904985E-3</v>
      </c>
      <c r="Z992" s="10">
        <f t="shared" si="842"/>
        <v>-1.0240564282594306E-2</v>
      </c>
      <c r="AA992" s="10">
        <f t="shared" si="843"/>
        <v>3.4449296458030056E-2</v>
      </c>
      <c r="AB992" s="5"/>
      <c r="AC992" s="10">
        <f t="shared" si="881"/>
        <v>5.568409632716766E-3</v>
      </c>
      <c r="AD992" s="10">
        <f t="shared" si="882"/>
        <v>-1.1695528560351455E-2</v>
      </c>
      <c r="AE992" s="10">
        <f t="shared" si="883"/>
        <v>7.6224129227662765E-2</v>
      </c>
      <c r="AF992" s="10"/>
      <c r="AG992" s="10">
        <f t="shared" si="884"/>
        <v>-1.7263938193068221E-2</v>
      </c>
      <c r="AH992" s="10">
        <f t="shared" si="885"/>
        <v>-8.7919657788014222E-2</v>
      </c>
      <c r="AI992" s="10">
        <f t="shared" si="844"/>
        <v>7.0655719594946001E-2</v>
      </c>
      <c r="AJ992" s="7"/>
      <c r="AK992" s="7"/>
      <c r="AL992" s="7">
        <v>2177.25</v>
      </c>
      <c r="AM992" s="7">
        <v>35.5</v>
      </c>
      <c r="AN992" s="7">
        <v>1900.7</v>
      </c>
      <c r="AO992" s="4"/>
      <c r="AP992" s="10">
        <f t="shared" si="845"/>
        <v>-9.3277215333864173E-3</v>
      </c>
      <c r="AQ992" s="10">
        <f t="shared" si="846"/>
        <v>-1.3888888888888888E-2</v>
      </c>
      <c r="AR992" s="10">
        <f t="shared" si="847"/>
        <v>7.6607024519549614E-3</v>
      </c>
      <c r="AS992" s="4"/>
      <c r="AT992" s="10">
        <f t="shared" si="876"/>
        <v>-7.1819425444596442E-3</v>
      </c>
      <c r="AU992" s="10">
        <f t="shared" si="877"/>
        <v>-4.0540540540540543E-2</v>
      </c>
      <c r="AV992" s="10">
        <f t="shared" si="878"/>
        <v>-1.4447450681656991E-3</v>
      </c>
      <c r="AW992" s="4"/>
      <c r="AX992" s="9">
        <f t="shared" si="879"/>
        <v>-3.3358597996080902E-2</v>
      </c>
      <c r="AY992" s="9">
        <f t="shared" si="880"/>
        <v>-3.9095795472374843E-2</v>
      </c>
      <c r="AZ992" s="8">
        <f t="shared" si="848"/>
        <v>5.7371974762939412E-3</v>
      </c>
      <c r="BA992" s="4"/>
      <c r="BC992" s="4"/>
      <c r="BD992" s="4"/>
      <c r="BE992" s="4"/>
      <c r="BF992" s="4"/>
      <c r="BG992" s="4"/>
      <c r="BH992" s="4"/>
      <c r="BI992" s="4"/>
      <c r="BJ992" s="4"/>
      <c r="BK992" s="4"/>
      <c r="BN992" s="4"/>
    </row>
    <row r="993" spans="1:66" s="1" customFormat="1">
      <c r="A993" s="12">
        <v>42802</v>
      </c>
      <c r="B993" s="7">
        <v>28901.94</v>
      </c>
      <c r="C993" s="7">
        <v>493.7</v>
      </c>
      <c r="D993" s="7">
        <v>1446.1</v>
      </c>
      <c r="E993" s="7">
        <v>10791.5</v>
      </c>
      <c r="F993" s="7"/>
      <c r="G993" s="7"/>
      <c r="H993" s="10">
        <f t="shared" si="832"/>
        <v>-1.9205498837561684E-3</v>
      </c>
      <c r="I993" s="10">
        <f t="shared" si="833"/>
        <v>-7.8216123499142993E-3</v>
      </c>
      <c r="J993" s="10">
        <f t="shared" si="834"/>
        <v>2.5613001330545525E-2</v>
      </c>
      <c r="K993" s="7"/>
      <c r="L993" s="10">
        <f t="shared" si="835"/>
        <v>6.9055244195356282</v>
      </c>
      <c r="M993" s="10">
        <f t="shared" si="836"/>
        <v>6.2943253467843627</v>
      </c>
      <c r="N993" s="10">
        <f t="shared" si="837"/>
        <v>6.3108190501998509</v>
      </c>
      <c r="O993" s="7"/>
      <c r="P993" s="10">
        <f t="shared" si="838"/>
        <v>0.6111990727512655</v>
      </c>
      <c r="Q993" s="10">
        <f t="shared" si="839"/>
        <v>0.59470536933577733</v>
      </c>
      <c r="R993" s="11">
        <f t="shared" si="840"/>
        <v>1.649370341548817E-2</v>
      </c>
      <c r="S993" s="7"/>
      <c r="T993" s="7"/>
      <c r="U993" s="7">
        <v>14358</v>
      </c>
      <c r="V993" s="7">
        <v>3073.3</v>
      </c>
      <c r="W993" s="7">
        <v>104.95</v>
      </c>
      <c r="X993" s="7"/>
      <c r="Y993" s="10">
        <f t="shared" si="841"/>
        <v>2.6291256847772323E-3</v>
      </c>
      <c r="Z993" s="10">
        <f t="shared" si="842"/>
        <v>4.6747303040209813E-3</v>
      </c>
      <c r="AA993" s="10">
        <f t="shared" si="843"/>
        <v>-1.5478424015009302E-2</v>
      </c>
      <c r="AB993" s="5"/>
      <c r="AC993" s="10">
        <f t="shared" si="881"/>
        <v>8.2121753662827337E-3</v>
      </c>
      <c r="AD993" s="10">
        <f t="shared" si="882"/>
        <v>-7.0754716981130906E-3</v>
      </c>
      <c r="AE993" s="10">
        <f t="shared" si="883"/>
        <v>5.9565875820292838E-2</v>
      </c>
      <c r="AF993" s="10"/>
      <c r="AG993" s="10">
        <f t="shared" si="884"/>
        <v>-1.5287647064395823E-2</v>
      </c>
      <c r="AH993" s="10">
        <f t="shared" si="885"/>
        <v>-6.6641347518405933E-2</v>
      </c>
      <c r="AI993" s="10">
        <f t="shared" si="844"/>
        <v>5.1353700454010109E-2</v>
      </c>
      <c r="AJ993" s="7"/>
      <c r="AK993" s="7"/>
      <c r="AL993" s="7">
        <v>2150</v>
      </c>
      <c r="AM993" s="7">
        <v>36.1</v>
      </c>
      <c r="AN993" s="7">
        <v>1885.7</v>
      </c>
      <c r="AO993" s="4"/>
      <c r="AP993" s="10">
        <f t="shared" si="845"/>
        <v>-1.2515788265013204E-2</v>
      </c>
      <c r="AQ993" s="10">
        <f t="shared" si="846"/>
        <v>1.6901408450704265E-2</v>
      </c>
      <c r="AR993" s="10">
        <f t="shared" si="847"/>
        <v>-7.8918293260377761E-3</v>
      </c>
      <c r="AS993" s="4"/>
      <c r="AT993" s="10">
        <f t="shared" si="876"/>
        <v>-1.9607843137254902E-2</v>
      </c>
      <c r="AU993" s="10">
        <f t="shared" si="877"/>
        <v>-2.4324324324324288E-2</v>
      </c>
      <c r="AV993" s="10">
        <f t="shared" si="878"/>
        <v>-9.3251727127058766E-3</v>
      </c>
      <c r="AW993" s="4"/>
      <c r="AX993" s="9">
        <f t="shared" si="879"/>
        <v>-4.7164811870693858E-3</v>
      </c>
      <c r="AY993" s="9">
        <f t="shared" si="880"/>
        <v>-1.4999151611618411E-2</v>
      </c>
      <c r="AZ993" s="8">
        <f t="shared" si="848"/>
        <v>1.0282670424549025E-2</v>
      </c>
      <c r="BA993" s="4"/>
      <c r="BC993" s="4"/>
      <c r="BD993" s="4"/>
      <c r="BE993" s="4"/>
      <c r="BF993" s="4"/>
      <c r="BG993" s="4"/>
      <c r="BH993" s="4"/>
      <c r="BI993" s="4"/>
      <c r="BJ993" s="4"/>
      <c r="BK993" s="4"/>
      <c r="BN993" s="4"/>
    </row>
    <row r="994" spans="1:66" s="1" customFormat="1">
      <c r="A994" s="12">
        <v>42803</v>
      </c>
      <c r="B994" s="7">
        <v>28929.13</v>
      </c>
      <c r="C994" s="7">
        <v>495.25</v>
      </c>
      <c r="D994" s="7">
        <v>1444.85</v>
      </c>
      <c r="E994" s="7">
        <v>10881</v>
      </c>
      <c r="F994" s="7"/>
      <c r="G994" s="7"/>
      <c r="H994" s="10">
        <f t="shared" si="832"/>
        <v>3.1395584362973695E-3</v>
      </c>
      <c r="I994" s="10">
        <f t="shared" si="833"/>
        <v>-8.6439388700643117E-4</v>
      </c>
      <c r="J994" s="10">
        <f t="shared" si="834"/>
        <v>8.2935643793726546E-3</v>
      </c>
      <c r="K994" s="7"/>
      <c r="L994" s="10">
        <f t="shared" si="835"/>
        <v>6.9303442754203362</v>
      </c>
      <c r="M994" s="10">
        <f t="shared" si="836"/>
        <v>6.2880201765447659</v>
      </c>
      <c r="N994" s="10">
        <f t="shared" si="837"/>
        <v>6.3714517986586277</v>
      </c>
      <c r="O994" s="7"/>
      <c r="P994" s="10">
        <f t="shared" si="838"/>
        <v>0.64232409887557029</v>
      </c>
      <c r="Q994" s="10">
        <f t="shared" si="839"/>
        <v>0.5588924767617085</v>
      </c>
      <c r="R994" s="11">
        <f t="shared" si="840"/>
        <v>8.3431622113861792E-2</v>
      </c>
      <c r="S994" s="4"/>
      <c r="T994" s="7"/>
      <c r="U994" s="7">
        <v>14391.55</v>
      </c>
      <c r="V994" s="7">
        <v>3071.85</v>
      </c>
      <c r="W994" s="7">
        <v>99.35</v>
      </c>
      <c r="X994" s="7"/>
      <c r="Y994" s="10">
        <f t="shared" si="841"/>
        <v>2.3366764173282681E-3</v>
      </c>
      <c r="Z994" s="10">
        <f t="shared" si="842"/>
        <v>-4.7180555103643404E-4</v>
      </c>
      <c r="AA994" s="10">
        <f t="shared" si="843"/>
        <v>-5.3358742258218281E-2</v>
      </c>
      <c r="AB994" s="5"/>
      <c r="AC994" s="10">
        <f t="shared" si="881"/>
        <v>1.0568040980124359E-2</v>
      </c>
      <c r="AD994" s="10">
        <f t="shared" si="882"/>
        <v>-7.5439390023261535E-3</v>
      </c>
      <c r="AE994" s="10">
        <f t="shared" si="883"/>
        <v>3.0287733467945195E-3</v>
      </c>
      <c r="AF994" s="10"/>
      <c r="AG994" s="10">
        <f t="shared" si="884"/>
        <v>-1.8111979982450514E-2</v>
      </c>
      <c r="AH994" s="10">
        <f t="shared" si="885"/>
        <v>-1.0572712349120673E-2</v>
      </c>
      <c r="AI994" s="10">
        <f t="shared" si="844"/>
        <v>-7.5392676333298405E-3</v>
      </c>
      <c r="AJ994" s="7"/>
      <c r="AK994" s="7"/>
      <c r="AL994" s="7">
        <v>2181.5</v>
      </c>
      <c r="AM994" s="7">
        <v>36.35</v>
      </c>
      <c r="AN994" s="7">
        <v>1890.05</v>
      </c>
      <c r="AO994" s="4"/>
      <c r="AP994" s="10">
        <f t="shared" si="845"/>
        <v>1.4651162790697675E-2</v>
      </c>
      <c r="AQ994" s="10">
        <f t="shared" si="846"/>
        <v>6.9252077562326868E-3</v>
      </c>
      <c r="AR994" s="10">
        <f t="shared" si="847"/>
        <v>2.3068356578458443E-3</v>
      </c>
      <c r="AS994" s="4"/>
      <c r="AT994" s="10">
        <f t="shared" si="876"/>
        <v>-5.2439580483356132E-3</v>
      </c>
      <c r="AU994" s="10">
        <f t="shared" si="877"/>
        <v>-1.756756756756753E-2</v>
      </c>
      <c r="AV994" s="10">
        <f t="shared" si="878"/>
        <v>-7.0398486957892721E-3</v>
      </c>
      <c r="AW994" s="4"/>
      <c r="AX994" s="9">
        <f t="shared" si="879"/>
        <v>-1.2323609519231917E-2</v>
      </c>
      <c r="AY994" s="9">
        <f t="shared" si="880"/>
        <v>-1.0527718871778259E-2</v>
      </c>
      <c r="AZ994" s="8">
        <f t="shared" si="848"/>
        <v>-1.795890647453658E-3</v>
      </c>
      <c r="BA994" s="4"/>
      <c r="BC994" s="4"/>
      <c r="BD994" s="4"/>
      <c r="BE994" s="4"/>
      <c r="BF994" s="4"/>
      <c r="BG994" s="4"/>
      <c r="BH994" s="4"/>
      <c r="BI994" s="4"/>
      <c r="BJ994" s="4"/>
      <c r="BK994" s="4"/>
      <c r="BN994" s="4"/>
    </row>
    <row r="995" spans="1:66" s="1" customFormat="1">
      <c r="A995" s="12">
        <v>42804</v>
      </c>
      <c r="B995" s="7">
        <v>28946.23</v>
      </c>
      <c r="C995" s="7">
        <v>509.45</v>
      </c>
      <c r="D995" s="7">
        <v>1433.3</v>
      </c>
      <c r="E995" s="7">
        <v>10942</v>
      </c>
      <c r="F995" s="7"/>
      <c r="G995" s="7"/>
      <c r="H995" s="10">
        <f t="shared" si="832"/>
        <v>2.8672387682988368E-2</v>
      </c>
      <c r="I995" s="10">
        <f t="shared" si="833"/>
        <v>-7.9939094023600762E-3</v>
      </c>
      <c r="J995" s="10">
        <f t="shared" si="834"/>
        <v>5.6061023802959284E-3</v>
      </c>
      <c r="K995" s="7"/>
      <c r="L995" s="10">
        <f t="shared" si="835"/>
        <v>7.1577261809447554</v>
      </c>
      <c r="M995" s="10">
        <f t="shared" si="836"/>
        <v>6.2297604035308947</v>
      </c>
      <c r="N995" s="10">
        <f t="shared" si="837"/>
        <v>6.4127769121333245</v>
      </c>
      <c r="O995" s="7"/>
      <c r="P995" s="10">
        <f t="shared" si="838"/>
        <v>0.92796577741386077</v>
      </c>
      <c r="Q995" s="10">
        <f t="shared" si="839"/>
        <v>0.74494926881143098</v>
      </c>
      <c r="R995" s="11">
        <f t="shared" si="840"/>
        <v>0.18301650860242979</v>
      </c>
      <c r="S995" s="7"/>
      <c r="T995" s="7"/>
      <c r="U995" s="7">
        <v>14265.05</v>
      </c>
      <c r="V995" s="7">
        <v>3123.8</v>
      </c>
      <c r="W995" s="7">
        <v>100.35</v>
      </c>
      <c r="X995" s="7"/>
      <c r="Y995" s="10">
        <f t="shared" si="841"/>
        <v>-8.7898801727402543E-3</v>
      </c>
      <c r="Z995" s="10">
        <f t="shared" si="842"/>
        <v>1.6911633054999521E-2</v>
      </c>
      <c r="AA995" s="10">
        <f t="shared" si="843"/>
        <v>1.0065425264217413E-2</v>
      </c>
      <c r="AB995" s="5"/>
      <c r="AC995" s="10">
        <f t="shared" si="881"/>
        <v>1.6852689935082034E-3</v>
      </c>
      <c r="AD995" s="10">
        <f t="shared" si="882"/>
        <v>9.2401137244767263E-3</v>
      </c>
      <c r="AE995" s="10">
        <f t="shared" si="883"/>
        <v>1.3124684502776348E-2</v>
      </c>
      <c r="AF995" s="10"/>
      <c r="AG995" s="10">
        <f t="shared" si="884"/>
        <v>7.5548447309685234E-3</v>
      </c>
      <c r="AH995" s="10">
        <f t="shared" si="885"/>
        <v>-3.8845707782996213E-3</v>
      </c>
      <c r="AI995" s="10">
        <f t="shared" si="844"/>
        <v>1.1439415509268145E-2</v>
      </c>
      <c r="AJ995" s="7"/>
      <c r="AK995" s="7"/>
      <c r="AL995" s="7">
        <v>2165</v>
      </c>
      <c r="AM995" s="7">
        <v>36.299999999999997</v>
      </c>
      <c r="AN995" s="7">
        <v>1896.05</v>
      </c>
      <c r="AO995" s="4"/>
      <c r="AP995" s="10">
        <f t="shared" si="845"/>
        <v>-7.5636030254412102E-3</v>
      </c>
      <c r="AQ995" s="10">
        <f t="shared" si="846"/>
        <v>-1.3755158184320293E-3</v>
      </c>
      <c r="AR995" s="10">
        <f t="shared" si="847"/>
        <v>3.1745191926139519E-3</v>
      </c>
      <c r="AS995" s="4"/>
      <c r="AT995" s="10">
        <f t="shared" si="876"/>
        <v>-1.2767897856817145E-2</v>
      </c>
      <c r="AU995" s="10">
        <f t="shared" si="877"/>
        <v>-1.8918918918918996E-2</v>
      </c>
      <c r="AV995" s="10">
        <f t="shared" si="878"/>
        <v>-3.8876776379732016E-3</v>
      </c>
      <c r="AW995" s="4"/>
      <c r="AX995" s="9">
        <f t="shared" si="879"/>
        <v>-6.151021062101851E-3</v>
      </c>
      <c r="AY995" s="9">
        <f t="shared" si="880"/>
        <v>-1.5031241280945795E-2</v>
      </c>
      <c r="AZ995" s="8">
        <f t="shared" si="848"/>
        <v>8.8802202188439441E-3</v>
      </c>
      <c r="BA995" s="4"/>
      <c r="BC995" s="4"/>
      <c r="BD995" s="4"/>
      <c r="BE995" s="4"/>
      <c r="BF995" s="4"/>
      <c r="BG995" s="4"/>
      <c r="BH995" s="4"/>
      <c r="BI995" s="4"/>
      <c r="BJ995" s="4"/>
      <c r="BK995" s="4"/>
      <c r="BN995" s="4"/>
    </row>
    <row r="996" spans="1:66" s="1" customFormat="1">
      <c r="A996" s="12">
        <v>42808</v>
      </c>
      <c r="B996" s="7">
        <v>29442.63</v>
      </c>
      <c r="C996" s="7">
        <v>519.9</v>
      </c>
      <c r="D996" s="7">
        <v>1447.35</v>
      </c>
      <c r="E996" s="7">
        <v>11246.5</v>
      </c>
      <c r="F996" s="7"/>
      <c r="G996" s="7"/>
      <c r="H996" s="10">
        <f t="shared" si="832"/>
        <v>2.0512317204828715E-2</v>
      </c>
      <c r="I996" s="10">
        <f t="shared" si="833"/>
        <v>9.802553547756894E-3</v>
      </c>
      <c r="J996" s="10">
        <f t="shared" si="834"/>
        <v>2.7828550539206725E-2</v>
      </c>
      <c r="K996" s="7"/>
      <c r="L996" s="10">
        <f t="shared" si="835"/>
        <v>7.3250600480384298</v>
      </c>
      <c r="M996" s="10">
        <f t="shared" si="836"/>
        <v>6.3006305170239596</v>
      </c>
      <c r="N996" s="10">
        <f t="shared" si="837"/>
        <v>6.6190637490684914</v>
      </c>
      <c r="O996" s="4"/>
      <c r="P996" s="10">
        <f t="shared" si="838"/>
        <v>1.0244295310144702</v>
      </c>
      <c r="Q996" s="10">
        <f t="shared" si="839"/>
        <v>0.70599629896993843</v>
      </c>
      <c r="R996" s="11">
        <f t="shared" si="840"/>
        <v>0.31843323204453178</v>
      </c>
      <c r="S996" s="7"/>
      <c r="T996" s="7"/>
      <c r="U996" s="7">
        <v>14285.3</v>
      </c>
      <c r="V996" s="7">
        <v>3177.65</v>
      </c>
      <c r="W996" s="7">
        <v>102.15</v>
      </c>
      <c r="X996" s="7"/>
      <c r="Y996" s="10">
        <f t="shared" si="841"/>
        <v>1.4195533839699126E-3</v>
      </c>
      <c r="Z996" s="10">
        <f t="shared" si="842"/>
        <v>1.7238619629937866E-2</v>
      </c>
      <c r="AA996" s="10">
        <f t="shared" si="843"/>
        <v>1.7937219730941818E-2</v>
      </c>
      <c r="AB996" s="5"/>
      <c r="AC996" s="10">
        <f t="shared" si="881"/>
        <v>3.1072147067807503E-3</v>
      </c>
      <c r="AD996" s="10">
        <f t="shared" si="882"/>
        <v>2.6638020160248216E-2</v>
      </c>
      <c r="AE996" s="10">
        <f t="shared" si="883"/>
        <v>3.1297324583543749E-2</v>
      </c>
      <c r="AF996" s="10"/>
      <c r="AG996" s="10">
        <f t="shared" si="884"/>
        <v>2.3530805453467467E-2</v>
      </c>
      <c r="AH996" s="10">
        <f t="shared" si="885"/>
        <v>-4.6593044232955336E-3</v>
      </c>
      <c r="AI996" s="10">
        <f t="shared" si="844"/>
        <v>2.8190109876763E-2</v>
      </c>
      <c r="AJ996" s="7"/>
      <c r="AK996" s="7"/>
      <c r="AL996" s="7">
        <v>2224</v>
      </c>
      <c r="AM996" s="7">
        <v>38.15</v>
      </c>
      <c r="AN996" s="7">
        <v>1909.8</v>
      </c>
      <c r="AO996" s="4"/>
      <c r="AP996" s="10">
        <f t="shared" si="845"/>
        <v>2.7251732101616629E-2</v>
      </c>
      <c r="AQ996" s="10">
        <f t="shared" si="846"/>
        <v>5.0964187327823735E-2</v>
      </c>
      <c r="AR996" s="10">
        <f t="shared" si="847"/>
        <v>7.2519184620658738E-3</v>
      </c>
      <c r="AS996" s="4"/>
      <c r="AT996" s="10">
        <f t="shared" si="876"/>
        <v>1.4135886912904697E-2</v>
      </c>
      <c r="AU996" s="10">
        <f t="shared" si="877"/>
        <v>3.1081081081081041E-2</v>
      </c>
      <c r="AV996" s="10">
        <f t="shared" si="878"/>
        <v>3.3360477028552939E-3</v>
      </c>
      <c r="AW996" s="4"/>
      <c r="AX996" s="9">
        <f t="shared" si="879"/>
        <v>1.6945194168176345E-2</v>
      </c>
      <c r="AY996" s="9">
        <f t="shared" si="880"/>
        <v>2.7745033378225748E-2</v>
      </c>
      <c r="AZ996" s="8">
        <f t="shared" si="848"/>
        <v>-1.0799839210049404E-2</v>
      </c>
      <c r="BA996" s="4"/>
      <c r="BC996" s="4"/>
      <c r="BD996" s="4"/>
      <c r="BE996" s="4"/>
      <c r="BF996" s="4"/>
      <c r="BG996" s="4"/>
      <c r="BH996" s="4"/>
      <c r="BI996" s="4"/>
      <c r="BJ996" s="4"/>
      <c r="BK996" s="4"/>
      <c r="BN996" s="4"/>
    </row>
    <row r="997" spans="1:66" s="1" customFormat="1">
      <c r="A997" s="12">
        <v>42809</v>
      </c>
      <c r="B997" s="7">
        <v>29398.11</v>
      </c>
      <c r="C997" s="7">
        <v>518.70000000000005</v>
      </c>
      <c r="D997" s="7">
        <v>1433.9</v>
      </c>
      <c r="E997" s="7">
        <v>11341.5</v>
      </c>
      <c r="F997" s="7"/>
      <c r="G997" s="7"/>
      <c r="H997" s="10">
        <f t="shared" si="832"/>
        <v>-2.3081361800344909E-3</v>
      </c>
      <c r="I997" s="10">
        <f t="shared" si="833"/>
        <v>-9.2928455453068146E-3</v>
      </c>
      <c r="J997" s="10">
        <f t="shared" si="834"/>
        <v>8.4470724225314542E-3</v>
      </c>
      <c r="K997" s="7">
        <f>K990+K990*0.087</f>
        <v>0</v>
      </c>
      <c r="L997" s="10">
        <f t="shared" si="835"/>
        <v>7.3058446757405928</v>
      </c>
      <c r="M997" s="10">
        <f t="shared" si="836"/>
        <v>6.2327868852459023</v>
      </c>
      <c r="N997" s="10">
        <f t="shared" si="837"/>
        <v>6.6834225323487573</v>
      </c>
      <c r="O997" s="10" t="s">
        <v>1</v>
      </c>
      <c r="P997" s="10">
        <f t="shared" si="838"/>
        <v>1.0730577904946905</v>
      </c>
      <c r="Q997" s="10">
        <f t="shared" si="839"/>
        <v>0.62242214339183555</v>
      </c>
      <c r="R997" s="11">
        <f t="shared" si="840"/>
        <v>0.45063564710285497</v>
      </c>
      <c r="S997" s="7"/>
      <c r="T997" s="7"/>
      <c r="U997" s="7">
        <v>14584.7</v>
      </c>
      <c r="V997" s="7">
        <v>3188.95</v>
      </c>
      <c r="W997" s="7">
        <v>100.35</v>
      </c>
      <c r="X997" s="7"/>
      <c r="Y997" s="10">
        <f t="shared" si="841"/>
        <v>2.0958607799626293E-2</v>
      </c>
      <c r="Z997" s="10">
        <f t="shared" si="842"/>
        <v>3.5560870454580356E-3</v>
      </c>
      <c r="AA997" s="10">
        <f t="shared" si="843"/>
        <v>-1.7621145374449448E-2</v>
      </c>
      <c r="AB997" s="5"/>
      <c r="AC997" s="10">
        <f t="shared" si="881"/>
        <v>2.4130945400795689E-2</v>
      </c>
      <c r="AD997" s="10">
        <f t="shared" si="882"/>
        <v>3.028883432411476E-2</v>
      </c>
      <c r="AE997" s="10">
        <f t="shared" si="883"/>
        <v>1.3124684502776348E-2</v>
      </c>
      <c r="AF997" s="10"/>
      <c r="AG997" s="10">
        <f t="shared" si="884"/>
        <v>6.1578889233190708E-3</v>
      </c>
      <c r="AH997" s="10">
        <f t="shared" si="885"/>
        <v>1.7164149821338411E-2</v>
      </c>
      <c r="AI997" s="10">
        <f t="shared" si="844"/>
        <v>-1.100626089801934E-2</v>
      </c>
      <c r="AJ997" s="7"/>
      <c r="AK997" s="7"/>
      <c r="AL997" s="7">
        <v>2196.5</v>
      </c>
      <c r="AM997" s="7">
        <v>41.95</v>
      </c>
      <c r="AN997" s="7">
        <v>1899.45</v>
      </c>
      <c r="AO997" s="4"/>
      <c r="AP997" s="10">
        <f t="shared" si="845"/>
        <v>-1.2365107913669064E-2</v>
      </c>
      <c r="AQ997" s="10">
        <f t="shared" si="846"/>
        <v>9.9606815203145599E-2</v>
      </c>
      <c r="AR997" s="10">
        <f t="shared" si="847"/>
        <v>-5.4194156456172943E-3</v>
      </c>
      <c r="AS997" s="4"/>
      <c r="AT997" s="10">
        <f t="shared" si="876"/>
        <v>1.5959872321021432E-3</v>
      </c>
      <c r="AU997" s="10">
        <f t="shared" si="877"/>
        <v>0.13378378378378386</v>
      </c>
      <c r="AV997" s="10">
        <f t="shared" si="878"/>
        <v>-2.1014473718773807E-3</v>
      </c>
      <c r="AW997" s="10" t="s">
        <v>1</v>
      </c>
      <c r="AX997" s="9">
        <f t="shared" si="879"/>
        <v>0.13218779655168172</v>
      </c>
      <c r="AY997" s="9">
        <f t="shared" si="880"/>
        <v>0.13588523115566123</v>
      </c>
      <c r="AZ997" s="8">
        <f t="shared" si="848"/>
        <v>-3.6974346039795047E-3</v>
      </c>
      <c r="BA997" s="4" t="s">
        <v>10</v>
      </c>
      <c r="BC997" s="4"/>
      <c r="BD997" s="4"/>
      <c r="BE997" s="4"/>
      <c r="BF997" s="4"/>
      <c r="BG997" s="4"/>
      <c r="BH997" s="4"/>
      <c r="BI997" s="4"/>
      <c r="BJ997" s="4">
        <v>147</v>
      </c>
      <c r="BK997" s="4"/>
      <c r="BN997" s="4"/>
    </row>
    <row r="998" spans="1:66" s="1" customFormat="1">
      <c r="A998" s="12">
        <v>42810</v>
      </c>
      <c r="B998" s="7">
        <v>29585.85</v>
      </c>
      <c r="C998" s="7">
        <v>518.20000000000005</v>
      </c>
      <c r="D998" s="7">
        <v>1445.6</v>
      </c>
      <c r="E998" s="7">
        <v>11587.5</v>
      </c>
      <c r="F998" s="7"/>
      <c r="G998" s="7"/>
      <c r="H998" s="10">
        <f t="shared" si="832"/>
        <v>-9.639483323693849E-4</v>
      </c>
      <c r="I998" s="10">
        <f t="shared" si="833"/>
        <v>8.1595648232093022E-3</v>
      </c>
      <c r="J998" s="10">
        <f t="shared" si="834"/>
        <v>2.1690252612088349E-2</v>
      </c>
      <c r="K998" s="7"/>
      <c r="L998" s="10">
        <f t="shared" si="835"/>
        <v>7.2978382706164941</v>
      </c>
      <c r="M998" s="10">
        <f t="shared" si="836"/>
        <v>6.2918032786885245</v>
      </c>
      <c r="N998" s="10">
        <f t="shared" si="837"/>
        <v>6.850077908000813</v>
      </c>
      <c r="O998" s="7" t="s">
        <v>27</v>
      </c>
      <c r="P998" s="10">
        <f t="shared" si="838"/>
        <v>1.0060349919279696</v>
      </c>
      <c r="Q998" s="10">
        <f t="shared" si="839"/>
        <v>0.4477603626156812</v>
      </c>
      <c r="R998" s="11">
        <f t="shared" si="840"/>
        <v>0.55827462931228844</v>
      </c>
      <c r="S998" s="7"/>
      <c r="T998" s="7"/>
      <c r="U998" s="7">
        <v>14619.55</v>
      </c>
      <c r="V998" s="7">
        <v>3219.7</v>
      </c>
      <c r="W998" s="7">
        <v>100.35</v>
      </c>
      <c r="X998" s="7">
        <v>1</v>
      </c>
      <c r="Y998" s="10">
        <f t="shared" si="841"/>
        <v>2.3894903563322209E-3</v>
      </c>
      <c r="Z998" s="10">
        <f t="shared" si="842"/>
        <v>9.6426723529688466E-3</v>
      </c>
      <c r="AA998" s="10">
        <f t="shared" si="843"/>
        <v>0</v>
      </c>
      <c r="AB998" s="5"/>
      <c r="AC998" s="10">
        <f t="shared" si="881"/>
        <v>2.6578096418452293E-2</v>
      </c>
      <c r="AD998" s="10">
        <f t="shared" si="882"/>
        <v>4.0223571982424398E-2</v>
      </c>
      <c r="AE998" s="10">
        <f t="shared" si="883"/>
        <v>1.3124684502776348E-2</v>
      </c>
      <c r="AF998" s="10" t="s">
        <v>1</v>
      </c>
      <c r="AG998" s="10">
        <f t="shared" si="884"/>
        <v>1.3645475563972106E-2</v>
      </c>
      <c r="AH998" s="10">
        <f t="shared" si="885"/>
        <v>2.7098887479648053E-2</v>
      </c>
      <c r="AI998" s="10">
        <f t="shared" si="844"/>
        <v>-1.3453411915675947E-2</v>
      </c>
      <c r="AJ998" s="7" t="s">
        <v>14</v>
      </c>
      <c r="AK998" s="7"/>
      <c r="AL998" s="7">
        <v>2191.25</v>
      </c>
      <c r="AM998" s="7">
        <v>46.1</v>
      </c>
      <c r="AN998" s="7">
        <v>1901.35</v>
      </c>
      <c r="AO998" s="4"/>
      <c r="AP998" s="10">
        <f t="shared" si="845"/>
        <v>-2.3901661734577737E-3</v>
      </c>
      <c r="AQ998" s="10">
        <f t="shared" si="846"/>
        <v>9.8927294398092933E-2</v>
      </c>
      <c r="AR998" s="10">
        <f t="shared" si="847"/>
        <v>1.000289557503416E-3</v>
      </c>
      <c r="AS998" s="4"/>
      <c r="AT998" s="10">
        <f>(AL998-$AL$997)/$AL$997</f>
        <v>-2.3901661734577737E-3</v>
      </c>
      <c r="AU998" s="10">
        <f>(AM998-$AM$997)/$AM$997</f>
        <v>9.8927294398092933E-2</v>
      </c>
      <c r="AV998" s="10">
        <f>(AN998-$AN$997)/$AN$997</f>
        <v>1.000289557503416E-3</v>
      </c>
      <c r="AW998" s="4" t="s">
        <v>2</v>
      </c>
      <c r="AX998" s="9">
        <f t="shared" si="879"/>
        <v>0.10131746057155071</v>
      </c>
      <c r="AY998" s="9">
        <f t="shared" si="880"/>
        <v>9.7927004840589513E-2</v>
      </c>
      <c r="AZ998" s="8">
        <f t="shared" si="848"/>
        <v>3.3904557309611949E-3</v>
      </c>
      <c r="BA998" s="4" t="s">
        <v>2</v>
      </c>
      <c r="BC998" s="4"/>
      <c r="BD998" s="4"/>
      <c r="BE998" s="4"/>
      <c r="BF998" s="4"/>
      <c r="BG998" s="4"/>
      <c r="BH998" s="4"/>
      <c r="BI998" s="4"/>
      <c r="BJ998" s="4"/>
      <c r="BK998" s="4"/>
      <c r="BN998" s="4"/>
    </row>
    <row r="999" spans="1:66" s="1" customFormat="1">
      <c r="A999" s="12">
        <v>42811</v>
      </c>
      <c r="B999" s="7">
        <v>29648.99</v>
      </c>
      <c r="C999" s="7">
        <v>512.85</v>
      </c>
      <c r="D999" s="7">
        <v>1516.75</v>
      </c>
      <c r="E999" s="7">
        <v>11582</v>
      </c>
      <c r="F999" s="7"/>
      <c r="G999" s="7"/>
      <c r="H999" s="10">
        <f t="shared" si="832"/>
        <v>-1.0324199150907029E-2</v>
      </c>
      <c r="I999" s="10">
        <f t="shared" si="833"/>
        <v>4.9218317653569515E-2</v>
      </c>
      <c r="J999" s="10">
        <f t="shared" si="834"/>
        <v>-4.7464940668824162E-4</v>
      </c>
      <c r="K999" s="7"/>
      <c r="L999" s="10">
        <f t="shared" si="835"/>
        <v>7.2121697357886312</v>
      </c>
      <c r="M999" s="10">
        <f t="shared" si="836"/>
        <v>6.6506935687263553</v>
      </c>
      <c r="N999" s="10">
        <f t="shared" si="837"/>
        <v>6.8463518731793238</v>
      </c>
      <c r="O999" s="7"/>
      <c r="P999" s="10">
        <f t="shared" si="838"/>
        <v>0.56147616706227588</v>
      </c>
      <c r="Q999" s="10">
        <f t="shared" si="839"/>
        <v>0.36581786260930738</v>
      </c>
      <c r="R999" s="11">
        <f t="shared" si="840"/>
        <v>0.1956583044529685</v>
      </c>
      <c r="S999" s="7"/>
      <c r="T999" s="7"/>
      <c r="U999" s="7">
        <v>14640.55</v>
      </c>
      <c r="V999" s="7">
        <v>3240.4</v>
      </c>
      <c r="W999" s="7">
        <v>101.7</v>
      </c>
      <c r="X999" s="7"/>
      <c r="Y999" s="10">
        <f t="shared" si="841"/>
        <v>1.4364327219374058E-3</v>
      </c>
      <c r="Z999" s="10">
        <f t="shared" si="842"/>
        <v>6.429170419604396E-3</v>
      </c>
      <c r="AA999" s="10">
        <f t="shared" si="843"/>
        <v>1.3452914798206364E-2</v>
      </c>
      <c r="AB999" s="5"/>
      <c r="AC999" s="10">
        <f t="shared" ref="AC999:AC1010" si="886">(U999-$U$998)/$U$998</f>
        <v>1.4364327219374058E-3</v>
      </c>
      <c r="AD999" s="10">
        <f t="shared" ref="AD999:AD1010" si="887">(V999-$V$998)/$V$998</f>
        <v>6.429170419604396E-3</v>
      </c>
      <c r="AE999" s="10">
        <f t="shared" ref="AE999:AE1010" si="888">(W999-$W$998)/$W$998</f>
        <v>1.3452914798206364E-2</v>
      </c>
      <c r="AF999" s="10" t="s">
        <v>0</v>
      </c>
      <c r="AG999" s="10">
        <f t="shared" ref="AG999:AG1010" si="889">AE999-AC999</f>
        <v>1.2016482076268958E-2</v>
      </c>
      <c r="AH999" s="10">
        <f t="shared" ref="AH999:AH1010" si="890">AE999-AD999</f>
        <v>7.0237443786019677E-3</v>
      </c>
      <c r="AI999" s="10">
        <f t="shared" si="844"/>
        <v>4.9927376976669907E-3</v>
      </c>
      <c r="AJ999" s="7" t="s">
        <v>2</v>
      </c>
      <c r="AK999" s="7"/>
      <c r="AL999" s="7">
        <v>2147.25</v>
      </c>
      <c r="AM999" s="7">
        <v>48.3</v>
      </c>
      <c r="AN999" s="7">
        <v>1913.8</v>
      </c>
      <c r="AO999" s="4"/>
      <c r="AP999" s="10">
        <f t="shared" si="845"/>
        <v>-2.0079863091842554E-2</v>
      </c>
      <c r="AQ999" s="10">
        <f t="shared" si="846"/>
        <v>4.7722342733188629E-2</v>
      </c>
      <c r="AR999" s="10">
        <f t="shared" si="847"/>
        <v>6.5479790675046917E-3</v>
      </c>
      <c r="AS999" s="4"/>
      <c r="AT999" s="10">
        <f>(AL999-$AL$997)/$AL$997</f>
        <v>-2.2422035055770544E-2</v>
      </c>
      <c r="AU999" s="10">
        <f>(AM999-$AM$997)/$AM$997</f>
        <v>0.1513706793802144</v>
      </c>
      <c r="AV999" s="10">
        <f>(AN999-$AN$997)/$AN$997</f>
        <v>7.5548185000920837E-3</v>
      </c>
      <c r="AW999" s="10" t="s">
        <v>3</v>
      </c>
      <c r="AX999" s="9">
        <f t="shared" si="879"/>
        <v>0.17379271443598493</v>
      </c>
      <c r="AY999" s="9">
        <f t="shared" si="880"/>
        <v>0.14381586088012233</v>
      </c>
      <c r="AZ999" s="8">
        <f t="shared" si="848"/>
        <v>2.9976853555862604E-2</v>
      </c>
      <c r="BA999" s="4"/>
      <c r="BC999" s="4"/>
      <c r="BD999" s="4"/>
      <c r="BE999" s="4"/>
      <c r="BF999" s="4"/>
      <c r="BG999" s="4"/>
      <c r="BH999" s="4"/>
      <c r="BI999" s="4"/>
      <c r="BJ999" s="4">
        <v>148</v>
      </c>
      <c r="BK999" s="4"/>
      <c r="BN999" s="4"/>
    </row>
    <row r="1000" spans="1:66" s="1" customFormat="1">
      <c r="A1000" s="12">
        <v>42814</v>
      </c>
      <c r="B1000" s="7">
        <v>29518.74</v>
      </c>
      <c r="C1000" s="7">
        <v>518.9</v>
      </c>
      <c r="D1000" s="7">
        <v>1524.2</v>
      </c>
      <c r="E1000" s="7">
        <v>11780</v>
      </c>
      <c r="F1000" s="7"/>
      <c r="G1000" s="7"/>
      <c r="H1000" s="10">
        <f t="shared" si="832"/>
        <v>1.1796821682753152E-2</v>
      </c>
      <c r="I1000" s="10">
        <f t="shared" si="833"/>
        <v>4.911818031976295E-3</v>
      </c>
      <c r="J1000" s="10">
        <f t="shared" si="834"/>
        <v>1.7095493006389226E-2</v>
      </c>
      <c r="K1000" s="7"/>
      <c r="L1000" s="10">
        <f t="shared" si="835"/>
        <v>7.3090472377902316</v>
      </c>
      <c r="M1000" s="10">
        <f t="shared" si="836"/>
        <v>6.6882723833543505</v>
      </c>
      <c r="N1000" s="10">
        <f t="shared" si="837"/>
        <v>6.9804891267529303</v>
      </c>
      <c r="O1000" s="7"/>
      <c r="P1000" s="10">
        <f t="shared" si="838"/>
        <v>0.6207748544358811</v>
      </c>
      <c r="Q1000" s="10">
        <f t="shared" si="839"/>
        <v>0.32855811103730126</v>
      </c>
      <c r="R1000" s="11">
        <f t="shared" si="840"/>
        <v>0.29221674339857984</v>
      </c>
      <c r="S1000" s="7"/>
      <c r="T1000" s="7"/>
      <c r="U1000" s="7">
        <v>14619.55</v>
      </c>
      <c r="V1000" s="7">
        <v>3253.1</v>
      </c>
      <c r="W1000" s="7">
        <v>98.9</v>
      </c>
      <c r="X1000" s="7"/>
      <c r="Y1000" s="10">
        <f t="shared" si="841"/>
        <v>-1.4343723425690976E-3</v>
      </c>
      <c r="Z1000" s="10">
        <f t="shared" si="842"/>
        <v>3.9192692260214225E-3</v>
      </c>
      <c r="AA1000" s="10">
        <f t="shared" si="843"/>
        <v>-2.7531956735496528E-2</v>
      </c>
      <c r="AB1000" s="5"/>
      <c r="AC1000" s="10">
        <f t="shared" si="886"/>
        <v>0</v>
      </c>
      <c r="AD1000" s="10">
        <f t="shared" si="887"/>
        <v>1.0373637295400221E-2</v>
      </c>
      <c r="AE1000" s="10">
        <f t="shared" si="888"/>
        <v>-1.4449427005480705E-2</v>
      </c>
      <c r="AF1000" s="10"/>
      <c r="AG1000" s="10">
        <f t="shared" si="889"/>
        <v>-1.4449427005480705E-2</v>
      </c>
      <c r="AH1000" s="10">
        <f t="shared" si="890"/>
        <v>-2.4823064300880927E-2</v>
      </c>
      <c r="AI1000" s="10">
        <f t="shared" si="844"/>
        <v>1.0373637295400221E-2</v>
      </c>
      <c r="AJ1000" s="10"/>
      <c r="AK1000" s="7"/>
      <c r="AL1000" s="7">
        <v>2175</v>
      </c>
      <c r="AM1000" s="7">
        <v>45.9</v>
      </c>
      <c r="AN1000" s="7">
        <v>1907.7</v>
      </c>
      <c r="AO1000" s="4"/>
      <c r="AP1000" s="10">
        <f t="shared" si="845"/>
        <v>1.2923506811037374E-2</v>
      </c>
      <c r="AQ1000" s="10">
        <f t="shared" si="846"/>
        <v>-4.9689440993788796E-2</v>
      </c>
      <c r="AR1000" s="10">
        <f t="shared" si="847"/>
        <v>-3.1873759013480558E-3</v>
      </c>
      <c r="AS1000" s="4"/>
      <c r="AT1000" s="10">
        <f t="shared" ref="AT1000:AT1006" si="891">(AL1000-$AL$999)/$AL$999</f>
        <v>1.2923506811037374E-2</v>
      </c>
      <c r="AU1000" s="10">
        <f t="shared" ref="AU1000:AU1006" si="892">(AM1000-$AM$999)/$AM$999</f>
        <v>-4.9689440993788796E-2</v>
      </c>
      <c r="AV1000" s="10">
        <f t="shared" ref="AV1000:AV1006" si="893">(AN1000-$AN$999)/$AN$999</f>
        <v>-3.1873759013480558E-3</v>
      </c>
      <c r="AW1000" s="7" t="s">
        <v>0</v>
      </c>
      <c r="AX1000" s="9">
        <f t="shared" si="879"/>
        <v>-6.2612947804826166E-2</v>
      </c>
      <c r="AY1000" s="9">
        <f t="shared" si="880"/>
        <v>-4.6502065092440738E-2</v>
      </c>
      <c r="AZ1000" s="8">
        <f t="shared" si="848"/>
        <v>-1.6110882712385428E-2</v>
      </c>
      <c r="BA1000" s="4"/>
      <c r="BC1000" s="4"/>
      <c r="BD1000" s="4"/>
      <c r="BE1000" s="4"/>
      <c r="BF1000" s="4"/>
      <c r="BG1000" s="4"/>
      <c r="BH1000" s="4"/>
      <c r="BI1000" s="4"/>
      <c r="BJ1000" s="4"/>
      <c r="BK1000" s="4"/>
      <c r="BN1000" s="4"/>
    </row>
    <row r="1001" spans="1:66" s="1" customFormat="1">
      <c r="A1001" s="12">
        <v>42815</v>
      </c>
      <c r="B1001" s="7">
        <v>29485.45</v>
      </c>
      <c r="C1001" s="7">
        <v>526.04999999999995</v>
      </c>
      <c r="D1001" s="7">
        <v>1502.1</v>
      </c>
      <c r="E1001" s="7">
        <v>11749</v>
      </c>
      <c r="F1001" s="7"/>
      <c r="G1001" s="7"/>
      <c r="H1001" s="10">
        <f t="shared" si="832"/>
        <v>1.3779148198111347E-2</v>
      </c>
      <c r="I1001" s="10">
        <f t="shared" si="833"/>
        <v>-1.4499409526308972E-2</v>
      </c>
      <c r="J1001" s="10">
        <f t="shared" si="834"/>
        <v>-2.631578947368421E-3</v>
      </c>
      <c r="K1001" s="7"/>
      <c r="L1001" s="10">
        <f t="shared" si="835"/>
        <v>7.4235388310648514</v>
      </c>
      <c r="M1001" s="10">
        <f t="shared" si="836"/>
        <v>6.5767969735182845</v>
      </c>
      <c r="N1001" s="10">
        <f t="shared" si="837"/>
        <v>6.9594878395772648</v>
      </c>
      <c r="O1001" s="7"/>
      <c r="P1001" s="10">
        <f t="shared" si="838"/>
        <v>0.84674185754656683</v>
      </c>
      <c r="Q1001" s="10">
        <f t="shared" si="839"/>
        <v>0.46405099148758655</v>
      </c>
      <c r="R1001" s="11">
        <f t="shared" si="840"/>
        <v>0.38269086605898028</v>
      </c>
      <c r="S1001" s="7"/>
      <c r="T1001" s="7"/>
      <c r="U1001" s="7">
        <v>14605.15</v>
      </c>
      <c r="V1001" s="7">
        <v>3289.1</v>
      </c>
      <c r="W1001" s="7">
        <v>99.45</v>
      </c>
      <c r="X1001" s="7"/>
      <c r="Y1001" s="10">
        <f t="shared" si="841"/>
        <v>-9.8498243789991047E-4</v>
      </c>
      <c r="Z1001" s="10">
        <f t="shared" si="842"/>
        <v>1.1066367464879653E-2</v>
      </c>
      <c r="AA1001" s="10">
        <f t="shared" si="843"/>
        <v>5.5611729019211034E-3</v>
      </c>
      <c r="AB1001" s="5"/>
      <c r="AC1001" s="10">
        <f t="shared" si="886"/>
        <v>-9.8498243789991047E-4</v>
      </c>
      <c r="AD1001" s="10">
        <f t="shared" si="887"/>
        <v>2.1554803242538154E-2</v>
      </c>
      <c r="AE1001" s="10">
        <f t="shared" si="888"/>
        <v>-8.9686098654707669E-3</v>
      </c>
      <c r="AF1001" s="10"/>
      <c r="AG1001" s="10">
        <f t="shared" si="889"/>
        <v>-7.9836274275708573E-3</v>
      </c>
      <c r="AH1001" s="10">
        <f t="shared" si="890"/>
        <v>-3.052341310800892E-2</v>
      </c>
      <c r="AI1001" s="10">
        <f t="shared" si="844"/>
        <v>2.2539785680438063E-2</v>
      </c>
      <c r="AJ1001" s="7"/>
      <c r="AK1001" s="7"/>
      <c r="AL1001" s="7">
        <v>2162.75</v>
      </c>
      <c r="AM1001" s="7">
        <v>47.75</v>
      </c>
      <c r="AN1001" s="7">
        <v>1898.3</v>
      </c>
      <c r="AO1001" s="4"/>
      <c r="AP1001" s="10">
        <f t="shared" si="845"/>
        <v>-5.6321839080459768E-3</v>
      </c>
      <c r="AQ1001" s="10">
        <f t="shared" si="846"/>
        <v>4.0305010893246222E-2</v>
      </c>
      <c r="AR1001" s="10">
        <f t="shared" si="847"/>
        <v>-4.9273994862924419E-3</v>
      </c>
      <c r="AS1001" s="4"/>
      <c r="AT1001" s="10">
        <f t="shared" si="891"/>
        <v>7.2185353358947494E-3</v>
      </c>
      <c r="AU1001" s="10">
        <f t="shared" si="892"/>
        <v>-1.1387163561076547E-2</v>
      </c>
      <c r="AV1001" s="10">
        <f t="shared" si="893"/>
        <v>-8.0990699132615744E-3</v>
      </c>
      <c r="AW1001" s="4"/>
      <c r="AX1001" s="9">
        <f t="shared" si="879"/>
        <v>-1.8605698896971296E-2</v>
      </c>
      <c r="AY1001" s="9">
        <f t="shared" si="880"/>
        <v>-3.2880936478149724E-3</v>
      </c>
      <c r="AZ1001" s="8">
        <f t="shared" si="848"/>
        <v>-1.5317605249156324E-2</v>
      </c>
      <c r="BA1001" s="4"/>
      <c r="BC1001" s="4"/>
      <c r="BD1001" s="4"/>
      <c r="BE1001" s="4"/>
      <c r="BF1001" s="4"/>
      <c r="BG1001" s="4"/>
      <c r="BH1001" s="4"/>
      <c r="BI1001" s="4"/>
      <c r="BJ1001" s="4"/>
      <c r="BK1001" s="4"/>
      <c r="BN1001" s="4"/>
    </row>
    <row r="1002" spans="1:66" s="1" customFormat="1">
      <c r="A1002" s="12">
        <v>42816</v>
      </c>
      <c r="B1002" s="7">
        <v>29167.68</v>
      </c>
      <c r="C1002" s="7">
        <v>521</v>
      </c>
      <c r="D1002" s="7">
        <v>1478.05</v>
      </c>
      <c r="E1002" s="7">
        <v>11588</v>
      </c>
      <c r="F1002" s="7"/>
      <c r="G1002" s="7"/>
      <c r="H1002" s="10">
        <f t="shared" si="832"/>
        <v>-9.5998479232011318E-3</v>
      </c>
      <c r="I1002" s="10">
        <f t="shared" si="833"/>
        <v>-1.6010918048066012E-2</v>
      </c>
      <c r="J1002" s="10">
        <f t="shared" si="834"/>
        <v>-1.3703293897352966E-2</v>
      </c>
      <c r="K1002" s="7"/>
      <c r="L1002" s="10">
        <f t="shared" si="835"/>
        <v>7.3426741393114492</v>
      </c>
      <c r="M1002" s="10">
        <f t="shared" si="836"/>
        <v>6.4554854981084491</v>
      </c>
      <c r="N1002" s="10">
        <f t="shared" si="837"/>
        <v>6.8504166384391301</v>
      </c>
      <c r="O1002" s="7"/>
      <c r="P1002" s="10">
        <f t="shared" si="838"/>
        <v>0.88718864120300012</v>
      </c>
      <c r="Q1002" s="10">
        <f t="shared" si="839"/>
        <v>0.49225750087231912</v>
      </c>
      <c r="R1002" s="11">
        <f t="shared" si="840"/>
        <v>0.394931140330681</v>
      </c>
      <c r="S1002" s="7"/>
      <c r="T1002" s="7"/>
      <c r="U1002" s="7">
        <v>14534.6</v>
      </c>
      <c r="V1002" s="7">
        <v>3327.35</v>
      </c>
      <c r="W1002" s="7">
        <v>99.6</v>
      </c>
      <c r="X1002" s="7"/>
      <c r="Y1002" s="10">
        <f t="shared" si="841"/>
        <v>-4.8304878758519618E-3</v>
      </c>
      <c r="Z1002" s="10">
        <f t="shared" si="842"/>
        <v>1.1629321090875925E-2</v>
      </c>
      <c r="AA1002" s="10">
        <f t="shared" si="843"/>
        <v>1.508295625942599E-3</v>
      </c>
      <c r="AB1002" s="5"/>
      <c r="AC1002" s="10">
        <f t="shared" si="886"/>
        <v>-5.8107123680276691E-3</v>
      </c>
      <c r="AD1002" s="10">
        <f t="shared" si="887"/>
        <v>3.3434792061372211E-2</v>
      </c>
      <c r="AE1002" s="10">
        <f t="shared" si="888"/>
        <v>-7.4738415545590438E-3</v>
      </c>
      <c r="AF1002" s="10"/>
      <c r="AG1002" s="10">
        <f t="shared" si="889"/>
        <v>-1.6631291865313747E-3</v>
      </c>
      <c r="AH1002" s="10">
        <f t="shared" si="890"/>
        <v>-4.0908633615931257E-2</v>
      </c>
      <c r="AI1002" s="10">
        <f t="shared" si="844"/>
        <v>3.9245504429399884E-2</v>
      </c>
      <c r="AJ1002" s="7"/>
      <c r="AK1002" s="7"/>
      <c r="AL1002" s="7">
        <v>2168.25</v>
      </c>
      <c r="AM1002" s="7">
        <v>46.15</v>
      </c>
      <c r="AN1002" s="7">
        <v>1887.8</v>
      </c>
      <c r="AO1002" s="4"/>
      <c r="AP1002" s="10">
        <f t="shared" si="845"/>
        <v>2.5430586059415096E-3</v>
      </c>
      <c r="AQ1002" s="10">
        <f t="shared" si="846"/>
        <v>-3.3507853403141392E-2</v>
      </c>
      <c r="AR1002" s="10">
        <f t="shared" si="847"/>
        <v>-5.5312648158878999E-3</v>
      </c>
      <c r="AS1002" s="4"/>
      <c r="AT1002" s="10">
        <f t="shared" si="891"/>
        <v>9.7799511002444987E-3</v>
      </c>
      <c r="AU1002" s="10">
        <f t="shared" si="892"/>
        <v>-4.4513457556935788E-2</v>
      </c>
      <c r="AV1002" s="10">
        <f t="shared" si="893"/>
        <v>-1.3585536628696835E-2</v>
      </c>
      <c r="AW1002" s="4"/>
      <c r="AX1002" s="9">
        <f t="shared" si="879"/>
        <v>-5.4293408657180284E-2</v>
      </c>
      <c r="AY1002" s="9">
        <f t="shared" si="880"/>
        <v>-3.0927920928238956E-2</v>
      </c>
      <c r="AZ1002" s="8">
        <f t="shared" si="848"/>
        <v>-2.3365487728941328E-2</v>
      </c>
      <c r="BA1002" s="4"/>
      <c r="BC1002" s="4"/>
      <c r="BD1002" s="4"/>
      <c r="BE1002" s="4"/>
      <c r="BF1002" s="4"/>
      <c r="BG1002" s="4"/>
      <c r="BH1002" s="4"/>
      <c r="BI1002" s="4"/>
      <c r="BJ1002" s="4"/>
      <c r="BK1002" s="4"/>
      <c r="BN1002" s="4"/>
    </row>
    <row r="1003" spans="1:66" s="1" customFormat="1">
      <c r="A1003" s="12">
        <v>42817</v>
      </c>
      <c r="B1003" s="7">
        <v>29332.16</v>
      </c>
      <c r="C1003" s="7">
        <v>530.15</v>
      </c>
      <c r="D1003" s="7">
        <v>1504.55</v>
      </c>
      <c r="E1003" s="7">
        <v>11836</v>
      </c>
      <c r="F1003" s="7"/>
      <c r="G1003" s="7"/>
      <c r="H1003" s="10">
        <f t="shared" si="832"/>
        <v>1.7562380038387674E-2</v>
      </c>
      <c r="I1003" s="10">
        <f t="shared" si="833"/>
        <v>1.7929028111362946E-2</v>
      </c>
      <c r="J1003" s="10">
        <f t="shared" si="834"/>
        <v>2.1401449775629963E-2</v>
      </c>
      <c r="K1003" s="7"/>
      <c r="L1003" s="10">
        <f t="shared" si="835"/>
        <v>7.4891913530824654</v>
      </c>
      <c r="M1003" s="10">
        <f t="shared" si="836"/>
        <v>6.589155107187894</v>
      </c>
      <c r="N1003" s="10">
        <f t="shared" si="837"/>
        <v>7.0184269358444551</v>
      </c>
      <c r="O1003" s="7"/>
      <c r="P1003" s="10">
        <f t="shared" si="838"/>
        <v>0.90003624589457143</v>
      </c>
      <c r="Q1003" s="10">
        <f t="shared" si="839"/>
        <v>0.47076441723801032</v>
      </c>
      <c r="R1003" s="11">
        <f t="shared" si="840"/>
        <v>0.42927182865656111</v>
      </c>
      <c r="S1003" s="7"/>
      <c r="T1003" s="7"/>
      <c r="U1003" s="7">
        <v>14740.7</v>
      </c>
      <c r="V1003" s="7">
        <v>3291.25</v>
      </c>
      <c r="W1003" s="7">
        <v>100.8</v>
      </c>
      <c r="X1003" s="7"/>
      <c r="Y1003" s="10">
        <f t="shared" si="841"/>
        <v>1.417995679275662E-2</v>
      </c>
      <c r="Z1003" s="10">
        <f t="shared" si="842"/>
        <v>-1.0849474807279038E-2</v>
      </c>
      <c r="AA1003" s="10">
        <f t="shared" si="843"/>
        <v>1.2048192771084366E-2</v>
      </c>
      <c r="AB1003" s="5"/>
      <c r="AC1003" s="10">
        <f t="shared" si="886"/>
        <v>8.2868487744151807E-3</v>
      </c>
      <c r="AD1003" s="10">
        <f t="shared" si="887"/>
        <v>2.2222567319936697E-2</v>
      </c>
      <c r="AE1003" s="10">
        <f t="shared" si="888"/>
        <v>4.4843049327354546E-3</v>
      </c>
      <c r="AF1003" s="10"/>
      <c r="AG1003" s="10">
        <f t="shared" si="889"/>
        <v>-3.8025438416797262E-3</v>
      </c>
      <c r="AH1003" s="10">
        <f t="shared" si="890"/>
        <v>-1.7738262387201241E-2</v>
      </c>
      <c r="AI1003" s="10">
        <f t="shared" si="844"/>
        <v>1.3935718545521515E-2</v>
      </c>
      <c r="AJ1003" s="7"/>
      <c r="AK1003" s="7"/>
      <c r="AL1003" s="7">
        <v>2190.5</v>
      </c>
      <c r="AM1003" s="7">
        <v>45.3</v>
      </c>
      <c r="AN1003" s="7">
        <v>1892.5</v>
      </c>
      <c r="AO1003" s="4"/>
      <c r="AP1003" s="10">
        <f t="shared" si="845"/>
        <v>1.0261731811368616E-2</v>
      </c>
      <c r="AQ1003" s="10">
        <f t="shared" si="846"/>
        <v>-1.8418201516793097E-2</v>
      </c>
      <c r="AR1003" s="10">
        <f t="shared" si="847"/>
        <v>2.4896705159445096E-3</v>
      </c>
      <c r="AS1003" s="4"/>
      <c r="AT1003" s="10">
        <f t="shared" si="891"/>
        <v>2.0142042146932122E-2</v>
      </c>
      <c r="AU1003" s="10">
        <f t="shared" si="892"/>
        <v>-6.2111801242236031E-2</v>
      </c>
      <c r="AV1003" s="10">
        <f t="shared" si="893"/>
        <v>-1.1129689622740075E-2</v>
      </c>
      <c r="AW1003" s="4"/>
      <c r="AX1003" s="9">
        <f t="shared" si="879"/>
        <v>-8.2253843389168149E-2</v>
      </c>
      <c r="AY1003" s="9">
        <f t="shared" si="880"/>
        <v>-5.0982111619495958E-2</v>
      </c>
      <c r="AZ1003" s="8">
        <f t="shared" si="848"/>
        <v>-3.1271731769672191E-2</v>
      </c>
      <c r="BA1003" s="4"/>
      <c r="BC1003" s="4"/>
      <c r="BD1003" s="4"/>
      <c r="BE1003" s="4"/>
      <c r="BF1003" s="4"/>
      <c r="BG1003" s="4"/>
      <c r="BH1003" s="4"/>
      <c r="BI1003" s="4"/>
      <c r="BJ1003" s="4"/>
      <c r="BK1003" s="4"/>
      <c r="BN1003" s="4"/>
    </row>
    <row r="1004" spans="1:66" s="1" customFormat="1">
      <c r="A1004" s="12">
        <v>42818</v>
      </c>
      <c r="B1004" s="7">
        <v>29421.4</v>
      </c>
      <c r="C1004" s="7">
        <v>527.45000000000005</v>
      </c>
      <c r="D1004" s="7">
        <v>1500.2</v>
      </c>
      <c r="E1004" s="7">
        <v>11795</v>
      </c>
      <c r="F1004" s="7"/>
      <c r="G1004" s="7"/>
      <c r="H1004" s="10">
        <f t="shared" si="832"/>
        <v>-5.092898236348075E-3</v>
      </c>
      <c r="I1004" s="10">
        <f t="shared" si="833"/>
        <v>-2.8912299358611606E-3</v>
      </c>
      <c r="J1004" s="10">
        <f t="shared" si="834"/>
        <v>-3.4640081108482596E-3</v>
      </c>
      <c r="K1004" s="7"/>
      <c r="L1004" s="10">
        <f t="shared" si="835"/>
        <v>7.4459567654123306</v>
      </c>
      <c r="M1004" s="10">
        <f t="shared" si="836"/>
        <v>6.5672131147540984</v>
      </c>
      <c r="N1004" s="10">
        <f t="shared" si="837"/>
        <v>6.9906510399024455</v>
      </c>
      <c r="O1004" s="7"/>
      <c r="P1004" s="10">
        <f t="shared" si="838"/>
        <v>0.87874365065823223</v>
      </c>
      <c r="Q1004" s="10">
        <f t="shared" si="839"/>
        <v>0.45530572550988513</v>
      </c>
      <c r="R1004" s="11">
        <f t="shared" si="840"/>
        <v>0.42343792514834711</v>
      </c>
      <c r="S1004" s="7"/>
      <c r="T1004" s="7"/>
      <c r="U1004" s="7">
        <v>14652.15</v>
      </c>
      <c r="V1004" s="7">
        <v>3299.65</v>
      </c>
      <c r="W1004" s="7">
        <v>99.65</v>
      </c>
      <c r="X1004" s="7"/>
      <c r="Y1004" s="10">
        <f t="shared" si="841"/>
        <v>-6.007177406771801E-3</v>
      </c>
      <c r="Z1004" s="10">
        <f t="shared" si="842"/>
        <v>2.5522218002279047E-3</v>
      </c>
      <c r="AA1004" s="10">
        <f t="shared" si="843"/>
        <v>-1.1408730158730075E-2</v>
      </c>
      <c r="AB1004" s="5"/>
      <c r="AC1004" s="10">
        <f t="shared" si="886"/>
        <v>2.2298907969123785E-3</v>
      </c>
      <c r="AD1004" s="10">
        <f t="shared" si="887"/>
        <v>2.4831506040935578E-2</v>
      </c>
      <c r="AE1004" s="10">
        <f t="shared" si="888"/>
        <v>-6.9755854509216605E-3</v>
      </c>
      <c r="AF1004" s="10"/>
      <c r="AG1004" s="10">
        <f t="shared" si="889"/>
        <v>-9.2054762478340386E-3</v>
      </c>
      <c r="AH1004" s="10">
        <f t="shared" si="890"/>
        <v>-3.1807091491857238E-2</v>
      </c>
      <c r="AI1004" s="10">
        <f t="shared" si="844"/>
        <v>2.2601615244023199E-2</v>
      </c>
      <c r="AJ1004" s="7"/>
      <c r="AK1004" s="7"/>
      <c r="AL1004" s="7">
        <v>2161.5</v>
      </c>
      <c r="AM1004" s="7">
        <v>47.55</v>
      </c>
      <c r="AN1004" s="7">
        <v>1899.65</v>
      </c>
      <c r="AO1004" s="4"/>
      <c r="AP1004" s="10">
        <f t="shared" si="845"/>
        <v>-1.3238986532755079E-2</v>
      </c>
      <c r="AQ1004" s="10">
        <f t="shared" si="846"/>
        <v>4.9668874172185434E-2</v>
      </c>
      <c r="AR1004" s="10">
        <f t="shared" si="847"/>
        <v>3.7780713342140506E-3</v>
      </c>
      <c r="AS1004" s="4"/>
      <c r="AT1004" s="10">
        <f t="shared" si="891"/>
        <v>6.6363953894516244E-3</v>
      </c>
      <c r="AU1004" s="10">
        <f t="shared" si="892"/>
        <v>-1.5527950310559008E-2</v>
      </c>
      <c r="AV1004" s="10">
        <f t="shared" si="893"/>
        <v>-7.3936670498483976E-3</v>
      </c>
      <c r="AW1004" s="4"/>
      <c r="AX1004" s="9">
        <f t="shared" si="879"/>
        <v>-2.2164345700010631E-2</v>
      </c>
      <c r="AY1004" s="9">
        <f t="shared" si="880"/>
        <v>-8.1342832607106102E-3</v>
      </c>
      <c r="AZ1004" s="8">
        <f t="shared" si="848"/>
        <v>-1.4030062439300021E-2</v>
      </c>
      <c r="BA1004" s="4"/>
      <c r="BC1004" s="4"/>
      <c r="BD1004" s="4"/>
      <c r="BE1004" s="4"/>
      <c r="BF1004" s="4"/>
      <c r="BG1004" s="4"/>
      <c r="BH1004" s="4"/>
      <c r="BI1004" s="4"/>
      <c r="BJ1004" s="4"/>
      <c r="BK1004" s="4"/>
      <c r="BN1004" s="4"/>
    </row>
    <row r="1005" spans="1:66" s="1" customFormat="1">
      <c r="A1005" s="12">
        <v>42821</v>
      </c>
      <c r="B1005" s="7">
        <v>29237.15</v>
      </c>
      <c r="C1005" s="7">
        <v>522.29999999999995</v>
      </c>
      <c r="D1005" s="7">
        <v>1487.75</v>
      </c>
      <c r="E1005" s="7">
        <v>11830.5</v>
      </c>
      <c r="F1005" s="7"/>
      <c r="G1005" s="7"/>
      <c r="H1005" s="10">
        <f t="shared" si="832"/>
        <v>-9.7639586690683299E-3</v>
      </c>
      <c r="I1005" s="10">
        <f t="shared" si="833"/>
        <v>-8.2988934808692471E-3</v>
      </c>
      <c r="J1005" s="10">
        <f t="shared" si="834"/>
        <v>3.0097498940228912E-3</v>
      </c>
      <c r="K1005" s="7"/>
      <c r="L1005" s="10">
        <f t="shared" si="835"/>
        <v>7.3634907926341064</v>
      </c>
      <c r="M1005" s="10">
        <f t="shared" si="836"/>
        <v>6.5044136191677175</v>
      </c>
      <c r="N1005" s="10">
        <f t="shared" si="837"/>
        <v>7.014700901022966</v>
      </c>
      <c r="O1005" s="7"/>
      <c r="P1005" s="10">
        <f t="shared" si="838"/>
        <v>0.8590771734663889</v>
      </c>
      <c r="Q1005" s="10">
        <f t="shared" si="839"/>
        <v>0.34878989161114049</v>
      </c>
      <c r="R1005" s="11">
        <f t="shared" si="840"/>
        <v>0.51028728185524841</v>
      </c>
      <c r="S1005" s="7"/>
      <c r="T1005" s="7"/>
      <c r="U1005" s="7">
        <v>14701.95</v>
      </c>
      <c r="V1005" s="7">
        <v>3301.15</v>
      </c>
      <c r="W1005" s="7">
        <v>103</v>
      </c>
      <c r="X1005" s="7"/>
      <c r="Y1005" s="10">
        <f t="shared" si="841"/>
        <v>3.3988186034132257E-3</v>
      </c>
      <c r="Z1005" s="10">
        <f t="shared" si="842"/>
        <v>4.5459366902550268E-4</v>
      </c>
      <c r="AA1005" s="10">
        <f t="shared" si="843"/>
        <v>3.361766181635719E-2</v>
      </c>
      <c r="AB1005" s="5"/>
      <c r="AC1005" s="10">
        <f t="shared" si="886"/>
        <v>5.6362883946497301E-3</v>
      </c>
      <c r="AD1005" s="10">
        <f t="shared" si="887"/>
        <v>2.5297387955399656E-2</v>
      </c>
      <c r="AE1005" s="10">
        <f t="shared" si="888"/>
        <v>2.6407573492775345E-2</v>
      </c>
      <c r="AF1005" s="10"/>
      <c r="AG1005" s="10">
        <f t="shared" si="889"/>
        <v>2.0771285098125616E-2</v>
      </c>
      <c r="AH1005" s="10">
        <f t="shared" si="890"/>
        <v>1.1101855373756887E-3</v>
      </c>
      <c r="AI1005" s="10">
        <f t="shared" si="844"/>
        <v>1.9661099560749927E-2</v>
      </c>
      <c r="AJ1005" s="7"/>
      <c r="AK1005" s="7"/>
      <c r="AL1005" s="7">
        <v>2151.25</v>
      </c>
      <c r="AM1005" s="7">
        <v>48.85</v>
      </c>
      <c r="AN1005" s="7">
        <v>1924.95</v>
      </c>
      <c r="AO1005" s="4"/>
      <c r="AP1005" s="10">
        <f t="shared" si="845"/>
        <v>-4.7420772611612306E-3</v>
      </c>
      <c r="AQ1005" s="10">
        <f t="shared" si="846"/>
        <v>2.7339642481598408E-2</v>
      </c>
      <c r="AR1005" s="10">
        <f t="shared" si="847"/>
        <v>1.3318242834206276E-2</v>
      </c>
      <c r="AS1005" s="4"/>
      <c r="AT1005" s="10">
        <f t="shared" si="891"/>
        <v>1.8628478286179997E-3</v>
      </c>
      <c r="AU1005" s="10">
        <f t="shared" si="892"/>
        <v>1.1387163561076694E-2</v>
      </c>
      <c r="AV1005" s="10">
        <f t="shared" si="893"/>
        <v>5.8261051311527283E-3</v>
      </c>
      <c r="AW1005" s="4"/>
      <c r="AX1005" s="9">
        <f t="shared" si="879"/>
        <v>9.5243157324586946E-3</v>
      </c>
      <c r="AY1005" s="9">
        <f t="shared" si="880"/>
        <v>5.561058429923966E-3</v>
      </c>
      <c r="AZ1005" s="8">
        <f t="shared" si="848"/>
        <v>3.9632573025347286E-3</v>
      </c>
      <c r="BA1005" s="4"/>
      <c r="BC1005" s="4"/>
      <c r="BD1005" s="4"/>
      <c r="BE1005" s="4"/>
      <c r="BF1005" s="4"/>
      <c r="BG1005" s="4"/>
      <c r="BH1005" s="4"/>
      <c r="BI1005" s="4"/>
      <c r="BJ1005" s="4"/>
      <c r="BK1005" s="4"/>
      <c r="BN1005" s="4"/>
    </row>
    <row r="1006" spans="1:66" s="1" customFormat="1">
      <c r="A1006" s="12">
        <v>42822</v>
      </c>
      <c r="B1006" s="7">
        <v>29409.52</v>
      </c>
      <c r="C1006" s="7">
        <v>522.95000000000005</v>
      </c>
      <c r="D1006" s="7">
        <v>1492.35</v>
      </c>
      <c r="E1006" s="7">
        <v>11941</v>
      </c>
      <c r="F1006" s="7"/>
      <c r="G1006" s="7"/>
      <c r="H1006" s="10">
        <f t="shared" si="832"/>
        <v>1.2444955006702871E-3</v>
      </c>
      <c r="I1006" s="10">
        <f t="shared" si="833"/>
        <v>3.0919173248192969E-3</v>
      </c>
      <c r="J1006" s="10">
        <f t="shared" si="834"/>
        <v>9.3402645703900937E-3</v>
      </c>
      <c r="K1006" s="7"/>
      <c r="L1006" s="10">
        <f t="shared" si="835"/>
        <v>7.3738991192954373</v>
      </c>
      <c r="M1006" s="10">
        <f t="shared" si="836"/>
        <v>6.5276166456494318</v>
      </c>
      <c r="N1006" s="10">
        <f t="shared" si="837"/>
        <v>7.0895603278910642</v>
      </c>
      <c r="O1006" s="7"/>
      <c r="P1006" s="10">
        <f t="shared" si="838"/>
        <v>0.84628247364600551</v>
      </c>
      <c r="Q1006" s="10">
        <f t="shared" si="839"/>
        <v>0.28433879140437313</v>
      </c>
      <c r="R1006" s="11">
        <f t="shared" si="840"/>
        <v>0.56194368224163238</v>
      </c>
      <c r="S1006" s="7"/>
      <c r="T1006" s="7"/>
      <c r="U1006" s="7">
        <v>14880.15</v>
      </c>
      <c r="V1006" s="7">
        <v>3342</v>
      </c>
      <c r="W1006" s="7">
        <v>106.1</v>
      </c>
      <c r="X1006" s="7"/>
      <c r="Y1006" s="10">
        <f t="shared" si="841"/>
        <v>1.2120841112913519E-2</v>
      </c>
      <c r="Z1006" s="10">
        <f t="shared" si="842"/>
        <v>1.2374475561546706E-2</v>
      </c>
      <c r="AA1006" s="10">
        <f t="shared" si="843"/>
        <v>3.0097087378640721E-2</v>
      </c>
      <c r="AB1006" s="5"/>
      <c r="AC1006" s="10">
        <f t="shared" si="886"/>
        <v>1.7825446063661356E-2</v>
      </c>
      <c r="AD1006" s="10">
        <f t="shared" si="887"/>
        <v>3.7984905425971424E-2</v>
      </c>
      <c r="AE1006" s="10">
        <f t="shared" si="888"/>
        <v>5.7299451918286004E-2</v>
      </c>
      <c r="AF1006" s="10"/>
      <c r="AG1006" s="10">
        <f t="shared" si="889"/>
        <v>3.9474005854624648E-2</v>
      </c>
      <c r="AH1006" s="10">
        <f t="shared" si="890"/>
        <v>1.931454649231458E-2</v>
      </c>
      <c r="AI1006" s="10">
        <f t="shared" si="844"/>
        <v>2.0159459362310068E-2</v>
      </c>
      <c r="AJ1006" s="7"/>
      <c r="AK1006" s="7"/>
      <c r="AL1006" s="7">
        <v>2184</v>
      </c>
      <c r="AM1006" s="7">
        <v>50.4</v>
      </c>
      <c r="AN1006" s="7">
        <v>1939.4</v>
      </c>
      <c r="AO1006" s="4"/>
      <c r="AP1006" s="10">
        <f t="shared" si="845"/>
        <v>1.5223707147007553E-2</v>
      </c>
      <c r="AQ1006" s="10">
        <f t="shared" si="846"/>
        <v>3.1729785056294722E-2</v>
      </c>
      <c r="AR1006" s="10">
        <f t="shared" si="847"/>
        <v>7.5066884854152289E-3</v>
      </c>
      <c r="AS1006" s="4"/>
      <c r="AT1006" s="10">
        <f t="shared" si="891"/>
        <v>1.7114914425427872E-2</v>
      </c>
      <c r="AU1006" s="10">
        <f t="shared" si="892"/>
        <v>4.3478260869565251E-2</v>
      </c>
      <c r="AV1006" s="10">
        <f t="shared" si="893"/>
        <v>1.3376528372870801E-2</v>
      </c>
      <c r="AW1006" s="10" t="s">
        <v>1</v>
      </c>
      <c r="AX1006" s="9">
        <f t="shared" si="879"/>
        <v>2.6363346444137379E-2</v>
      </c>
      <c r="AY1006" s="9">
        <f t="shared" si="880"/>
        <v>3.0101732496694449E-2</v>
      </c>
      <c r="AZ1006" s="8">
        <f t="shared" si="848"/>
        <v>-3.7383860525570696E-3</v>
      </c>
      <c r="BA1006" s="4" t="s">
        <v>14</v>
      </c>
      <c r="BC1006" s="4"/>
      <c r="BD1006" s="4"/>
      <c r="BE1006" s="4"/>
      <c r="BF1006" s="4"/>
      <c r="BG1006" s="4"/>
      <c r="BH1006" s="4"/>
      <c r="BI1006" s="4"/>
      <c r="BJ1006" s="4">
        <v>149</v>
      </c>
      <c r="BK1006" s="4"/>
      <c r="BN1006" s="4"/>
    </row>
    <row r="1007" spans="1:66" s="1" customFormat="1">
      <c r="A1007" s="12">
        <v>42823</v>
      </c>
      <c r="B1007" s="7">
        <v>29531.43</v>
      </c>
      <c r="C1007" s="7">
        <v>528.95000000000005</v>
      </c>
      <c r="D1007" s="7">
        <v>1486.9</v>
      </c>
      <c r="E1007" s="7">
        <v>11819</v>
      </c>
      <c r="F1007" s="7"/>
      <c r="G1007" s="7"/>
      <c r="H1007" s="10">
        <f t="shared" si="832"/>
        <v>1.1473372215316951E-2</v>
      </c>
      <c r="I1007" s="10">
        <f t="shared" si="833"/>
        <v>-3.6519583207691351E-3</v>
      </c>
      <c r="J1007" s="10">
        <f t="shared" si="834"/>
        <v>-1.0216899757139268E-2</v>
      </c>
      <c r="K1007" s="7"/>
      <c r="L1007" s="10">
        <f t="shared" si="835"/>
        <v>7.4699759807846284</v>
      </c>
      <c r="M1007" s="10">
        <f t="shared" si="836"/>
        <v>6.5001261034047921</v>
      </c>
      <c r="N1007" s="10">
        <f t="shared" si="837"/>
        <v>7.0069101009416705</v>
      </c>
      <c r="O1007" s="7"/>
      <c r="P1007" s="10">
        <f t="shared" si="838"/>
        <v>0.9698498773798363</v>
      </c>
      <c r="Q1007" s="10">
        <f t="shared" si="839"/>
        <v>0.46306587984295788</v>
      </c>
      <c r="R1007" s="11">
        <f t="shared" si="840"/>
        <v>0.50678399753687842</v>
      </c>
      <c r="S1007" s="7"/>
      <c r="T1007" s="7"/>
      <c r="U1007" s="7">
        <v>14807.9</v>
      </c>
      <c r="V1007" s="7">
        <v>3379.7</v>
      </c>
      <c r="W1007" s="7">
        <v>109.5</v>
      </c>
      <c r="X1007" s="7"/>
      <c r="Y1007" s="10">
        <f t="shared" si="841"/>
        <v>-4.8554618065006069E-3</v>
      </c>
      <c r="Z1007" s="10">
        <f t="shared" si="842"/>
        <v>1.1280670257330885E-2</v>
      </c>
      <c r="AA1007" s="10">
        <f t="shared" si="843"/>
        <v>3.2045240339302603E-2</v>
      </c>
      <c r="AB1007" s="5"/>
      <c r="AC1007" s="10">
        <f t="shared" si="886"/>
        <v>1.2883433484614805E-2</v>
      </c>
      <c r="AD1007" s="10">
        <f t="shared" si="887"/>
        <v>4.9694070876168589E-2</v>
      </c>
      <c r="AE1007" s="10">
        <f t="shared" si="888"/>
        <v>9.1180866965620389E-2</v>
      </c>
      <c r="AF1007" s="10"/>
      <c r="AG1007" s="10">
        <f t="shared" si="889"/>
        <v>7.8297433481005582E-2</v>
      </c>
      <c r="AH1007" s="10">
        <f t="shared" si="890"/>
        <v>4.14867960894518E-2</v>
      </c>
      <c r="AI1007" s="10">
        <f t="shared" si="844"/>
        <v>3.6810637391553783E-2</v>
      </c>
      <c r="AJ1007" s="7"/>
      <c r="AK1007" s="7"/>
      <c r="AL1007" s="7">
        <v>2188.25</v>
      </c>
      <c r="AM1007" s="7">
        <v>52.85</v>
      </c>
      <c r="AN1007" s="7">
        <v>1958.6</v>
      </c>
      <c r="AO1007" s="4"/>
      <c r="AP1007" s="10">
        <f t="shared" si="845"/>
        <v>1.945970695970696E-3</v>
      </c>
      <c r="AQ1007" s="10">
        <f t="shared" si="846"/>
        <v>4.8611111111111167E-2</v>
      </c>
      <c r="AR1007" s="10">
        <f t="shared" si="847"/>
        <v>9.8999690625965857E-3</v>
      </c>
      <c r="AS1007" s="4"/>
      <c r="AT1007" s="10">
        <f t="shared" ref="AT1007:AT1025" si="894">(AL1007-$AL$1006)/$AL$1006</f>
        <v>1.945970695970696E-3</v>
      </c>
      <c r="AU1007" s="10">
        <f t="shared" ref="AU1007:AU1025" si="895">(AM1007-$AM$1006)/$AM$1006</f>
        <v>4.8611111111111167E-2</v>
      </c>
      <c r="AV1007" s="10">
        <f t="shared" ref="AV1007:AV1025" si="896">(AN1007-$AN$1006)/$AN$1006</f>
        <v>9.8999690625965857E-3</v>
      </c>
      <c r="AW1007" s="4" t="s">
        <v>2</v>
      </c>
      <c r="AX1007" s="9">
        <f t="shared" si="879"/>
        <v>4.6665140415140471E-2</v>
      </c>
      <c r="AY1007" s="9">
        <f t="shared" si="880"/>
        <v>3.8711142048514585E-2</v>
      </c>
      <c r="AZ1007" s="8">
        <f t="shared" si="848"/>
        <v>7.9539983666258862E-3</v>
      </c>
      <c r="BA1007" s="4" t="s">
        <v>6</v>
      </c>
      <c r="BC1007" s="4"/>
      <c r="BD1007" s="4"/>
      <c r="BE1007" s="4"/>
      <c r="BF1007" s="4"/>
      <c r="BG1007" s="4"/>
      <c r="BH1007" s="4"/>
      <c r="BI1007" s="4"/>
      <c r="BJ1007" s="4"/>
      <c r="BK1007" s="4"/>
      <c r="BN1007" s="4"/>
    </row>
    <row r="1008" spans="1:66" s="1" customFormat="1">
      <c r="A1008" s="12">
        <v>42824</v>
      </c>
      <c r="B1008" s="7">
        <v>29647.42</v>
      </c>
      <c r="C1008" s="7">
        <v>535.25</v>
      </c>
      <c r="D1008" s="7">
        <v>1479.4</v>
      </c>
      <c r="E1008" s="7">
        <v>11803</v>
      </c>
      <c r="F1008" s="7"/>
      <c r="G1008" s="7"/>
      <c r="H1008" s="10">
        <f t="shared" si="832"/>
        <v>1.1910388505529737E-2</v>
      </c>
      <c r="I1008" s="10">
        <f t="shared" si="833"/>
        <v>-5.0440513820700786E-3</v>
      </c>
      <c r="J1008" s="10">
        <f t="shared" si="834"/>
        <v>-1.3537524325239023E-3</v>
      </c>
      <c r="K1008" s="7"/>
      <c r="L1008" s="10">
        <f t="shared" si="835"/>
        <v>7.5708566853482786</v>
      </c>
      <c r="M1008" s="10">
        <f t="shared" si="836"/>
        <v>6.4622950819672136</v>
      </c>
      <c r="N1008" s="10">
        <f t="shared" si="837"/>
        <v>6.9960707269155211</v>
      </c>
      <c r="O1008" s="7"/>
      <c r="P1008" s="10">
        <f t="shared" si="838"/>
        <v>1.108561603381065</v>
      </c>
      <c r="Q1008" s="10">
        <f t="shared" si="839"/>
        <v>0.57478595843275748</v>
      </c>
      <c r="R1008" s="11">
        <f t="shared" si="840"/>
        <v>0.53377564494830754</v>
      </c>
      <c r="S1008" s="7"/>
      <c r="T1008" s="7"/>
      <c r="U1008" s="7">
        <v>14693.15</v>
      </c>
      <c r="V1008" s="7">
        <v>3406.95</v>
      </c>
      <c r="W1008" s="7">
        <v>106.95</v>
      </c>
      <c r="X1008" s="7"/>
      <c r="Y1008" s="10">
        <f t="shared" si="841"/>
        <v>-7.7492419586842158E-3</v>
      </c>
      <c r="Z1008" s="10">
        <f t="shared" si="842"/>
        <v>8.0628458147172823E-3</v>
      </c>
      <c r="AA1008" s="10">
        <f t="shared" si="843"/>
        <v>-2.3287671232876686E-2</v>
      </c>
      <c r="AB1008" s="5"/>
      <c r="AC1008" s="10">
        <f t="shared" si="886"/>
        <v>5.0343546825996951E-3</v>
      </c>
      <c r="AD1008" s="10">
        <f t="shared" si="887"/>
        <v>5.8157592322266055E-2</v>
      </c>
      <c r="AE1008" s="10">
        <f t="shared" si="888"/>
        <v>6.576980568011967E-2</v>
      </c>
      <c r="AF1008" s="10"/>
      <c r="AG1008" s="10">
        <f t="shared" si="889"/>
        <v>6.0735450997519973E-2</v>
      </c>
      <c r="AH1008" s="10">
        <f t="shared" si="890"/>
        <v>7.6122133578536144E-3</v>
      </c>
      <c r="AI1008" s="10">
        <f t="shared" si="844"/>
        <v>5.3123237639666358E-2</v>
      </c>
      <c r="AJ1008" s="7"/>
      <c r="AK1008" s="7"/>
      <c r="AL1008" s="7">
        <v>2186</v>
      </c>
      <c r="AM1008" s="7">
        <v>55.45</v>
      </c>
      <c r="AN1008" s="7">
        <v>1949.85</v>
      </c>
      <c r="AO1008" s="4"/>
      <c r="AP1008" s="10">
        <f t="shared" si="845"/>
        <v>-1.0282188963783845E-3</v>
      </c>
      <c r="AQ1008" s="10">
        <f t="shared" si="846"/>
        <v>4.9195837275307498E-2</v>
      </c>
      <c r="AR1008" s="10">
        <f t="shared" si="847"/>
        <v>-4.4674767691208006E-3</v>
      </c>
      <c r="AS1008" s="4"/>
      <c r="AT1008" s="10">
        <f t="shared" si="894"/>
        <v>9.1575091575091575E-4</v>
      </c>
      <c r="AU1008" s="10">
        <f t="shared" si="895"/>
        <v>0.10019841269841279</v>
      </c>
      <c r="AV1008" s="10">
        <f t="shared" si="896"/>
        <v>5.3882644116736191E-3</v>
      </c>
      <c r="AW1008" s="4"/>
      <c r="AX1008" s="9">
        <f t="shared" si="879"/>
        <v>9.9282661782661874E-2</v>
      </c>
      <c r="AY1008" s="9">
        <f t="shared" si="880"/>
        <v>9.4810148286739171E-2</v>
      </c>
      <c r="AZ1008" s="8">
        <f t="shared" si="848"/>
        <v>4.4725134959227031E-3</v>
      </c>
      <c r="BA1008" s="4"/>
      <c r="BC1008" s="4"/>
      <c r="BD1008" s="4"/>
      <c r="BE1008" s="4"/>
      <c r="BF1008" s="4"/>
      <c r="BG1008" s="4"/>
      <c r="BH1008" s="4"/>
      <c r="BI1008" s="4"/>
      <c r="BJ1008" s="4"/>
      <c r="BK1008" s="4"/>
      <c r="BN1008" s="4"/>
    </row>
    <row r="1009" spans="1:66" s="1" customFormat="1">
      <c r="A1009" s="12">
        <v>42825</v>
      </c>
      <c r="B1009" s="7">
        <v>29620.5</v>
      </c>
      <c r="C1009" s="7">
        <v>538.9</v>
      </c>
      <c r="D1009" s="7">
        <v>1463.15</v>
      </c>
      <c r="E1009" s="7">
        <v>11741</v>
      </c>
      <c r="F1009" s="7"/>
      <c r="G1009" s="7"/>
      <c r="H1009" s="10">
        <f t="shared" si="832"/>
        <v>6.819243344231625E-3</v>
      </c>
      <c r="I1009" s="10">
        <f t="shared" si="833"/>
        <v>-1.0984182776801405E-2</v>
      </c>
      <c r="J1009" s="10">
        <f t="shared" si="834"/>
        <v>-5.2529018046259422E-3</v>
      </c>
      <c r="K1009" s="7"/>
      <c r="L1009" s="10">
        <f t="shared" si="835"/>
        <v>7.6293034427542032</v>
      </c>
      <c r="M1009" s="10">
        <f t="shared" si="836"/>
        <v>6.3803278688524596</v>
      </c>
      <c r="N1009" s="10">
        <f t="shared" si="837"/>
        <v>6.9540681525641892</v>
      </c>
      <c r="O1009" s="7"/>
      <c r="P1009" s="10">
        <f t="shared" si="838"/>
        <v>1.2489755739017436</v>
      </c>
      <c r="Q1009" s="10">
        <f t="shared" si="839"/>
        <v>0.67523529019001405</v>
      </c>
      <c r="R1009" s="11">
        <f t="shared" si="840"/>
        <v>0.57374028371172958</v>
      </c>
      <c r="S1009" s="7"/>
      <c r="T1009" s="7"/>
      <c r="U1009" s="7">
        <v>14639.6</v>
      </c>
      <c r="V1009" s="7">
        <v>3382.9</v>
      </c>
      <c r="W1009" s="7">
        <v>109.15</v>
      </c>
      <c r="X1009" s="7"/>
      <c r="Y1009" s="10">
        <f t="shared" si="841"/>
        <v>-3.644555456113854E-3</v>
      </c>
      <c r="Z1009" s="10">
        <f t="shared" si="842"/>
        <v>-7.0590997813292618E-3</v>
      </c>
      <c r="AA1009" s="10">
        <f t="shared" si="843"/>
        <v>2.0570359981299698E-2</v>
      </c>
      <c r="AB1009" s="5"/>
      <c r="AC1009" s="10">
        <f t="shared" si="886"/>
        <v>1.3714512416593597E-3</v>
      </c>
      <c r="AD1009" s="10">
        <f t="shared" si="887"/>
        <v>5.0687952293692044E-2</v>
      </c>
      <c r="AE1009" s="10">
        <f t="shared" si="888"/>
        <v>8.7693074240159555E-2</v>
      </c>
      <c r="AF1009" s="10"/>
      <c r="AG1009" s="10">
        <f t="shared" si="889"/>
        <v>8.63216229985002E-2</v>
      </c>
      <c r="AH1009" s="10">
        <f t="shared" si="890"/>
        <v>3.700512194646751E-2</v>
      </c>
      <c r="AI1009" s="10">
        <f t="shared" si="844"/>
        <v>4.9316501052032689E-2</v>
      </c>
      <c r="AJ1009" s="7"/>
      <c r="AK1009" s="7"/>
      <c r="AL1009" s="7">
        <v>2214.25</v>
      </c>
      <c r="AM1009" s="7">
        <v>58.2</v>
      </c>
      <c r="AN1009" s="7">
        <v>1967.2</v>
      </c>
      <c r="AO1009" s="4"/>
      <c r="AP1009" s="10">
        <f t="shared" si="845"/>
        <v>1.2923147301006405E-2</v>
      </c>
      <c r="AQ1009" s="10">
        <f t="shared" si="846"/>
        <v>4.9594229035166817E-2</v>
      </c>
      <c r="AR1009" s="10">
        <f t="shared" si="847"/>
        <v>8.8981203682335242E-3</v>
      </c>
      <c r="AS1009" s="4"/>
      <c r="AT1009" s="10">
        <f t="shared" si="894"/>
        <v>1.38507326007326E-2</v>
      </c>
      <c r="AU1009" s="10">
        <f t="shared" si="895"/>
        <v>0.15476190476190485</v>
      </c>
      <c r="AV1009" s="10">
        <f t="shared" si="896"/>
        <v>1.4334330205218085E-2</v>
      </c>
      <c r="AW1009" s="4"/>
      <c r="AX1009" s="9">
        <f t="shared" si="879"/>
        <v>0.14091117216117224</v>
      </c>
      <c r="AY1009" s="9">
        <f t="shared" si="880"/>
        <v>0.14042757455668675</v>
      </c>
      <c r="AZ1009" s="8">
        <f t="shared" si="848"/>
        <v>4.8359760448549172E-4</v>
      </c>
      <c r="BA1009" s="4"/>
      <c r="BC1009" s="4"/>
      <c r="BD1009" s="4"/>
      <c r="BE1009" s="4"/>
      <c r="BF1009" s="4"/>
      <c r="BG1009" s="4"/>
      <c r="BH1009" s="4"/>
      <c r="BI1009" s="4"/>
      <c r="BJ1009" s="4"/>
      <c r="BK1009" s="4"/>
      <c r="BN1009" s="4"/>
    </row>
    <row r="1010" spans="1:66" s="1" customFormat="1">
      <c r="A1010" s="12">
        <v>42828</v>
      </c>
      <c r="B1010" s="7">
        <v>29910.22</v>
      </c>
      <c r="C1010" s="7">
        <v>537.45000000000005</v>
      </c>
      <c r="D1010" s="7">
        <v>1487.25</v>
      </c>
      <c r="E1010" s="7">
        <v>11829</v>
      </c>
      <c r="F1010" s="7"/>
      <c r="G1010" s="7"/>
      <c r="H1010" s="10">
        <f t="shared" si="832"/>
        <v>-2.690666171831382E-3</v>
      </c>
      <c r="I1010" s="10">
        <f t="shared" si="833"/>
        <v>1.647131189556772E-2</v>
      </c>
      <c r="J1010" s="10">
        <f t="shared" si="834"/>
        <v>7.495102631803083E-3</v>
      </c>
      <c r="K1010" s="7"/>
      <c r="L1010" s="10">
        <f t="shared" si="835"/>
        <v>7.6060848678943156</v>
      </c>
      <c r="M1010" s="10">
        <f t="shared" si="836"/>
        <v>6.5018915510718793</v>
      </c>
      <c r="N1010" s="10">
        <f t="shared" si="837"/>
        <v>7.0136847097080146</v>
      </c>
      <c r="O1010" s="7"/>
      <c r="P1010" s="10">
        <f t="shared" si="838"/>
        <v>1.1041933168224363</v>
      </c>
      <c r="Q1010" s="10">
        <f t="shared" si="839"/>
        <v>0.59240015818630098</v>
      </c>
      <c r="R1010" s="11">
        <f t="shared" si="840"/>
        <v>0.51179315863613528</v>
      </c>
      <c r="S1010" s="7"/>
      <c r="T1010" s="7"/>
      <c r="U1010" s="7">
        <v>14579.1</v>
      </c>
      <c r="V1010" s="7">
        <v>3393.85</v>
      </c>
      <c r="W1010" s="7">
        <v>110.75</v>
      </c>
      <c r="X1010" s="7">
        <v>2</v>
      </c>
      <c r="Y1010" s="10">
        <f t="shared" si="841"/>
        <v>-4.1326265744965705E-3</v>
      </c>
      <c r="Z1010" s="10">
        <f t="shared" si="842"/>
        <v>3.2368677761683224E-3</v>
      </c>
      <c r="AA1010" s="10">
        <f t="shared" si="843"/>
        <v>1.4658726523133251E-2</v>
      </c>
      <c r="AB1010" s="5"/>
      <c r="AC1010" s="10">
        <f t="shared" si="886"/>
        <v>-2.766843028684119E-3</v>
      </c>
      <c r="AD1010" s="10">
        <f t="shared" si="887"/>
        <v>5.408889026927978E-2</v>
      </c>
      <c r="AE1010" s="10">
        <f t="shared" si="888"/>
        <v>0.10363726955655213</v>
      </c>
      <c r="AF1010" s="10" t="s">
        <v>1</v>
      </c>
      <c r="AG1010" s="10">
        <f t="shared" si="889"/>
        <v>0.10640411258523624</v>
      </c>
      <c r="AH1010" s="10">
        <f t="shared" si="890"/>
        <v>4.9548379287272348E-2</v>
      </c>
      <c r="AI1010" s="10">
        <f t="shared" si="844"/>
        <v>5.6855733297963895E-2</v>
      </c>
      <c r="AJ1010" s="7"/>
      <c r="AK1010" s="7"/>
      <c r="AL1010" s="7">
        <v>2188</v>
      </c>
      <c r="AM1010" s="7">
        <v>61.1</v>
      </c>
      <c r="AN1010" s="7">
        <v>1969.6</v>
      </c>
      <c r="AO1010" s="4"/>
      <c r="AP1010" s="10">
        <f t="shared" si="845"/>
        <v>-1.1855029919837416E-2</v>
      </c>
      <c r="AQ1010" s="10">
        <f t="shared" si="846"/>
        <v>4.9828178694158051E-2</v>
      </c>
      <c r="AR1010" s="10">
        <f t="shared" si="847"/>
        <v>1.2200081333874865E-3</v>
      </c>
      <c r="AS1010" s="4" t="s">
        <v>40</v>
      </c>
      <c r="AT1010" s="10">
        <f t="shared" si="894"/>
        <v>1.8315018315018315E-3</v>
      </c>
      <c r="AU1010" s="10">
        <f t="shared" si="895"/>
        <v>0.21230158730158735</v>
      </c>
      <c r="AV1010" s="10">
        <f t="shared" si="896"/>
        <v>1.55718263380426E-2</v>
      </c>
      <c r="AW1010" s="4"/>
      <c r="AX1010" s="9">
        <f t="shared" si="879"/>
        <v>0.21047008547008553</v>
      </c>
      <c r="AY1010" s="9">
        <f t="shared" si="880"/>
        <v>0.19672976096354475</v>
      </c>
      <c r="AZ1010" s="8">
        <f t="shared" si="848"/>
        <v>1.374032450654078E-2</v>
      </c>
      <c r="BA1010" s="4"/>
      <c r="BC1010" s="4"/>
      <c r="BD1010" s="4"/>
      <c r="BE1010" s="4"/>
      <c r="BF1010" s="4"/>
      <c r="BG1010" s="4"/>
      <c r="BH1010" s="4"/>
      <c r="BI1010" s="4"/>
      <c r="BJ1010" s="4">
        <v>150</v>
      </c>
      <c r="BK1010" s="4"/>
      <c r="BN1010" s="4"/>
    </row>
    <row r="1011" spans="1:66" s="1" customFormat="1">
      <c r="A1011" s="12">
        <v>42830</v>
      </c>
      <c r="B1011" s="7">
        <v>29974.240000000002</v>
      </c>
      <c r="C1011" s="7">
        <v>538.15</v>
      </c>
      <c r="D1011" s="7">
        <v>1507.35</v>
      </c>
      <c r="E1011" s="7">
        <v>11733</v>
      </c>
      <c r="F1011" s="7"/>
      <c r="G1011" s="7"/>
      <c r="H1011" s="10">
        <f t="shared" si="832"/>
        <v>1.3024467392314294E-3</v>
      </c>
      <c r="I1011" s="10">
        <f t="shared" si="833"/>
        <v>1.3514876449823439E-2</v>
      </c>
      <c r="J1011" s="10">
        <f t="shared" si="834"/>
        <v>-8.1156479837687038E-3</v>
      </c>
      <c r="K1011" s="7"/>
      <c r="L1011" s="10">
        <f t="shared" si="835"/>
        <v>7.6172938350680539</v>
      </c>
      <c r="M1011" s="10">
        <f t="shared" si="836"/>
        <v>6.6032786885245898</v>
      </c>
      <c r="N1011" s="10">
        <f t="shared" si="837"/>
        <v>6.9486484655511145</v>
      </c>
      <c r="O1011" s="7"/>
      <c r="P1011" s="10">
        <f t="shared" si="838"/>
        <v>1.0140151465434641</v>
      </c>
      <c r="Q1011" s="10">
        <f t="shared" si="839"/>
        <v>0.66864536951693943</v>
      </c>
      <c r="R1011" s="11">
        <f t="shared" si="840"/>
        <v>0.34536977702652472</v>
      </c>
      <c r="S1011" s="7"/>
      <c r="T1011" s="7"/>
      <c r="U1011" s="7">
        <v>14595.95</v>
      </c>
      <c r="V1011" s="7">
        <v>3371.5</v>
      </c>
      <c r="W1011" s="7">
        <v>109.9</v>
      </c>
      <c r="X1011" s="7">
        <f>X998+X998*0.104</f>
        <v>1.1040000000000001</v>
      </c>
      <c r="Y1011" s="10">
        <f t="shared" si="841"/>
        <v>1.1557640732281391E-3</v>
      </c>
      <c r="Z1011" s="10">
        <f t="shared" si="842"/>
        <v>-6.5854413129631277E-3</v>
      </c>
      <c r="AA1011" s="10">
        <f t="shared" si="843"/>
        <v>-7.6749435665913711E-3</v>
      </c>
      <c r="AB1011" s="5"/>
      <c r="AC1011" s="10">
        <f t="shared" ref="AC1011:AC1028" si="897">(U1011-$U$1010)/$U$1010</f>
        <v>1.1557640732281391E-3</v>
      </c>
      <c r="AD1011" s="10">
        <f t="shared" ref="AD1011:AD1028" si="898">(V1011-$V$1010)/$V$1010</f>
        <v>-6.5854413129631277E-3</v>
      </c>
      <c r="AE1011" s="10">
        <f t="shared" ref="AE1011:AE1028" si="899">(W1011-$W$1010)/$W$1010</f>
        <v>-7.6749435665913711E-3</v>
      </c>
      <c r="AF1011" s="10" t="s">
        <v>0</v>
      </c>
      <c r="AG1011" s="10">
        <f t="shared" ref="AG1011:AG1034" si="900">AD1011-AC1011</f>
        <v>-7.7412053861912666E-3</v>
      </c>
      <c r="AH1011" s="10">
        <f t="shared" ref="AH1011:AH1034" si="901">AD1011-AE1011</f>
        <v>1.0895022536282434E-3</v>
      </c>
      <c r="AI1011" s="10">
        <f t="shared" si="844"/>
        <v>-8.83070763981951E-3</v>
      </c>
      <c r="AJ1011" s="7"/>
      <c r="AK1011" s="7"/>
      <c r="AL1011" s="7">
        <v>2207.75</v>
      </c>
      <c r="AM1011" s="7">
        <v>64.150000000000006</v>
      </c>
      <c r="AN1011" s="7">
        <v>2062.4</v>
      </c>
      <c r="AO1011" s="4"/>
      <c r="AP1011" s="10">
        <f t="shared" si="845"/>
        <v>9.0265082266910417E-3</v>
      </c>
      <c r="AQ1011" s="10">
        <f t="shared" si="846"/>
        <v>4.9918166939443606E-2</v>
      </c>
      <c r="AR1011" s="10">
        <f t="shared" si="847"/>
        <v>4.7116165718927794E-2</v>
      </c>
      <c r="AS1011" s="4"/>
      <c r="AT1011" s="10">
        <f t="shared" si="894"/>
        <v>1.0874542124542124E-2</v>
      </c>
      <c r="AU1011" s="10">
        <f t="shared" si="895"/>
        <v>0.27281746031746046</v>
      </c>
      <c r="AV1011" s="10">
        <f t="shared" si="896"/>
        <v>6.3421676807259977E-2</v>
      </c>
      <c r="AW1011" s="4"/>
      <c r="AX1011" s="9">
        <f t="shared" si="879"/>
        <v>0.26194291819291832</v>
      </c>
      <c r="AY1011" s="9">
        <f t="shared" si="880"/>
        <v>0.20939578351020049</v>
      </c>
      <c r="AZ1011" s="8">
        <f t="shared" si="848"/>
        <v>5.2547134682717822E-2</v>
      </c>
      <c r="BA1011" s="4"/>
      <c r="BC1011" s="4"/>
      <c r="BD1011" s="4"/>
      <c r="BE1011" s="4"/>
      <c r="BF1011" s="4"/>
      <c r="BG1011" s="4"/>
      <c r="BH1011" s="4"/>
      <c r="BI1011" s="4"/>
      <c r="BJ1011" s="4"/>
      <c r="BK1011" s="4"/>
      <c r="BN1011" s="4"/>
    </row>
    <row r="1012" spans="1:66" s="1" customFormat="1">
      <c r="A1012" s="12">
        <v>42831</v>
      </c>
      <c r="B1012" s="7">
        <v>29927.34</v>
      </c>
      <c r="C1012" s="7">
        <v>529.45000000000005</v>
      </c>
      <c r="D1012" s="7">
        <v>1558.1</v>
      </c>
      <c r="E1012" s="7">
        <v>11987</v>
      </c>
      <c r="F1012" s="7"/>
      <c r="G1012" s="7"/>
      <c r="H1012" s="10">
        <f t="shared" si="832"/>
        <v>-1.6166496330019386E-2</v>
      </c>
      <c r="I1012" s="10">
        <f t="shared" si="833"/>
        <v>3.3668358377284643E-2</v>
      </c>
      <c r="J1012" s="10">
        <f t="shared" si="834"/>
        <v>2.1648342282451206E-2</v>
      </c>
      <c r="K1012" s="7"/>
      <c r="L1012" s="10">
        <f t="shared" si="835"/>
        <v>7.477982385908728</v>
      </c>
      <c r="M1012" s="10">
        <f t="shared" si="836"/>
        <v>6.8592686002522063</v>
      </c>
      <c r="N1012" s="10">
        <f t="shared" si="837"/>
        <v>7.1207235282162458</v>
      </c>
      <c r="O1012" s="7"/>
      <c r="P1012" s="10">
        <f t="shared" si="838"/>
        <v>0.61871378565652169</v>
      </c>
      <c r="Q1012" s="10">
        <f t="shared" si="839"/>
        <v>0.35725885769248222</v>
      </c>
      <c r="R1012" s="11">
        <f t="shared" si="840"/>
        <v>0.26145492796403946</v>
      </c>
      <c r="S1012" s="7"/>
      <c r="T1012" s="7"/>
      <c r="U1012" s="7">
        <v>14460.3</v>
      </c>
      <c r="V1012" s="7">
        <v>3353.85</v>
      </c>
      <c r="W1012" s="7">
        <v>107.5</v>
      </c>
      <c r="X1012" s="7"/>
      <c r="Y1012" s="10">
        <f t="shared" si="841"/>
        <v>-9.2936739300971474E-3</v>
      </c>
      <c r="Z1012" s="10">
        <f t="shared" si="842"/>
        <v>-5.2350585792674152E-3</v>
      </c>
      <c r="AA1012" s="10">
        <f t="shared" si="843"/>
        <v>-2.183803457688813E-2</v>
      </c>
      <c r="AB1012" s="5"/>
      <c r="AC1012" s="10">
        <f t="shared" si="897"/>
        <v>-8.1486511513057108E-3</v>
      </c>
      <c r="AD1012" s="10">
        <f t="shared" si="898"/>
        <v>-1.1786024721186852E-2</v>
      </c>
      <c r="AE1012" s="10">
        <f t="shared" si="899"/>
        <v>-2.9345372460496615E-2</v>
      </c>
      <c r="AF1012" s="10"/>
      <c r="AG1012" s="10">
        <f t="shared" si="900"/>
        <v>-3.6373735698811416E-3</v>
      </c>
      <c r="AH1012" s="10">
        <f t="shared" si="901"/>
        <v>1.7559347739309762E-2</v>
      </c>
      <c r="AI1012" s="10">
        <f t="shared" si="844"/>
        <v>-2.1196721309190904E-2</v>
      </c>
      <c r="AJ1012" s="7"/>
      <c r="AK1012" s="7"/>
      <c r="AL1012" s="7">
        <v>2219.25</v>
      </c>
      <c r="AM1012" s="7">
        <v>67.349999999999994</v>
      </c>
      <c r="AN1012" s="7">
        <v>2113</v>
      </c>
      <c r="AO1012" s="4"/>
      <c r="AP1012" s="10">
        <f t="shared" si="845"/>
        <v>5.208923111765372E-3</v>
      </c>
      <c r="AQ1012" s="10">
        <f t="shared" si="846"/>
        <v>4.9883086515977997E-2</v>
      </c>
      <c r="AR1012" s="10">
        <f t="shared" si="847"/>
        <v>2.4534522885958063E-2</v>
      </c>
      <c r="AS1012" s="4"/>
      <c r="AT1012" s="10">
        <f t="shared" si="894"/>
        <v>1.6140109890109892E-2</v>
      </c>
      <c r="AU1012" s="10">
        <f t="shared" si="895"/>
        <v>0.33630952380952372</v>
      </c>
      <c r="AV1012" s="10">
        <f t="shared" si="896"/>
        <v>8.9512220274311591E-2</v>
      </c>
      <c r="AW1012" s="4"/>
      <c r="AX1012" s="9">
        <f t="shared" si="879"/>
        <v>0.32016941391941384</v>
      </c>
      <c r="AY1012" s="9">
        <f t="shared" si="880"/>
        <v>0.24679730353521212</v>
      </c>
      <c r="AZ1012" s="8">
        <f t="shared" si="848"/>
        <v>7.3372110384201716E-2</v>
      </c>
      <c r="BA1012" s="4"/>
      <c r="BC1012" s="4"/>
      <c r="BD1012" s="4"/>
      <c r="BE1012" s="4"/>
      <c r="BF1012" s="4"/>
      <c r="BG1012" s="4"/>
      <c r="BH1012" s="4"/>
      <c r="BI1012" s="4"/>
      <c r="BJ1012" s="4"/>
      <c r="BK1012" s="4"/>
      <c r="BN1012" s="4"/>
    </row>
    <row r="1013" spans="1:66" s="1" customFormat="1">
      <c r="A1013" s="12">
        <v>42832</v>
      </c>
      <c r="B1013" s="7">
        <v>29706.61</v>
      </c>
      <c r="C1013" s="7">
        <v>520.25</v>
      </c>
      <c r="D1013" s="7">
        <v>1534.75</v>
      </c>
      <c r="E1013" s="7">
        <v>11987.5</v>
      </c>
      <c r="F1013" s="7"/>
      <c r="G1013" s="7"/>
      <c r="H1013" s="10">
        <f t="shared" ref="H1013:H1076" si="902">(C1013-C1012)/C1012</f>
        <v>-1.7376522806686268E-2</v>
      </c>
      <c r="I1013" s="10">
        <f t="shared" ref="I1013:I1076" si="903">(D1013-D1012)/D1012</f>
        <v>-1.4986201142416989E-2</v>
      </c>
      <c r="J1013" s="10">
        <f t="shared" ref="J1013:J1076" si="904">(E1013-E1012)/E1012</f>
        <v>4.171185450905147E-5</v>
      </c>
      <c r="K1013" s="7"/>
      <c r="L1013" s="10">
        <f t="shared" ref="L1013:L1076" si="905">(C1013-$C$52)/$C$52</f>
        <v>7.3306645316252999</v>
      </c>
      <c r="M1013" s="10">
        <f t="shared" ref="M1013:M1076" si="906">(D1013-$D$52)/$D$52</f>
        <v>6.7414880201765444</v>
      </c>
      <c r="N1013" s="10">
        <f t="shared" ref="N1013:N1076" si="907">(E1013-$E$52)/$E$52</f>
        <v>7.1210622586545629</v>
      </c>
      <c r="O1013" s="7"/>
      <c r="P1013" s="10">
        <f t="shared" ref="P1013:P1076" si="908">L1013-M1013</f>
        <v>0.58917651144875549</v>
      </c>
      <c r="Q1013" s="10">
        <f t="shared" ref="Q1013:Q1076" si="909">L1013-N1013</f>
        <v>0.20960227297073697</v>
      </c>
      <c r="R1013" s="11">
        <f t="shared" ref="R1013:R1076" si="910">P1013-Q1013</f>
        <v>0.37957423847801852</v>
      </c>
      <c r="S1013" s="7"/>
      <c r="T1013" s="7"/>
      <c r="U1013" s="7">
        <v>14345.2</v>
      </c>
      <c r="V1013" s="7">
        <v>3348.8</v>
      </c>
      <c r="W1013" s="7">
        <v>103.85</v>
      </c>
      <c r="X1013" s="7"/>
      <c r="Y1013" s="10">
        <f t="shared" ref="Y1013:Y1076" si="911">(U1013-U1012)/U1012</f>
        <v>-7.9597242104243026E-3</v>
      </c>
      <c r="Z1013" s="10">
        <f t="shared" ref="Z1013:Z1076" si="912">(V1013-V1012)/V1012</f>
        <v>-1.5057322181969161E-3</v>
      </c>
      <c r="AA1013" s="10">
        <f t="shared" ref="AA1013:AA1076" si="913">(W1013-W1012)/W1012</f>
        <v>-3.3953488372093076E-2</v>
      </c>
      <c r="AB1013" s="5"/>
      <c r="AC1013" s="10">
        <f t="shared" si="897"/>
        <v>-1.6043514345878664E-2</v>
      </c>
      <c r="AD1013" s="10">
        <f t="shared" si="898"/>
        <v>-1.3274010342236613E-2</v>
      </c>
      <c r="AE1013" s="10">
        <f t="shared" si="899"/>
        <v>-6.2302483069977481E-2</v>
      </c>
      <c r="AF1013" s="10"/>
      <c r="AG1013" s="10">
        <f t="shared" si="900"/>
        <v>2.769504003642051E-3</v>
      </c>
      <c r="AH1013" s="10">
        <f t="shared" si="901"/>
        <v>4.9028472727740871E-2</v>
      </c>
      <c r="AI1013" s="10">
        <f t="shared" ref="AI1013:AI1076" si="914">AG1013-AH1013</f>
        <v>-4.625896872409882E-2</v>
      </c>
      <c r="AJ1013" s="7"/>
      <c r="AK1013" s="7"/>
      <c r="AL1013" s="7">
        <v>2186.5</v>
      </c>
      <c r="AM1013" s="7">
        <v>70.650000000000006</v>
      </c>
      <c r="AN1013" s="7">
        <v>2159.35</v>
      </c>
      <c r="AO1013" s="4"/>
      <c r="AP1013" s="10">
        <f t="shared" ref="AP1013:AP1076" si="915">(AL1013-AL1012)/AL1012</f>
        <v>-1.4757237805564942E-2</v>
      </c>
      <c r="AQ1013" s="10">
        <f t="shared" ref="AQ1013:AQ1076" si="916">(AM1013-AM1012)/AM1012</f>
        <v>4.8997772828507966E-2</v>
      </c>
      <c r="AR1013" s="10">
        <f t="shared" ref="AR1013:AR1076" si="917">(AN1013-AN1012)/AN1012</f>
        <v>2.1935636535731145E-2</v>
      </c>
      <c r="AS1013" s="4"/>
      <c r="AT1013" s="10">
        <f t="shared" si="894"/>
        <v>1.1446886446886447E-3</v>
      </c>
      <c r="AU1013" s="10">
        <f t="shared" si="895"/>
        <v>0.40178571428571441</v>
      </c>
      <c r="AV1013" s="10">
        <f t="shared" si="896"/>
        <v>0.11341136433948634</v>
      </c>
      <c r="AW1013" s="4"/>
      <c r="AX1013" s="9">
        <f t="shared" si="879"/>
        <v>0.40064102564102577</v>
      </c>
      <c r="AY1013" s="9">
        <f t="shared" si="880"/>
        <v>0.28837434994622807</v>
      </c>
      <c r="AZ1013" s="8">
        <f t="shared" ref="AZ1013:AZ1076" si="918">AX1013-AY1013</f>
        <v>0.1122666756947977</v>
      </c>
      <c r="BA1013" s="4"/>
      <c r="BC1013" s="4"/>
      <c r="BD1013" s="4"/>
      <c r="BE1013" s="4"/>
      <c r="BF1013" s="4"/>
      <c r="BG1013" s="4"/>
      <c r="BH1013" s="4"/>
      <c r="BI1013" s="4"/>
      <c r="BJ1013" s="4">
        <v>151</v>
      </c>
      <c r="BK1013" s="4"/>
      <c r="BN1013" s="4"/>
    </row>
    <row r="1014" spans="1:66" s="1" customFormat="1">
      <c r="A1014" s="12">
        <v>42835</v>
      </c>
      <c r="B1014" s="7">
        <v>29575.74</v>
      </c>
      <c r="C1014" s="7">
        <v>544.9</v>
      </c>
      <c r="D1014" s="7">
        <v>1563.55</v>
      </c>
      <c r="E1014" s="7">
        <v>12355</v>
      </c>
      <c r="F1014" s="7"/>
      <c r="G1014" s="7"/>
      <c r="H1014" s="10">
        <f t="shared" si="902"/>
        <v>4.7381066794810141E-2</v>
      </c>
      <c r="I1014" s="10">
        <f t="shared" si="903"/>
        <v>1.8765271216810524E-2</v>
      </c>
      <c r="J1014" s="10">
        <f t="shared" si="904"/>
        <v>3.0656934306569343E-2</v>
      </c>
      <c r="K1014" s="7"/>
      <c r="L1014" s="10">
        <f t="shared" si="905"/>
        <v>7.7253803042433944</v>
      </c>
      <c r="M1014" s="10">
        <f t="shared" si="906"/>
        <v>6.8867591424968468</v>
      </c>
      <c r="N1014" s="10">
        <f t="shared" si="907"/>
        <v>7.3700291308176951</v>
      </c>
      <c r="O1014" s="7"/>
      <c r="P1014" s="10">
        <f t="shared" si="908"/>
        <v>0.83862116174654755</v>
      </c>
      <c r="Q1014" s="10">
        <f t="shared" si="909"/>
        <v>0.35535117342569933</v>
      </c>
      <c r="R1014" s="11">
        <f t="shared" si="910"/>
        <v>0.48326998832084822</v>
      </c>
      <c r="S1014" s="7"/>
      <c r="T1014" s="7"/>
      <c r="U1014" s="7">
        <v>14097.75</v>
      </c>
      <c r="V1014" s="7">
        <v>3413.75</v>
      </c>
      <c r="W1014" s="7">
        <v>106.45</v>
      </c>
      <c r="X1014" s="7"/>
      <c r="Y1014" s="10">
        <f t="shared" si="911"/>
        <v>-1.7249672364275208E-2</v>
      </c>
      <c r="Z1014" s="10">
        <f t="shared" si="912"/>
        <v>1.9395007166746241E-2</v>
      </c>
      <c r="AA1014" s="10">
        <f t="shared" si="913"/>
        <v>2.5036109773712168E-2</v>
      </c>
      <c r="AB1014" s="5"/>
      <c r="AC1014" s="10">
        <f t="shared" si="897"/>
        <v>-3.3016441344115917E-2</v>
      </c>
      <c r="AD1014" s="10">
        <f t="shared" si="898"/>
        <v>5.8635472987904865E-3</v>
      </c>
      <c r="AE1014" s="10">
        <f t="shared" si="899"/>
        <v>-3.8826185101580112E-2</v>
      </c>
      <c r="AF1014" s="10"/>
      <c r="AG1014" s="10">
        <f t="shared" si="900"/>
        <v>3.8879988642906406E-2</v>
      </c>
      <c r="AH1014" s="10">
        <f t="shared" si="901"/>
        <v>4.4689732400370601E-2</v>
      </c>
      <c r="AI1014" s="10">
        <f t="shared" si="914"/>
        <v>-5.8097437574641947E-3</v>
      </c>
      <c r="AJ1014" s="7"/>
      <c r="AK1014" s="7"/>
      <c r="AL1014" s="7">
        <v>2175</v>
      </c>
      <c r="AM1014" s="7">
        <v>74.150000000000006</v>
      </c>
      <c r="AN1014" s="7">
        <v>2120.25</v>
      </c>
      <c r="AO1014" s="4"/>
      <c r="AP1014" s="10">
        <f t="shared" si="915"/>
        <v>-5.2595472215870116E-3</v>
      </c>
      <c r="AQ1014" s="10">
        <f t="shared" si="916"/>
        <v>4.9539985845718323E-2</v>
      </c>
      <c r="AR1014" s="10">
        <f t="shared" si="917"/>
        <v>-1.810730080811351E-2</v>
      </c>
      <c r="AS1014" s="4"/>
      <c r="AT1014" s="10">
        <f t="shared" si="894"/>
        <v>-4.120879120879121E-3</v>
      </c>
      <c r="AU1014" s="10">
        <f t="shared" si="895"/>
        <v>0.47123015873015889</v>
      </c>
      <c r="AV1014" s="10">
        <f t="shared" si="896"/>
        <v>9.3250489842219189E-2</v>
      </c>
      <c r="AW1014" s="4"/>
      <c r="AX1014" s="9">
        <f t="shared" si="879"/>
        <v>0.47535103785103799</v>
      </c>
      <c r="AY1014" s="9">
        <f t="shared" si="880"/>
        <v>0.37797966888793971</v>
      </c>
      <c r="AZ1014" s="8">
        <f t="shared" si="918"/>
        <v>9.7371368963098281E-2</v>
      </c>
      <c r="BA1014" s="4"/>
      <c r="BC1014" s="4"/>
      <c r="BD1014" s="4"/>
      <c r="BE1014" s="4"/>
      <c r="BF1014" s="4"/>
      <c r="BG1014" s="4"/>
      <c r="BH1014" s="4"/>
      <c r="BI1014" s="4"/>
      <c r="BJ1014" s="4"/>
      <c r="BK1014" s="4"/>
      <c r="BN1014" s="4"/>
    </row>
    <row r="1015" spans="1:66" s="1" customFormat="1">
      <c r="A1015" s="12">
        <v>42836</v>
      </c>
      <c r="B1015" s="7">
        <v>29788.35</v>
      </c>
      <c r="C1015" s="7">
        <v>550.15</v>
      </c>
      <c r="D1015" s="7">
        <v>1573.85</v>
      </c>
      <c r="E1015" s="7">
        <v>12557</v>
      </c>
      <c r="F1015" s="7"/>
      <c r="G1015" s="7"/>
      <c r="H1015" s="10">
        <f t="shared" si="902"/>
        <v>9.6347953752982194E-3</v>
      </c>
      <c r="I1015" s="10">
        <f t="shared" si="903"/>
        <v>6.5875731508426051E-3</v>
      </c>
      <c r="J1015" s="10">
        <f t="shared" si="904"/>
        <v>1.6349656009712665E-2</v>
      </c>
      <c r="K1015" s="7"/>
      <c r="L1015" s="10">
        <f t="shared" si="905"/>
        <v>7.8094475580464362</v>
      </c>
      <c r="M1015" s="10">
        <f t="shared" si="906"/>
        <v>6.9387137452711221</v>
      </c>
      <c r="N1015" s="10">
        <f t="shared" si="907"/>
        <v>7.5068762278978394</v>
      </c>
      <c r="O1015" s="7"/>
      <c r="P1015" s="10">
        <f t="shared" si="908"/>
        <v>0.87073381277531414</v>
      </c>
      <c r="Q1015" s="10">
        <f t="shared" si="909"/>
        <v>0.30257133014859683</v>
      </c>
      <c r="R1015" s="11">
        <f t="shared" si="910"/>
        <v>0.56816248262671731</v>
      </c>
      <c r="S1015" s="7"/>
      <c r="T1015" s="7"/>
      <c r="U1015" s="7">
        <v>14213.3</v>
      </c>
      <c r="V1015" s="7">
        <v>3394.65</v>
      </c>
      <c r="W1015" s="7">
        <v>107.2</v>
      </c>
      <c r="X1015" s="7"/>
      <c r="Y1015" s="10">
        <f t="shared" si="911"/>
        <v>8.1963433881292597E-3</v>
      </c>
      <c r="Z1015" s="10">
        <f t="shared" si="912"/>
        <v>-5.5950201391431441E-3</v>
      </c>
      <c r="AA1015" s="10">
        <f t="shared" si="913"/>
        <v>7.0455612963832787E-3</v>
      </c>
      <c r="AB1015" s="5"/>
      <c r="AC1015" s="10">
        <f t="shared" si="897"/>
        <v>-2.5090712046697057E-2</v>
      </c>
      <c r="AD1015" s="10">
        <f t="shared" si="898"/>
        <v>2.3572049442379065E-4</v>
      </c>
      <c r="AE1015" s="10">
        <f t="shared" si="899"/>
        <v>-3.2054176072234736E-2</v>
      </c>
      <c r="AF1015" s="10"/>
      <c r="AG1015" s="10">
        <f t="shared" si="900"/>
        <v>2.5326432541120849E-2</v>
      </c>
      <c r="AH1015" s="10">
        <f t="shared" si="901"/>
        <v>3.2289896566658524E-2</v>
      </c>
      <c r="AI1015" s="10">
        <f t="shared" si="914"/>
        <v>-6.9634640255376752E-3</v>
      </c>
      <c r="AJ1015" s="7"/>
      <c r="AK1015" s="7"/>
      <c r="AL1015" s="7">
        <v>2209</v>
      </c>
      <c r="AM1015" s="7">
        <v>77.849999999999994</v>
      </c>
      <c r="AN1015" s="7">
        <v>2157.8000000000002</v>
      </c>
      <c r="AO1015" s="4"/>
      <c r="AP1015" s="10">
        <f t="shared" si="915"/>
        <v>1.5632183908045976E-2</v>
      </c>
      <c r="AQ1015" s="10">
        <f t="shared" si="916"/>
        <v>4.9898853674982986E-2</v>
      </c>
      <c r="AR1015" s="10">
        <f t="shared" si="917"/>
        <v>1.771017568682947E-2</v>
      </c>
      <c r="AS1015" s="4"/>
      <c r="AT1015" s="10">
        <f t="shared" si="894"/>
        <v>1.1446886446886446E-2</v>
      </c>
      <c r="AU1015" s="10">
        <f t="shared" si="895"/>
        <v>0.5446428571428571</v>
      </c>
      <c r="AV1015" s="10">
        <f t="shared" si="896"/>
        <v>0.11261214808703728</v>
      </c>
      <c r="AW1015" s="4"/>
      <c r="AX1015" s="9">
        <f t="shared" si="879"/>
        <v>0.53319597069597069</v>
      </c>
      <c r="AY1015" s="9">
        <f t="shared" si="880"/>
        <v>0.43203070905581981</v>
      </c>
      <c r="AZ1015" s="8">
        <f t="shared" si="918"/>
        <v>0.10116526164015088</v>
      </c>
      <c r="BA1015" s="4"/>
      <c r="BC1015" s="4"/>
      <c r="BD1015" s="4"/>
      <c r="BE1015" s="4"/>
      <c r="BF1015" s="4"/>
      <c r="BG1015" s="4"/>
      <c r="BH1015" s="4"/>
      <c r="BI1015" s="4"/>
      <c r="BJ1015" s="4"/>
      <c r="BK1015" s="4"/>
      <c r="BN1015" s="4"/>
    </row>
    <row r="1016" spans="1:66" s="1" customFormat="1">
      <c r="A1016" s="12">
        <v>42837</v>
      </c>
      <c r="B1016" s="7">
        <v>29643.48</v>
      </c>
      <c r="C1016" s="7">
        <v>545.25</v>
      </c>
      <c r="D1016" s="7">
        <v>1552.6</v>
      </c>
      <c r="E1016" s="7">
        <v>12649</v>
      </c>
      <c r="F1016" s="7"/>
      <c r="G1016" s="7"/>
      <c r="H1016" s="10">
        <f t="shared" si="902"/>
        <v>-8.9066618195037302E-3</v>
      </c>
      <c r="I1016" s="10">
        <f t="shared" si="903"/>
        <v>-1.350192203831369E-2</v>
      </c>
      <c r="J1016" s="10">
        <f t="shared" si="904"/>
        <v>7.32659074619734E-3</v>
      </c>
      <c r="K1016" s="7"/>
      <c r="L1016" s="10">
        <f t="shared" si="905"/>
        <v>7.7309847878302644</v>
      </c>
      <c r="M1016" s="10">
        <f t="shared" si="906"/>
        <v>6.8315258511979815</v>
      </c>
      <c r="N1016" s="10">
        <f t="shared" si="907"/>
        <v>7.5692026285482017</v>
      </c>
      <c r="O1016" s="7"/>
      <c r="P1016" s="10">
        <f t="shared" si="908"/>
        <v>0.89945893663228293</v>
      </c>
      <c r="Q1016" s="10">
        <f t="shared" si="909"/>
        <v>0.16178215928206274</v>
      </c>
      <c r="R1016" s="11">
        <f t="shared" si="910"/>
        <v>0.73767677735022019</v>
      </c>
      <c r="S1016" s="7"/>
      <c r="T1016" s="7"/>
      <c r="U1016" s="7">
        <v>14168.7</v>
      </c>
      <c r="V1016" s="7">
        <v>3449.25</v>
      </c>
      <c r="W1016" s="7">
        <v>104.8</v>
      </c>
      <c r="X1016" s="7"/>
      <c r="Y1016" s="10">
        <f t="shared" si="911"/>
        <v>-3.1379060457457837E-3</v>
      </c>
      <c r="Z1016" s="10">
        <f t="shared" si="912"/>
        <v>1.6084132384781909E-2</v>
      </c>
      <c r="AA1016" s="10">
        <f t="shared" si="913"/>
        <v>-2.2388059701492588E-2</v>
      </c>
      <c r="AB1016" s="5"/>
      <c r="AC1016" s="10">
        <f t="shared" si="897"/>
        <v>-2.8149885795419445E-2</v>
      </c>
      <c r="AD1016" s="10">
        <f t="shared" si="898"/>
        <v>1.6323644238843818E-2</v>
      </c>
      <c r="AE1016" s="10">
        <f t="shared" si="899"/>
        <v>-5.3724604966139983E-2</v>
      </c>
      <c r="AF1016" s="10"/>
      <c r="AG1016" s="10">
        <f t="shared" si="900"/>
        <v>4.4473530034263263E-2</v>
      </c>
      <c r="AH1016" s="10">
        <f t="shared" si="901"/>
        <v>7.0048249204983801E-2</v>
      </c>
      <c r="AI1016" s="10">
        <f t="shared" si="914"/>
        <v>-2.5574719170720538E-2</v>
      </c>
      <c r="AJ1016" s="7"/>
      <c r="AK1016" s="7"/>
      <c r="AL1016" s="7">
        <v>2174.75</v>
      </c>
      <c r="AM1016" s="7">
        <v>81.7</v>
      </c>
      <c r="AN1016" s="7">
        <v>2161.8000000000002</v>
      </c>
      <c r="AO1016" s="4"/>
      <c r="AP1016" s="10">
        <f t="shared" si="915"/>
        <v>-1.5504753282028067E-2</v>
      </c>
      <c r="AQ1016" s="10">
        <f t="shared" si="916"/>
        <v>4.9454078355812572E-2</v>
      </c>
      <c r="AR1016" s="10">
        <f t="shared" si="917"/>
        <v>1.8537399202891833E-3</v>
      </c>
      <c r="AS1016" s="4"/>
      <c r="AT1016" s="10">
        <f t="shared" si="894"/>
        <v>-4.235347985347985E-3</v>
      </c>
      <c r="AU1016" s="10">
        <f t="shared" si="895"/>
        <v>0.62103174603174616</v>
      </c>
      <c r="AV1016" s="10">
        <f t="shared" si="896"/>
        <v>0.11467464164174491</v>
      </c>
      <c r="AW1016" s="4"/>
      <c r="AX1016" s="9">
        <f t="shared" si="879"/>
        <v>0.62526709401709413</v>
      </c>
      <c r="AY1016" s="9">
        <f t="shared" si="880"/>
        <v>0.50635710439000126</v>
      </c>
      <c r="AZ1016" s="8">
        <f t="shared" si="918"/>
        <v>0.11890998962709287</v>
      </c>
      <c r="BA1016" s="4"/>
      <c r="BC1016" s="4"/>
      <c r="BD1016" s="4"/>
      <c r="BE1016" s="4"/>
      <c r="BF1016" s="4"/>
      <c r="BG1016" s="4"/>
      <c r="BH1016" s="4"/>
      <c r="BI1016" s="4"/>
      <c r="BJ1016" s="4"/>
      <c r="BK1016" s="4"/>
      <c r="BN1016" s="4"/>
    </row>
    <row r="1017" spans="1:66" s="1" customFormat="1">
      <c r="A1017" s="12">
        <v>42838</v>
      </c>
      <c r="B1017" s="7">
        <v>29461.45</v>
      </c>
      <c r="C1017" s="7">
        <v>546.29999999999995</v>
      </c>
      <c r="D1017" s="7">
        <v>1537.75</v>
      </c>
      <c r="E1017" s="7">
        <v>12689.5</v>
      </c>
      <c r="F1017" s="7"/>
      <c r="G1017" s="7"/>
      <c r="H1017" s="10">
        <f t="shared" si="902"/>
        <v>1.9257221458045934E-3</v>
      </c>
      <c r="I1017" s="10">
        <f t="shared" si="903"/>
        <v>-9.5646013139249718E-3</v>
      </c>
      <c r="J1017" s="10">
        <f t="shared" si="904"/>
        <v>3.2018341370859357E-3</v>
      </c>
      <c r="K1017" s="7"/>
      <c r="L1017" s="10">
        <f t="shared" si="905"/>
        <v>7.7477982385908719</v>
      </c>
      <c r="M1017" s="10">
        <f t="shared" si="906"/>
        <v>6.7566204287515763</v>
      </c>
      <c r="N1017" s="10">
        <f t="shared" si="907"/>
        <v>7.5966397940518942</v>
      </c>
      <c r="O1017" s="7"/>
      <c r="P1017" s="10">
        <f t="shared" si="908"/>
        <v>0.9911778098392956</v>
      </c>
      <c r="Q1017" s="10">
        <f t="shared" si="909"/>
        <v>0.15115844453897775</v>
      </c>
      <c r="R1017" s="11">
        <f t="shared" si="910"/>
        <v>0.84001936530031784</v>
      </c>
      <c r="S1017" s="7"/>
      <c r="T1017" s="7"/>
      <c r="U1017" s="7">
        <v>14044.8</v>
      </c>
      <c r="V1017" s="7">
        <v>3400.45</v>
      </c>
      <c r="W1017" s="7">
        <v>106.1</v>
      </c>
      <c r="X1017" s="7"/>
      <c r="Y1017" s="10">
        <f t="shared" si="911"/>
        <v>-8.7446272417371698E-3</v>
      </c>
      <c r="Z1017" s="10">
        <f t="shared" si="912"/>
        <v>-1.4148003189099131E-2</v>
      </c>
      <c r="AA1017" s="10">
        <f t="shared" si="913"/>
        <v>1.240458015267173E-2</v>
      </c>
      <c r="AB1017" s="5"/>
      <c r="AC1017" s="10">
        <f t="shared" si="897"/>
        <v>-3.6648352778978203E-2</v>
      </c>
      <c r="AD1017" s="10">
        <f t="shared" si="898"/>
        <v>1.9446940789958039E-3</v>
      </c>
      <c r="AE1017" s="10">
        <f t="shared" si="899"/>
        <v>-4.198645598194136E-2</v>
      </c>
      <c r="AF1017" s="10"/>
      <c r="AG1017" s="10">
        <f t="shared" si="900"/>
        <v>3.859304685797401E-2</v>
      </c>
      <c r="AH1017" s="10">
        <f t="shared" si="901"/>
        <v>4.3931150060937167E-2</v>
      </c>
      <c r="AI1017" s="10">
        <f t="shared" si="914"/>
        <v>-5.338103202963157E-3</v>
      </c>
      <c r="AJ1017" s="7"/>
      <c r="AK1017" s="7"/>
      <c r="AL1017" s="7">
        <v>2171</v>
      </c>
      <c r="AM1017" s="7">
        <v>85.75</v>
      </c>
      <c r="AN1017" s="7">
        <v>2118.25</v>
      </c>
      <c r="AO1017" s="4"/>
      <c r="AP1017" s="10">
        <f t="shared" si="915"/>
        <v>-1.724336130589723E-3</v>
      </c>
      <c r="AQ1017" s="10">
        <f t="shared" si="916"/>
        <v>4.9571603427172546E-2</v>
      </c>
      <c r="AR1017" s="10">
        <f t="shared" si="917"/>
        <v>-2.0145249329262736E-2</v>
      </c>
      <c r="AS1017" s="4"/>
      <c r="AT1017" s="10">
        <f t="shared" si="894"/>
        <v>-5.9523809523809521E-3</v>
      </c>
      <c r="AU1017" s="10">
        <f t="shared" si="895"/>
        <v>0.70138888888888895</v>
      </c>
      <c r="AV1017" s="10">
        <f t="shared" si="896"/>
        <v>9.2219243064865369E-2</v>
      </c>
      <c r="AW1017" s="4"/>
      <c r="AX1017" s="9">
        <f t="shared" si="879"/>
        <v>0.70734126984126988</v>
      </c>
      <c r="AY1017" s="9">
        <f t="shared" si="880"/>
        <v>0.60916964582402355</v>
      </c>
      <c r="AZ1017" s="8">
        <f t="shared" si="918"/>
        <v>9.8171624017246328E-2</v>
      </c>
      <c r="BA1017" s="4"/>
      <c r="BC1017" s="4"/>
      <c r="BD1017" s="4"/>
      <c r="BE1017" s="4"/>
      <c r="BF1017" s="4"/>
      <c r="BG1017" s="4"/>
      <c r="BH1017" s="4"/>
      <c r="BI1017" s="4"/>
      <c r="BJ1017" s="4">
        <v>152</v>
      </c>
      <c r="BK1017" s="4"/>
      <c r="BN1017" s="4"/>
    </row>
    <row r="1018" spans="1:66" s="1" customFormat="1">
      <c r="A1018" s="12">
        <v>42842</v>
      </c>
      <c r="B1018" s="7">
        <v>29413.66</v>
      </c>
      <c r="C1018" s="7">
        <v>549.75</v>
      </c>
      <c r="D1018" s="7">
        <v>1530.6</v>
      </c>
      <c r="E1018" s="7">
        <v>12607</v>
      </c>
      <c r="F1018" s="7"/>
      <c r="G1018" s="7"/>
      <c r="H1018" s="10">
        <f t="shared" si="902"/>
        <v>6.3152114222955261E-3</v>
      </c>
      <c r="I1018" s="10">
        <f t="shared" si="903"/>
        <v>-4.6496504633393538E-3</v>
      </c>
      <c r="J1018" s="10">
        <f t="shared" si="904"/>
        <v>-6.5014381969344731E-3</v>
      </c>
      <c r="K1018" s="7"/>
      <c r="L1018" s="10">
        <f t="shared" si="905"/>
        <v>7.8030424339471578</v>
      </c>
      <c r="M1018" s="10">
        <f t="shared" si="906"/>
        <v>6.7205548549810841</v>
      </c>
      <c r="N1018" s="10">
        <f t="shared" si="907"/>
        <v>7.5407492717295579</v>
      </c>
      <c r="O1018" s="7"/>
      <c r="P1018" s="10">
        <f t="shared" si="908"/>
        <v>1.0824875789660737</v>
      </c>
      <c r="Q1018" s="10">
        <f t="shared" si="909"/>
        <v>0.26229316221759991</v>
      </c>
      <c r="R1018" s="11">
        <f t="shared" si="910"/>
        <v>0.82019441674847382</v>
      </c>
      <c r="S1018" s="7"/>
      <c r="T1018" s="7"/>
      <c r="U1018" s="7">
        <v>13865.1</v>
      </c>
      <c r="V1018" s="7">
        <v>3378.15</v>
      </c>
      <c r="W1018" s="7">
        <v>105.15</v>
      </c>
      <c r="X1018" s="7"/>
      <c r="Y1018" s="10">
        <f t="shared" si="911"/>
        <v>-1.2794771018455152E-2</v>
      </c>
      <c r="Z1018" s="10">
        <f t="shared" si="912"/>
        <v>-6.557955564704592E-3</v>
      </c>
      <c r="AA1018" s="10">
        <f t="shared" si="913"/>
        <v>-8.953817153628545E-3</v>
      </c>
      <c r="AB1018" s="5"/>
      <c r="AC1018" s="10">
        <f t="shared" si="897"/>
        <v>-4.8974216515422761E-2</v>
      </c>
      <c r="AD1018" s="10">
        <f t="shared" si="898"/>
        <v>-4.6260147030657865E-3</v>
      </c>
      <c r="AE1018" s="10">
        <f t="shared" si="899"/>
        <v>-5.0564334085778727E-2</v>
      </c>
      <c r="AF1018" s="10"/>
      <c r="AG1018" s="10">
        <f t="shared" si="900"/>
        <v>4.4348201812356977E-2</v>
      </c>
      <c r="AH1018" s="10">
        <f t="shared" si="901"/>
        <v>4.5938319382712943E-2</v>
      </c>
      <c r="AI1018" s="10">
        <f t="shared" si="914"/>
        <v>-1.5901175703559658E-3</v>
      </c>
      <c r="AJ1018" s="7"/>
      <c r="AK1018" s="7"/>
      <c r="AL1018" s="7">
        <v>2199.25</v>
      </c>
      <c r="AM1018" s="7">
        <v>90</v>
      </c>
      <c r="AN1018" s="7">
        <v>2077.4499999999998</v>
      </c>
      <c r="AO1018" s="4"/>
      <c r="AP1018" s="10">
        <f t="shared" si="915"/>
        <v>1.3012436665131275E-2</v>
      </c>
      <c r="AQ1018" s="10">
        <f t="shared" si="916"/>
        <v>4.9562682215743441E-2</v>
      </c>
      <c r="AR1018" s="10">
        <f t="shared" si="917"/>
        <v>-1.9261182579959957E-2</v>
      </c>
      <c r="AS1018" s="4"/>
      <c r="AT1018" s="10">
        <f t="shared" si="894"/>
        <v>6.9826007326007329E-3</v>
      </c>
      <c r="AU1018" s="10">
        <f t="shared" si="895"/>
        <v>0.78571428571428581</v>
      </c>
      <c r="AV1018" s="10">
        <f t="shared" si="896"/>
        <v>7.1181808806847338E-2</v>
      </c>
      <c r="AW1018" s="4"/>
      <c r="AX1018" s="9">
        <f t="shared" si="879"/>
        <v>0.7787316849816851</v>
      </c>
      <c r="AY1018" s="9">
        <f t="shared" si="880"/>
        <v>0.71453247690743849</v>
      </c>
      <c r="AZ1018" s="8">
        <f t="shared" si="918"/>
        <v>6.4199208074246616E-2</v>
      </c>
      <c r="BA1018" s="4"/>
      <c r="BC1018" s="4"/>
      <c r="BD1018" s="4"/>
      <c r="BE1018" s="4"/>
      <c r="BF1018" s="4"/>
      <c r="BG1018" s="4"/>
      <c r="BH1018" s="4"/>
      <c r="BI1018" s="4"/>
      <c r="BJ1018" s="4"/>
      <c r="BK1018" s="4"/>
      <c r="BN1018" s="4"/>
    </row>
    <row r="1019" spans="1:66" s="1" customFormat="1">
      <c r="A1019" s="12">
        <v>42843</v>
      </c>
      <c r="B1019" s="7">
        <v>29319.1</v>
      </c>
      <c r="C1019" s="7">
        <v>540.75</v>
      </c>
      <c r="D1019" s="7">
        <v>1525.9</v>
      </c>
      <c r="E1019" s="7">
        <v>12377.5</v>
      </c>
      <c r="F1019" s="7"/>
      <c r="G1019" s="7"/>
      <c r="H1019" s="10">
        <f t="shared" si="902"/>
        <v>-1.6371077762619372E-2</v>
      </c>
      <c r="I1019" s="10">
        <f t="shared" si="903"/>
        <v>-3.0706912321964057E-3</v>
      </c>
      <c r="J1019" s="10">
        <f t="shared" si="904"/>
        <v>-1.8204172285238358E-2</v>
      </c>
      <c r="K1019" s="7"/>
      <c r="L1019" s="10">
        <f t="shared" si="905"/>
        <v>7.6589271417133702</v>
      </c>
      <c r="M1019" s="10">
        <f t="shared" si="906"/>
        <v>6.6968474148802022</v>
      </c>
      <c r="N1019" s="10">
        <f t="shared" si="907"/>
        <v>7.3852720005419688</v>
      </c>
      <c r="O1019" s="7"/>
      <c r="P1019" s="10">
        <f t="shared" si="908"/>
        <v>0.962079726833168</v>
      </c>
      <c r="Q1019" s="10">
        <f t="shared" si="909"/>
        <v>0.27365514117140144</v>
      </c>
      <c r="R1019" s="11">
        <f t="shared" si="910"/>
        <v>0.68842458566176656</v>
      </c>
      <c r="S1019" s="7"/>
      <c r="T1019" s="7"/>
      <c r="U1019" s="7">
        <v>13783.5</v>
      </c>
      <c r="V1019" s="7">
        <v>3373.65</v>
      </c>
      <c r="W1019" s="7">
        <v>102.95</v>
      </c>
      <c r="X1019" s="7"/>
      <c r="Y1019" s="10">
        <f t="shared" si="911"/>
        <v>-5.8852803081117597E-3</v>
      </c>
      <c r="Z1019" s="10">
        <f t="shared" si="912"/>
        <v>-1.3320900492873318E-3</v>
      </c>
      <c r="AA1019" s="10">
        <f t="shared" si="913"/>
        <v>-2.0922491678554471E-2</v>
      </c>
      <c r="AB1019" s="5"/>
      <c r="AC1019" s="10">
        <f t="shared" si="897"/>
        <v>-5.4571269831471099E-2</v>
      </c>
      <c r="AD1019" s="10">
        <f t="shared" si="898"/>
        <v>-5.9519424841993074E-3</v>
      </c>
      <c r="AE1019" s="10">
        <f t="shared" si="899"/>
        <v>-7.0428893905191844E-2</v>
      </c>
      <c r="AF1019" s="10"/>
      <c r="AG1019" s="10">
        <f t="shared" si="900"/>
        <v>4.8619327347271792E-2</v>
      </c>
      <c r="AH1019" s="10">
        <f t="shared" si="901"/>
        <v>6.4476951420992537E-2</v>
      </c>
      <c r="AI1019" s="10">
        <f t="shared" si="914"/>
        <v>-1.5857624073720746E-2</v>
      </c>
      <c r="AJ1019" s="7"/>
      <c r="AK1019" s="7"/>
      <c r="AL1019" s="7">
        <v>2183.75</v>
      </c>
      <c r="AM1019" s="7">
        <v>93.85</v>
      </c>
      <c r="AN1019" s="7">
        <v>2062.6</v>
      </c>
      <c r="AO1019" s="4"/>
      <c r="AP1019" s="10">
        <f t="shared" si="915"/>
        <v>-7.0478572240536544E-3</v>
      </c>
      <c r="AQ1019" s="10">
        <f t="shared" si="916"/>
        <v>4.2777777777777713E-2</v>
      </c>
      <c r="AR1019" s="10">
        <f t="shared" si="917"/>
        <v>-7.1481864786155673E-3</v>
      </c>
      <c r="AS1019" s="4"/>
      <c r="AT1019" s="10">
        <f t="shared" si="894"/>
        <v>-1.1446886446886447E-4</v>
      </c>
      <c r="AU1019" s="10">
        <f t="shared" si="895"/>
        <v>0.86210317460317454</v>
      </c>
      <c r="AV1019" s="10">
        <f t="shared" si="896"/>
        <v>6.3524801484995258E-2</v>
      </c>
      <c r="AW1019" s="4"/>
      <c r="AX1019" s="9">
        <f t="shared" si="879"/>
        <v>0.8622176434676434</v>
      </c>
      <c r="AY1019" s="9">
        <f t="shared" si="880"/>
        <v>0.79857837311817925</v>
      </c>
      <c r="AZ1019" s="8">
        <f t="shared" si="918"/>
        <v>6.363927034946415E-2</v>
      </c>
      <c r="BA1019" s="4"/>
      <c r="BC1019" s="4"/>
      <c r="BD1019" s="4"/>
      <c r="BE1019" s="4"/>
      <c r="BF1019" s="4"/>
      <c r="BG1019" s="4"/>
      <c r="BH1019" s="4"/>
      <c r="BI1019" s="4"/>
      <c r="BJ1019" s="4"/>
      <c r="BK1019" s="4"/>
      <c r="BN1019" s="4"/>
    </row>
    <row r="1020" spans="1:66" s="1" customFormat="1">
      <c r="A1020" s="12">
        <v>42844</v>
      </c>
      <c r="B1020" s="7">
        <v>29336.57</v>
      </c>
      <c r="C1020" s="7">
        <v>547.1</v>
      </c>
      <c r="D1020" s="7">
        <v>1535.7</v>
      </c>
      <c r="E1020" s="7">
        <v>12439.5</v>
      </c>
      <c r="F1020" s="7"/>
      <c r="G1020" s="7"/>
      <c r="H1020" s="10">
        <f t="shared" si="902"/>
        <v>1.174294960702732E-2</v>
      </c>
      <c r="I1020" s="10">
        <f t="shared" si="903"/>
        <v>6.4224392162002455E-3</v>
      </c>
      <c r="J1020" s="10">
        <f t="shared" si="904"/>
        <v>5.0090890729145628E-3</v>
      </c>
      <c r="K1020" s="7"/>
      <c r="L1020" s="10">
        <f t="shared" si="905"/>
        <v>7.7606084867894314</v>
      </c>
      <c r="M1020" s="10">
        <f t="shared" si="906"/>
        <v>6.7462799495586383</v>
      </c>
      <c r="N1020" s="10">
        <f t="shared" si="907"/>
        <v>7.4272745748932998</v>
      </c>
      <c r="O1020" s="7"/>
      <c r="P1020" s="10">
        <f t="shared" si="908"/>
        <v>1.0143285372307931</v>
      </c>
      <c r="Q1020" s="10">
        <f t="shared" si="909"/>
        <v>0.3333339118961316</v>
      </c>
      <c r="R1020" s="11">
        <f t="shared" si="910"/>
        <v>0.68099462533466149</v>
      </c>
      <c r="S1020" s="7"/>
      <c r="T1020" s="7"/>
      <c r="U1020" s="7">
        <v>14059.15</v>
      </c>
      <c r="V1020" s="7">
        <v>3428</v>
      </c>
      <c r="W1020" s="7">
        <v>102.95</v>
      </c>
      <c r="X1020" s="7"/>
      <c r="Y1020" s="10">
        <f t="shared" si="911"/>
        <v>1.9998548989734077E-2</v>
      </c>
      <c r="Z1020" s="10">
        <f t="shared" si="912"/>
        <v>1.6110147762808801E-2</v>
      </c>
      <c r="AA1020" s="10">
        <f t="shared" si="913"/>
        <v>0</v>
      </c>
      <c r="AB1020" s="5"/>
      <c r="AC1020" s="10">
        <f t="shared" si="897"/>
        <v>-3.5664067054893701E-2</v>
      </c>
      <c r="AD1020" s="10">
        <f t="shared" si="898"/>
        <v>1.0062318605713303E-2</v>
      </c>
      <c r="AE1020" s="10">
        <f t="shared" si="899"/>
        <v>-7.0428893905191844E-2</v>
      </c>
      <c r="AF1020" s="10"/>
      <c r="AG1020" s="10">
        <f t="shared" si="900"/>
        <v>4.5726385660607008E-2</v>
      </c>
      <c r="AH1020" s="10">
        <f t="shared" si="901"/>
        <v>8.0491212510905144E-2</v>
      </c>
      <c r="AI1020" s="10">
        <f t="shared" si="914"/>
        <v>-3.4764826850298136E-2</v>
      </c>
      <c r="AJ1020" s="7"/>
      <c r="AK1020" s="7"/>
      <c r="AL1020" s="7">
        <v>2167.5</v>
      </c>
      <c r="AM1020" s="7">
        <v>98.5</v>
      </c>
      <c r="AN1020" s="7">
        <v>2068.4</v>
      </c>
      <c r="AO1020" s="4"/>
      <c r="AP1020" s="10">
        <f t="shared" si="915"/>
        <v>-7.4413279908414421E-3</v>
      </c>
      <c r="AQ1020" s="10">
        <f t="shared" si="916"/>
        <v>4.9547149706979286E-2</v>
      </c>
      <c r="AR1020" s="10">
        <f t="shared" si="917"/>
        <v>2.811984873460769E-3</v>
      </c>
      <c r="AS1020" s="4"/>
      <c r="AT1020" s="10">
        <f t="shared" si="894"/>
        <v>-7.554945054945055E-3</v>
      </c>
      <c r="AU1020" s="10">
        <f t="shared" si="895"/>
        <v>0.95436507936507942</v>
      </c>
      <c r="AV1020" s="10">
        <f t="shared" si="896"/>
        <v>6.6515417139321437E-2</v>
      </c>
      <c r="AW1020" s="4"/>
      <c r="AX1020" s="9">
        <f t="shared" si="879"/>
        <v>0.96192002442002444</v>
      </c>
      <c r="AY1020" s="9">
        <f t="shared" si="880"/>
        <v>0.88784966222575801</v>
      </c>
      <c r="AZ1020" s="8">
        <f t="shared" si="918"/>
        <v>7.4070362194266437E-2</v>
      </c>
      <c r="BA1020" s="4"/>
      <c r="BC1020" s="4"/>
      <c r="BD1020" s="4"/>
      <c r="BE1020" s="4"/>
      <c r="BF1020" s="4"/>
      <c r="BG1020" s="4"/>
      <c r="BH1020" s="4"/>
      <c r="BI1020" s="4"/>
      <c r="BJ1020" s="4">
        <v>153</v>
      </c>
      <c r="BK1020" s="4"/>
      <c r="BN1020" s="4"/>
    </row>
    <row r="1021" spans="1:66" s="1" customFormat="1">
      <c r="A1021" s="12">
        <v>42845</v>
      </c>
      <c r="B1021" s="7">
        <v>29422.39</v>
      </c>
      <c r="C1021" s="7">
        <v>547.95000000000005</v>
      </c>
      <c r="D1021" s="7">
        <v>1543.25</v>
      </c>
      <c r="E1021" s="7">
        <v>12519</v>
      </c>
      <c r="F1021" s="7"/>
      <c r="G1021" s="7"/>
      <c r="H1021" s="10">
        <f t="shared" si="902"/>
        <v>1.5536464997258686E-3</v>
      </c>
      <c r="I1021" s="10">
        <f t="shared" si="903"/>
        <v>4.9163248030213939E-3</v>
      </c>
      <c r="J1021" s="10">
        <f t="shared" si="904"/>
        <v>6.390932111419269E-3</v>
      </c>
      <c r="K1021" s="7"/>
      <c r="L1021" s="10">
        <f t="shared" si="905"/>
        <v>7.774219375500401</v>
      </c>
      <c r="M1021" s="10">
        <f t="shared" si="906"/>
        <v>6.7843631778058011</v>
      </c>
      <c r="N1021" s="10">
        <f t="shared" si="907"/>
        <v>7.4811327145857325</v>
      </c>
      <c r="O1021" s="7"/>
      <c r="P1021" s="10">
        <f t="shared" si="908"/>
        <v>0.98985619769459987</v>
      </c>
      <c r="Q1021" s="10">
        <f t="shared" si="909"/>
        <v>0.29308666091466851</v>
      </c>
      <c r="R1021" s="11">
        <f t="shared" si="910"/>
        <v>0.69676953677993136</v>
      </c>
      <c r="S1021" s="7"/>
      <c r="T1021" s="7"/>
      <c r="U1021" s="7">
        <v>14047.5</v>
      </c>
      <c r="V1021" s="7">
        <v>3378.75</v>
      </c>
      <c r="W1021" s="7">
        <v>105.15</v>
      </c>
      <c r="X1021" s="7"/>
      <c r="Y1021" s="10">
        <f t="shared" si="911"/>
        <v>-8.2864184534624328E-4</v>
      </c>
      <c r="Z1021" s="10">
        <f t="shared" si="912"/>
        <v>-1.4366977829638273E-2</v>
      </c>
      <c r="AA1021" s="10">
        <f t="shared" si="913"/>
        <v>2.1369596891695024E-2</v>
      </c>
      <c r="AB1021" s="5"/>
      <c r="AC1021" s="10">
        <f t="shared" si="897"/>
        <v>-3.6463156161903022E-2</v>
      </c>
      <c r="AD1021" s="10">
        <f t="shared" si="898"/>
        <v>-4.4492243322480102E-3</v>
      </c>
      <c r="AE1021" s="10">
        <f t="shared" si="899"/>
        <v>-5.0564334085778727E-2</v>
      </c>
      <c r="AF1021" s="10"/>
      <c r="AG1021" s="10">
        <f t="shared" si="900"/>
        <v>3.2013931829655014E-2</v>
      </c>
      <c r="AH1021" s="10">
        <f t="shared" si="901"/>
        <v>4.6115109753530718E-2</v>
      </c>
      <c r="AI1021" s="10">
        <f t="shared" si="914"/>
        <v>-1.4101177923875705E-2</v>
      </c>
      <c r="AJ1021" s="7"/>
      <c r="AK1021" s="7"/>
      <c r="AL1021" s="7">
        <v>2195.75</v>
      </c>
      <c r="AM1021" s="7">
        <v>103.4</v>
      </c>
      <c r="AN1021" s="7">
        <v>2085.25</v>
      </c>
      <c r="AO1021" s="4"/>
      <c r="AP1021" s="10">
        <f t="shared" si="915"/>
        <v>1.3033448673587082E-2</v>
      </c>
      <c r="AQ1021" s="10">
        <f t="shared" si="916"/>
        <v>4.974619289340107E-2</v>
      </c>
      <c r="AR1021" s="10">
        <f t="shared" si="917"/>
        <v>8.1463933475149439E-3</v>
      </c>
      <c r="AS1021" s="4"/>
      <c r="AT1021" s="10">
        <f t="shared" si="894"/>
        <v>5.38003663003663E-3</v>
      </c>
      <c r="AU1021" s="10">
        <f t="shared" si="895"/>
        <v>1.0515873015873018</v>
      </c>
      <c r="AV1021" s="10">
        <f t="shared" si="896"/>
        <v>7.5203671238527323E-2</v>
      </c>
      <c r="AW1021" s="4"/>
      <c r="AX1021" s="9">
        <f t="shared" si="879"/>
        <v>1.0462072649572651</v>
      </c>
      <c r="AY1021" s="9">
        <f t="shared" si="880"/>
        <v>0.97638363034877451</v>
      </c>
      <c r="AZ1021" s="8">
        <f t="shared" si="918"/>
        <v>6.9823634608490615E-2</v>
      </c>
      <c r="BA1021" s="4"/>
      <c r="BC1021" s="4"/>
      <c r="BD1021" s="4"/>
      <c r="BE1021" s="4"/>
      <c r="BF1021" s="4"/>
      <c r="BG1021" s="4"/>
      <c r="BH1021" s="4"/>
      <c r="BI1021" s="4"/>
      <c r="BJ1021" s="4"/>
      <c r="BK1021" s="4"/>
      <c r="BN1021" s="4"/>
    </row>
    <row r="1022" spans="1:66" s="1" customFormat="1">
      <c r="A1022" s="12">
        <v>42846</v>
      </c>
      <c r="B1022" s="7">
        <v>29365.3</v>
      </c>
      <c r="C1022" s="7">
        <v>555.29999999999995</v>
      </c>
      <c r="D1022" s="7">
        <v>1542.85</v>
      </c>
      <c r="E1022" s="7">
        <v>12469.5</v>
      </c>
      <c r="F1022" s="7"/>
      <c r="G1022" s="7"/>
      <c r="H1022" s="10">
        <f t="shared" si="902"/>
        <v>1.3413632630714314E-2</v>
      </c>
      <c r="I1022" s="10">
        <f t="shared" si="903"/>
        <v>-2.5919326097527357E-4</v>
      </c>
      <c r="J1022" s="10">
        <f t="shared" si="904"/>
        <v>-3.9539899352983464E-3</v>
      </c>
      <c r="K1022" s="7"/>
      <c r="L1022" s="10">
        <f t="shared" si="905"/>
        <v>7.8919135308246586</v>
      </c>
      <c r="M1022" s="10">
        <f t="shared" si="906"/>
        <v>6.7823455233291297</v>
      </c>
      <c r="N1022" s="10">
        <f t="shared" si="907"/>
        <v>7.4475984011923311</v>
      </c>
      <c r="O1022" s="7"/>
      <c r="P1022" s="10">
        <f t="shared" si="908"/>
        <v>1.109568007495529</v>
      </c>
      <c r="Q1022" s="10">
        <f t="shared" si="909"/>
        <v>0.44431512963232755</v>
      </c>
      <c r="R1022" s="11">
        <f t="shared" si="910"/>
        <v>0.66525287786320142</v>
      </c>
      <c r="S1022" s="7"/>
      <c r="T1022" s="7"/>
      <c r="U1022" s="7">
        <v>13923.15</v>
      </c>
      <c r="V1022" s="7">
        <v>3373.7</v>
      </c>
      <c r="W1022" s="7">
        <v>104.1</v>
      </c>
      <c r="X1022" s="7"/>
      <c r="Y1022" s="10">
        <f t="shared" si="911"/>
        <v>-8.8521089161772825E-3</v>
      </c>
      <c r="Z1022" s="10">
        <f t="shared" si="912"/>
        <v>-1.4946355900851444E-3</v>
      </c>
      <c r="AA1022" s="10">
        <f t="shared" si="913"/>
        <v>-9.985734664764729E-3</v>
      </c>
      <c r="AB1022" s="5"/>
      <c r="AC1022" s="10">
        <f t="shared" si="897"/>
        <v>-4.4992489248307559E-2</v>
      </c>
      <c r="AD1022" s="10">
        <f t="shared" si="898"/>
        <v>-5.9372099532979039E-3</v>
      </c>
      <c r="AE1022" s="10">
        <f t="shared" si="899"/>
        <v>-6.0045146726862356E-2</v>
      </c>
      <c r="AF1022" s="10"/>
      <c r="AG1022" s="10">
        <f t="shared" si="900"/>
        <v>3.9055279295009654E-2</v>
      </c>
      <c r="AH1022" s="10">
        <f t="shared" si="901"/>
        <v>5.4107936773564451E-2</v>
      </c>
      <c r="AI1022" s="10">
        <f t="shared" si="914"/>
        <v>-1.5052657478554797E-2</v>
      </c>
      <c r="AJ1022" s="7"/>
      <c r="AK1022" s="7"/>
      <c r="AL1022" s="7">
        <v>2336</v>
      </c>
      <c r="AM1022" s="7">
        <v>108.2</v>
      </c>
      <c r="AN1022" s="7">
        <v>2048.9499999999998</v>
      </c>
      <c r="AO1022" s="4"/>
      <c r="AP1022" s="10">
        <f t="shared" si="915"/>
        <v>6.3873391779574171E-2</v>
      </c>
      <c r="AQ1022" s="10">
        <f t="shared" si="916"/>
        <v>4.6421663442940006E-2</v>
      </c>
      <c r="AR1022" s="10">
        <f t="shared" si="917"/>
        <v>-1.7407984654118299E-2</v>
      </c>
      <c r="AS1022" s="4"/>
      <c r="AT1022" s="10">
        <f t="shared" si="894"/>
        <v>6.95970695970696E-2</v>
      </c>
      <c r="AU1022" s="10">
        <f t="shared" si="895"/>
        <v>1.146825396825397</v>
      </c>
      <c r="AV1022" s="10">
        <f t="shared" si="896"/>
        <v>5.6486542229555389E-2</v>
      </c>
      <c r="AW1022" s="4"/>
      <c r="AX1022" s="9">
        <f t="shared" si="879"/>
        <v>1.0772283272283274</v>
      </c>
      <c r="AY1022" s="9">
        <f t="shared" si="880"/>
        <v>1.0903388545958417</v>
      </c>
      <c r="AZ1022" s="8">
        <f t="shared" si="918"/>
        <v>-1.311052736751428E-2</v>
      </c>
      <c r="BA1022" s="4"/>
      <c r="BC1022" s="4"/>
      <c r="BD1022" s="4"/>
      <c r="BE1022" s="4"/>
      <c r="BF1022" s="4"/>
      <c r="BG1022" s="4"/>
      <c r="BH1022" s="4"/>
      <c r="BI1022" s="4"/>
      <c r="BJ1022" s="4"/>
      <c r="BK1022" s="4"/>
      <c r="BN1022" s="4"/>
    </row>
    <row r="1023" spans="1:66" s="1" customFormat="1">
      <c r="A1023" s="12">
        <v>42849</v>
      </c>
      <c r="B1023" s="7">
        <v>29655.84</v>
      </c>
      <c r="C1023" s="7">
        <v>549.9</v>
      </c>
      <c r="D1023" s="7">
        <v>1581.6</v>
      </c>
      <c r="E1023" s="7">
        <v>12704</v>
      </c>
      <c r="F1023" s="7"/>
      <c r="G1023" s="7"/>
      <c r="H1023" s="10">
        <f t="shared" si="902"/>
        <v>-9.7244732576985005E-3</v>
      </c>
      <c r="I1023" s="10">
        <f t="shared" si="903"/>
        <v>2.5115857017856565E-2</v>
      </c>
      <c r="J1023" s="10">
        <f t="shared" si="904"/>
        <v>1.8805886362725049E-2</v>
      </c>
      <c r="K1023" s="7"/>
      <c r="L1023" s="10">
        <f t="shared" si="905"/>
        <v>7.8054443554843873</v>
      </c>
      <c r="M1023" s="10">
        <f t="shared" si="906"/>
        <v>6.9778058007566202</v>
      </c>
      <c r="N1023" s="10">
        <f t="shared" si="907"/>
        <v>7.6064629767630922</v>
      </c>
      <c r="O1023" s="7"/>
      <c r="P1023" s="10">
        <f t="shared" si="908"/>
        <v>0.82763855472776715</v>
      </c>
      <c r="Q1023" s="10">
        <f t="shared" si="909"/>
        <v>0.19898137872129507</v>
      </c>
      <c r="R1023" s="11">
        <f t="shared" si="910"/>
        <v>0.62865717600647208</v>
      </c>
      <c r="S1023" s="7"/>
      <c r="T1023" s="7"/>
      <c r="U1023" s="7">
        <v>13883.85</v>
      </c>
      <c r="V1023" s="7">
        <v>3382.35</v>
      </c>
      <c r="W1023" s="7">
        <v>105.15</v>
      </c>
      <c r="X1023" s="7"/>
      <c r="Y1023" s="10">
        <f t="shared" si="911"/>
        <v>-2.822637118755402E-3</v>
      </c>
      <c r="Z1023" s="10">
        <f t="shared" si="912"/>
        <v>2.5639505587337617E-3</v>
      </c>
      <c r="AA1023" s="10">
        <f t="shared" si="913"/>
        <v>1.0086455331412213E-2</v>
      </c>
      <c r="AB1023" s="5"/>
      <c r="AC1023" s="10">
        <f t="shared" si="897"/>
        <v>-4.7688128896845483E-2</v>
      </c>
      <c r="AD1023" s="10">
        <f t="shared" si="898"/>
        <v>-3.3884821073412201E-3</v>
      </c>
      <c r="AE1023" s="10">
        <f t="shared" si="899"/>
        <v>-5.0564334085778727E-2</v>
      </c>
      <c r="AF1023" s="10"/>
      <c r="AG1023" s="10">
        <f t="shared" si="900"/>
        <v>4.4299646789504266E-2</v>
      </c>
      <c r="AH1023" s="10">
        <f t="shared" si="901"/>
        <v>4.7175851978437509E-2</v>
      </c>
      <c r="AI1023" s="10">
        <f t="shared" si="914"/>
        <v>-2.8762051889332438E-3</v>
      </c>
      <c r="AJ1023" s="7"/>
      <c r="AK1023" s="7"/>
      <c r="AL1023" s="7">
        <v>2371.75</v>
      </c>
      <c r="AM1023" s="7">
        <v>113.6</v>
      </c>
      <c r="AN1023" s="7">
        <v>2108.4</v>
      </c>
      <c r="AO1023" s="4"/>
      <c r="AP1023" s="10">
        <f t="shared" si="915"/>
        <v>1.5303938356164384E-2</v>
      </c>
      <c r="AQ1023" s="10">
        <f t="shared" si="916"/>
        <v>4.9907578558225425E-2</v>
      </c>
      <c r="AR1023" s="10">
        <f t="shared" si="917"/>
        <v>2.9014861270406929E-2</v>
      </c>
      <c r="AS1023" s="4"/>
      <c r="AT1023" s="10">
        <f t="shared" si="894"/>
        <v>8.5966117216117216E-2</v>
      </c>
      <c r="AU1023" s="10">
        <f t="shared" si="895"/>
        <v>1.253968253968254</v>
      </c>
      <c r="AV1023" s="10">
        <f t="shared" si="896"/>
        <v>8.7140352686397846E-2</v>
      </c>
      <c r="AW1023" s="4"/>
      <c r="AX1023" s="9">
        <f t="shared" si="879"/>
        <v>1.1680021367521367</v>
      </c>
      <c r="AY1023" s="9">
        <f t="shared" si="880"/>
        <v>1.1668279012818561</v>
      </c>
      <c r="AZ1023" s="8">
        <f t="shared" si="918"/>
        <v>1.1742354702806157E-3</v>
      </c>
      <c r="BA1023" s="4"/>
      <c r="BC1023" s="4"/>
      <c r="BD1023" s="4"/>
      <c r="BE1023" s="4"/>
      <c r="BF1023" s="4"/>
      <c r="BG1023" s="4"/>
      <c r="BH1023" s="4"/>
      <c r="BI1023" s="4"/>
      <c r="BJ1023" s="4"/>
      <c r="BK1023" s="4"/>
      <c r="BN1023" s="4"/>
    </row>
    <row r="1024" spans="1:66" s="1" customFormat="1">
      <c r="A1024" s="12">
        <v>42850</v>
      </c>
      <c r="B1024" s="7">
        <v>29943.24</v>
      </c>
      <c r="C1024" s="7">
        <v>550.79999999999995</v>
      </c>
      <c r="D1024" s="7">
        <v>1587.35</v>
      </c>
      <c r="E1024" s="7">
        <v>13418.5</v>
      </c>
      <c r="F1024" s="7"/>
      <c r="G1024" s="7"/>
      <c r="H1024" s="10">
        <f t="shared" si="902"/>
        <v>1.6366612111292549E-3</v>
      </c>
      <c r="I1024" s="10">
        <f t="shared" si="903"/>
        <v>3.6355589276681841E-3</v>
      </c>
      <c r="J1024" s="10">
        <f t="shared" si="904"/>
        <v>5.6242128463476072E-2</v>
      </c>
      <c r="K1024" s="1" t="s">
        <v>15</v>
      </c>
      <c r="L1024" s="10">
        <f t="shared" si="905"/>
        <v>7.8198558847077653</v>
      </c>
      <c r="M1024" s="10">
        <f t="shared" si="906"/>
        <v>7.0068095838587636</v>
      </c>
      <c r="N1024" s="10">
        <f t="shared" si="907"/>
        <v>8.0905087731183531</v>
      </c>
      <c r="O1024" s="10" t="s">
        <v>1</v>
      </c>
      <c r="P1024" s="10">
        <f t="shared" si="908"/>
        <v>0.81304630084900165</v>
      </c>
      <c r="Q1024" s="10">
        <f t="shared" si="909"/>
        <v>-0.27065288841058788</v>
      </c>
      <c r="R1024" s="11">
        <f t="shared" si="910"/>
        <v>1.0836991892595895</v>
      </c>
      <c r="S1024" s="7" t="s">
        <v>5</v>
      </c>
      <c r="T1024" s="7"/>
      <c r="U1024" s="7">
        <v>14155.5</v>
      </c>
      <c r="V1024" s="7">
        <v>3476.5</v>
      </c>
      <c r="W1024" s="7">
        <v>111.85</v>
      </c>
      <c r="X1024" s="7"/>
      <c r="Y1024" s="10">
        <f t="shared" si="911"/>
        <v>1.9565898507978668E-2</v>
      </c>
      <c r="Z1024" s="10">
        <f t="shared" si="912"/>
        <v>2.7835676378849053E-2</v>
      </c>
      <c r="AA1024" s="10">
        <f t="shared" si="913"/>
        <v>6.3718497384688433E-2</v>
      </c>
      <c r="AB1024" s="5"/>
      <c r="AC1024" s="10">
        <f t="shared" si="897"/>
        <v>-2.9055291478897897E-2</v>
      </c>
      <c r="AD1024" s="10">
        <f t="shared" si="898"/>
        <v>2.4352873580152361E-2</v>
      </c>
      <c r="AE1024" s="10">
        <f t="shared" si="899"/>
        <v>9.9322799097064946E-3</v>
      </c>
      <c r="AF1024" s="10"/>
      <c r="AG1024" s="10">
        <f t="shared" si="900"/>
        <v>5.3408165059050258E-2</v>
      </c>
      <c r="AH1024" s="10">
        <f t="shared" si="901"/>
        <v>1.4420593670445866E-2</v>
      </c>
      <c r="AI1024" s="10">
        <f t="shared" si="914"/>
        <v>3.898757138860439E-2</v>
      </c>
      <c r="AJ1024" s="7"/>
      <c r="AK1024" s="7"/>
      <c r="AL1024" s="7">
        <v>2396.5</v>
      </c>
      <c r="AM1024" s="7">
        <v>119.25</v>
      </c>
      <c r="AN1024" s="7">
        <v>2086.9499999999998</v>
      </c>
      <c r="AO1024" s="4"/>
      <c r="AP1024" s="10">
        <f t="shared" si="915"/>
        <v>1.0435332560345737E-2</v>
      </c>
      <c r="AQ1024" s="10">
        <f t="shared" si="916"/>
        <v>4.9735915492957798E-2</v>
      </c>
      <c r="AR1024" s="10">
        <f t="shared" si="917"/>
        <v>-1.0173591348890282E-2</v>
      </c>
      <c r="AS1024" s="4"/>
      <c r="AT1024" s="10">
        <f t="shared" si="894"/>
        <v>9.72985347985348E-2</v>
      </c>
      <c r="AU1024" s="10">
        <f t="shared" si="895"/>
        <v>1.3660714285714286</v>
      </c>
      <c r="AV1024" s="10">
        <f t="shared" si="896"/>
        <v>7.6080230999277978E-2</v>
      </c>
      <c r="AW1024" s="4"/>
      <c r="AX1024" s="9">
        <f t="shared" si="879"/>
        <v>1.2687728937728937</v>
      </c>
      <c r="AY1024" s="9">
        <f t="shared" si="880"/>
        <v>1.2899911975721505</v>
      </c>
      <c r="AZ1024" s="8">
        <f t="shared" si="918"/>
        <v>-2.1218303799256821E-2</v>
      </c>
      <c r="BA1024" s="4"/>
      <c r="BC1024" s="4"/>
      <c r="BD1024" s="4"/>
      <c r="BE1024" s="4"/>
      <c r="BF1024" s="4"/>
      <c r="BG1024" s="4"/>
      <c r="BH1024" s="4"/>
      <c r="BI1024" s="4"/>
      <c r="BJ1024" s="4">
        <v>154</v>
      </c>
      <c r="BK1024" s="4"/>
      <c r="BN1024" s="4"/>
    </row>
    <row r="1025" spans="1:66" s="1" customFormat="1">
      <c r="A1025" s="12">
        <v>42851</v>
      </c>
      <c r="B1025" s="7">
        <v>30133.35</v>
      </c>
      <c r="C1025" s="7">
        <v>548.79999999999995</v>
      </c>
      <c r="D1025" s="7">
        <v>1567.05</v>
      </c>
      <c r="E1025" s="7">
        <v>13117.5</v>
      </c>
      <c r="F1025" s="7"/>
      <c r="G1025" s="7"/>
      <c r="H1025" s="10">
        <f t="shared" si="902"/>
        <v>-3.6310820624546117E-3</v>
      </c>
      <c r="I1025" s="10">
        <f t="shared" si="903"/>
        <v>-1.2788609947396577E-2</v>
      </c>
      <c r="J1025" s="10">
        <f t="shared" si="904"/>
        <v>-2.2431717405075081E-2</v>
      </c>
      <c r="K1025" s="7" t="s">
        <v>38</v>
      </c>
      <c r="L1025" s="10">
        <f t="shared" si="905"/>
        <v>7.7878302642113679</v>
      </c>
      <c r="M1025" s="10">
        <f t="shared" si="906"/>
        <v>6.904413619167717</v>
      </c>
      <c r="N1025" s="10">
        <f t="shared" si="907"/>
        <v>7.886593049251406</v>
      </c>
      <c r="O1025" s="7" t="s">
        <v>0</v>
      </c>
      <c r="P1025" s="10">
        <f t="shared" si="908"/>
        <v>0.88341664504365092</v>
      </c>
      <c r="Q1025" s="10">
        <f t="shared" si="909"/>
        <v>-9.8762785040038104E-2</v>
      </c>
      <c r="R1025" s="11">
        <f t="shared" si="910"/>
        <v>0.98217943008368902</v>
      </c>
      <c r="S1025" s="7" t="s">
        <v>39</v>
      </c>
      <c r="T1025" s="7"/>
      <c r="U1025" s="7">
        <v>14234.2</v>
      </c>
      <c r="V1025" s="7">
        <v>3561.9</v>
      </c>
      <c r="W1025" s="7">
        <v>108.85</v>
      </c>
      <c r="X1025" s="7"/>
      <c r="Y1025" s="10">
        <f t="shared" si="911"/>
        <v>5.5596764508495447E-3</v>
      </c>
      <c r="Z1025" s="10">
        <f t="shared" si="912"/>
        <v>2.4564935998849444E-2</v>
      </c>
      <c r="AA1025" s="10">
        <f t="shared" si="913"/>
        <v>-2.6821636119803309E-2</v>
      </c>
      <c r="AB1025" s="5"/>
      <c r="AC1025" s="10">
        <f t="shared" si="897"/>
        <v>-2.3657153047856153E-2</v>
      </c>
      <c r="AD1025" s="10">
        <f t="shared" si="898"/>
        <v>4.9516036359886322E-2</v>
      </c>
      <c r="AE1025" s="10">
        <f t="shared" si="899"/>
        <v>-1.7155756207674996E-2</v>
      </c>
      <c r="AF1025" s="10"/>
      <c r="AG1025" s="10">
        <f t="shared" si="900"/>
        <v>7.3173189407742478E-2</v>
      </c>
      <c r="AH1025" s="10">
        <f t="shared" si="901"/>
        <v>6.6671792567561311E-2</v>
      </c>
      <c r="AI1025" s="10">
        <f t="shared" si="914"/>
        <v>6.5013968401811673E-3</v>
      </c>
      <c r="AJ1025" s="7"/>
      <c r="AK1025" s="7"/>
      <c r="AL1025" s="7">
        <v>2358</v>
      </c>
      <c r="AM1025" s="7">
        <v>113.85</v>
      </c>
      <c r="AN1025" s="7">
        <v>2112.4</v>
      </c>
      <c r="AO1025" s="4"/>
      <c r="AP1025" s="10">
        <f t="shared" si="915"/>
        <v>-1.6065094930106404E-2</v>
      </c>
      <c r="AQ1025" s="10">
        <f t="shared" si="916"/>
        <v>-4.5283018867924574E-2</v>
      </c>
      <c r="AR1025" s="10">
        <f t="shared" si="917"/>
        <v>1.2194829775509846E-2</v>
      </c>
      <c r="AS1025" s="4"/>
      <c r="AT1025" s="10">
        <f t="shared" si="894"/>
        <v>7.9670329670329665E-2</v>
      </c>
      <c r="AU1025" s="10">
        <f t="shared" si="895"/>
        <v>1.2589285714285714</v>
      </c>
      <c r="AV1025" s="10">
        <f t="shared" si="896"/>
        <v>8.9202846241105499E-2</v>
      </c>
      <c r="AW1025" s="10" t="s">
        <v>1</v>
      </c>
      <c r="AX1025" s="9">
        <f t="shared" si="879"/>
        <v>1.1792582417582418</v>
      </c>
      <c r="AY1025" s="9">
        <f t="shared" si="880"/>
        <v>1.169725725187466</v>
      </c>
      <c r="AZ1025" s="8">
        <f t="shared" si="918"/>
        <v>9.5325165707758064E-3</v>
      </c>
      <c r="BA1025" s="4" t="s">
        <v>25</v>
      </c>
      <c r="BC1025" s="4"/>
      <c r="BD1025" s="4"/>
      <c r="BE1025" s="4"/>
      <c r="BF1025" s="4"/>
      <c r="BG1025" s="4"/>
      <c r="BH1025" s="4"/>
      <c r="BI1025" s="4"/>
      <c r="BJ1025" s="4"/>
      <c r="BK1025" s="4"/>
      <c r="BN1025" s="4"/>
    </row>
    <row r="1026" spans="1:66" s="1" customFormat="1">
      <c r="A1026" s="12">
        <v>42852</v>
      </c>
      <c r="B1026" s="7">
        <v>30029.74</v>
      </c>
      <c r="C1026" s="7">
        <v>546</v>
      </c>
      <c r="D1026" s="7">
        <v>1529.65</v>
      </c>
      <c r="E1026" s="7">
        <v>12858.5</v>
      </c>
      <c r="F1026" s="7"/>
      <c r="G1026" s="7"/>
      <c r="H1026" s="10">
        <f t="shared" si="902"/>
        <v>-5.1020408163264478E-3</v>
      </c>
      <c r="I1026" s="10">
        <f t="shared" si="903"/>
        <v>-2.3866500749816447E-2</v>
      </c>
      <c r="J1026" s="10">
        <f t="shared" si="904"/>
        <v>-1.9744615971031065E-2</v>
      </c>
      <c r="K1026" s="7"/>
      <c r="L1026" s="10">
        <f t="shared" si="905"/>
        <v>7.7429943955164129</v>
      </c>
      <c r="M1026" s="10">
        <f t="shared" si="906"/>
        <v>6.7157629255989919</v>
      </c>
      <c r="N1026" s="10">
        <f t="shared" si="907"/>
        <v>7.7111306822031027</v>
      </c>
      <c r="O1026" s="7"/>
      <c r="P1026" s="10">
        <f t="shared" si="908"/>
        <v>1.027231469917421</v>
      </c>
      <c r="Q1026" s="10">
        <f t="shared" si="909"/>
        <v>3.1863713313310171E-2</v>
      </c>
      <c r="R1026" s="11">
        <f t="shared" si="910"/>
        <v>0.99536775660411081</v>
      </c>
      <c r="S1026" s="7"/>
      <c r="T1026" s="7"/>
      <c r="U1026" s="7">
        <v>14272.2</v>
      </c>
      <c r="V1026" s="7">
        <v>3562.9</v>
      </c>
      <c r="W1026" s="7">
        <v>111</v>
      </c>
      <c r="X1026" s="7"/>
      <c r="Y1026" s="10">
        <f t="shared" si="911"/>
        <v>2.669626673785671E-3</v>
      </c>
      <c r="Z1026" s="10">
        <f t="shared" si="912"/>
        <v>2.8074903843454337E-4</v>
      </c>
      <c r="AA1026" s="10">
        <f t="shared" si="913"/>
        <v>1.9751952227836527E-2</v>
      </c>
      <c r="AB1026" s="5"/>
      <c r="AC1026" s="10">
        <f t="shared" si="897"/>
        <v>-2.1050682140872867E-2</v>
      </c>
      <c r="AD1026" s="10">
        <f t="shared" si="898"/>
        <v>4.9810686977915991E-2</v>
      </c>
      <c r="AE1026" s="10">
        <f t="shared" si="899"/>
        <v>2.257336343115124E-3</v>
      </c>
      <c r="AF1026" s="10"/>
      <c r="AG1026" s="10">
        <f t="shared" si="900"/>
        <v>7.0861369118788861E-2</v>
      </c>
      <c r="AH1026" s="10">
        <f t="shared" si="901"/>
        <v>4.7553350634800866E-2</v>
      </c>
      <c r="AI1026" s="10">
        <f t="shared" si="914"/>
        <v>2.3308018483987995E-2</v>
      </c>
      <c r="AJ1026" s="7"/>
      <c r="AK1026" s="7"/>
      <c r="AL1026" s="7">
        <v>2383.5</v>
      </c>
      <c r="AM1026" s="7">
        <v>108.2</v>
      </c>
      <c r="AN1026" s="7">
        <v>2099.9499999999998</v>
      </c>
      <c r="AO1026" s="4"/>
      <c r="AP1026" s="10">
        <f t="shared" si="915"/>
        <v>1.0814249363867684E-2</v>
      </c>
      <c r="AQ1026" s="10">
        <f t="shared" si="916"/>
        <v>-4.9626701800614771E-2</v>
      </c>
      <c r="AR1026" s="10">
        <f t="shared" si="917"/>
        <v>-5.893770119295717E-3</v>
      </c>
      <c r="AS1026" s="4"/>
      <c r="AT1026" s="10">
        <f t="shared" ref="AT1026:AT1031" si="919">(AL1026-$AL$1025)/$AL$1025</f>
        <v>1.0814249363867684E-2</v>
      </c>
      <c r="AU1026" s="10">
        <f t="shared" ref="AU1026:AU1031" si="920">(AM1026-$AM$1025)/$AM$1025</f>
        <v>-4.9626701800614771E-2</v>
      </c>
      <c r="AV1026" s="10">
        <f t="shared" ref="AV1026:AV1031" si="921">(AN1026-$AN$1025)/$AN$1025</f>
        <v>-5.893770119295717E-3</v>
      </c>
      <c r="AW1026" s="7" t="s">
        <v>0</v>
      </c>
      <c r="AX1026" s="9">
        <f t="shared" ref="AX1026:AX1031" si="922">AV1026-AT1026</f>
        <v>-1.6708019483163403E-2</v>
      </c>
      <c r="AY1026" s="9">
        <f t="shared" ref="AY1026:AY1031" si="923">AV1026-AU1026</f>
        <v>4.3732931681319052E-2</v>
      </c>
      <c r="AZ1026" s="8">
        <f t="shared" si="918"/>
        <v>-6.0440951164482455E-2</v>
      </c>
      <c r="BA1026" s="4" t="s">
        <v>0</v>
      </c>
      <c r="BC1026" s="4"/>
      <c r="BD1026" s="4"/>
      <c r="BE1026" s="4"/>
      <c r="BF1026" s="4"/>
      <c r="BG1026" s="4"/>
      <c r="BH1026" s="4"/>
      <c r="BI1026" s="4"/>
      <c r="BJ1026" s="4"/>
      <c r="BK1026" s="4"/>
      <c r="BN1026" s="4"/>
    </row>
    <row r="1027" spans="1:66" s="1" customFormat="1">
      <c r="A1027" s="12">
        <v>42853</v>
      </c>
      <c r="B1027" s="7">
        <v>29918.400000000001</v>
      </c>
      <c r="C1027" s="7">
        <v>546.6</v>
      </c>
      <c r="D1027" s="7">
        <v>1511.65</v>
      </c>
      <c r="E1027" s="7">
        <v>12758.5</v>
      </c>
      <c r="F1027" s="7"/>
      <c r="G1027" s="7"/>
      <c r="H1027" s="10">
        <f t="shared" si="902"/>
        <v>1.0989010989011405E-3</v>
      </c>
      <c r="I1027" s="10">
        <f t="shared" si="903"/>
        <v>-1.1767397770731866E-2</v>
      </c>
      <c r="J1027" s="10">
        <f t="shared" si="904"/>
        <v>-7.7769568767741184E-3</v>
      </c>
      <c r="K1027" s="7"/>
      <c r="L1027" s="10">
        <f t="shared" si="905"/>
        <v>7.7526020816653327</v>
      </c>
      <c r="M1027" s="10">
        <f t="shared" si="906"/>
        <v>6.6249684741488029</v>
      </c>
      <c r="N1027" s="10">
        <f t="shared" si="907"/>
        <v>7.6433845945396657</v>
      </c>
      <c r="O1027" s="7"/>
      <c r="P1027" s="10">
        <f t="shared" si="908"/>
        <v>1.1276336075165299</v>
      </c>
      <c r="Q1027" s="10">
        <f t="shared" si="909"/>
        <v>0.10921748712566703</v>
      </c>
      <c r="R1027" s="11">
        <f t="shared" si="910"/>
        <v>1.0184161203908628</v>
      </c>
      <c r="S1027" s="7"/>
      <c r="T1027" s="7"/>
      <c r="U1027" s="7">
        <v>14459.7</v>
      </c>
      <c r="V1027" s="7">
        <v>3627.4</v>
      </c>
      <c r="W1027" s="7">
        <v>112.1</v>
      </c>
      <c r="X1027" s="7"/>
      <c r="Y1027" s="10">
        <f t="shared" si="911"/>
        <v>1.3137428006894521E-2</v>
      </c>
      <c r="Z1027" s="10">
        <f t="shared" si="912"/>
        <v>1.8103230514468549E-2</v>
      </c>
      <c r="AA1027" s="10">
        <f t="shared" si="913"/>
        <v>9.909909909909859E-3</v>
      </c>
      <c r="AB1027" s="5"/>
      <c r="AC1027" s="10">
        <f t="shared" si="897"/>
        <v>-8.1898059551000837E-3</v>
      </c>
      <c r="AD1027" s="10">
        <f t="shared" si="898"/>
        <v>6.8815651840829786E-2</v>
      </c>
      <c r="AE1027" s="10">
        <f t="shared" si="899"/>
        <v>1.218961625282162E-2</v>
      </c>
      <c r="AF1027" s="10"/>
      <c r="AG1027" s="10">
        <f t="shared" si="900"/>
        <v>7.7005457795929877E-2</v>
      </c>
      <c r="AH1027" s="10">
        <f t="shared" si="901"/>
        <v>5.6626035588008168E-2</v>
      </c>
      <c r="AI1027" s="10">
        <f t="shared" si="914"/>
        <v>2.0379422207921709E-2</v>
      </c>
      <c r="AJ1027" s="7"/>
      <c r="AK1027" s="7"/>
      <c r="AL1027" s="7">
        <v>2398</v>
      </c>
      <c r="AM1027" s="7">
        <v>110.6</v>
      </c>
      <c r="AN1027" s="7">
        <v>2170</v>
      </c>
      <c r="AO1027" s="4"/>
      <c r="AP1027" s="10">
        <f t="shared" si="915"/>
        <v>6.0834906649884623E-3</v>
      </c>
      <c r="AQ1027" s="10">
        <f t="shared" si="916"/>
        <v>2.2181146025877924E-2</v>
      </c>
      <c r="AR1027" s="10">
        <f t="shared" si="917"/>
        <v>3.3357937093740415E-2</v>
      </c>
      <c r="AS1027" s="4"/>
      <c r="AT1027" s="10">
        <f t="shared" si="919"/>
        <v>1.6963528413910092E-2</v>
      </c>
      <c r="AU1027" s="10">
        <f t="shared" si="920"/>
        <v>-2.8546332894158984E-2</v>
      </c>
      <c r="AV1027" s="10">
        <f t="shared" si="921"/>
        <v>2.7267562961560268E-2</v>
      </c>
      <c r="AW1027" s="4"/>
      <c r="AX1027" s="9">
        <f t="shared" si="922"/>
        <v>1.0304034547650175E-2</v>
      </c>
      <c r="AY1027" s="9">
        <f t="shared" si="923"/>
        <v>5.5813895855719248E-2</v>
      </c>
      <c r="AZ1027" s="8">
        <f t="shared" si="918"/>
        <v>-4.5509861308069069E-2</v>
      </c>
      <c r="BA1027" s="4"/>
      <c r="BC1027" s="4"/>
      <c r="BD1027" s="4"/>
      <c r="BE1027" s="4"/>
      <c r="BF1027" s="4"/>
      <c r="BG1027" s="4"/>
      <c r="BH1027" s="4"/>
      <c r="BI1027" s="4"/>
      <c r="BJ1027" s="4"/>
      <c r="BK1027" s="4"/>
      <c r="BN1027" s="4"/>
    </row>
    <row r="1028" spans="1:66" s="1" customFormat="1">
      <c r="A1028" s="12">
        <v>42857</v>
      </c>
      <c r="B1028" s="7">
        <v>29921.18</v>
      </c>
      <c r="C1028" s="7">
        <v>564.20000000000005</v>
      </c>
      <c r="D1028" s="7">
        <v>1527.65</v>
      </c>
      <c r="E1028" s="7">
        <v>12697</v>
      </c>
      <c r="F1028" s="7"/>
      <c r="G1028" s="7"/>
      <c r="H1028" s="10">
        <f t="shared" si="902"/>
        <v>3.2199048664471319E-2</v>
      </c>
      <c r="I1028" s="10">
        <f t="shared" si="903"/>
        <v>1.0584460688651473E-2</v>
      </c>
      <c r="J1028" s="10">
        <f t="shared" si="904"/>
        <v>-4.8203158678528039E-3</v>
      </c>
      <c r="K1028" s="7"/>
      <c r="L1028" s="10">
        <f t="shared" si="905"/>
        <v>8.0344275420336277</v>
      </c>
      <c r="M1028" s="10">
        <f t="shared" si="906"/>
        <v>6.7056746532156373</v>
      </c>
      <c r="N1028" s="10">
        <f t="shared" si="907"/>
        <v>7.6017207506266518</v>
      </c>
      <c r="O1028" s="7"/>
      <c r="P1028" s="10">
        <f t="shared" si="908"/>
        <v>1.3287528888179905</v>
      </c>
      <c r="Q1028" s="10">
        <f t="shared" si="909"/>
        <v>0.43270679140697599</v>
      </c>
      <c r="R1028" s="11">
        <f t="shared" si="910"/>
        <v>0.89604609741101449</v>
      </c>
      <c r="S1028" s="7"/>
      <c r="T1028" s="7"/>
      <c r="U1028" s="7">
        <v>14704.1</v>
      </c>
      <c r="V1028" s="7">
        <v>3572.3</v>
      </c>
      <c r="W1028" s="7">
        <v>120.3</v>
      </c>
      <c r="X1028" s="7">
        <v>3</v>
      </c>
      <c r="Y1028" s="10">
        <f t="shared" si="911"/>
        <v>1.6902148730609877E-2</v>
      </c>
      <c r="Z1028" s="10">
        <f t="shared" si="912"/>
        <v>-1.5189943210012656E-2</v>
      </c>
      <c r="AA1028" s="10">
        <f t="shared" si="913"/>
        <v>7.3148974130240879E-2</v>
      </c>
      <c r="AB1028" s="5"/>
      <c r="AC1028" s="10">
        <f t="shared" si="897"/>
        <v>8.5739174571818552E-3</v>
      </c>
      <c r="AD1028" s="10">
        <f t="shared" si="898"/>
        <v>5.2580402787394925E-2</v>
      </c>
      <c r="AE1028" s="10">
        <f t="shared" si="899"/>
        <v>8.6230248306997714E-2</v>
      </c>
      <c r="AF1028" s="10" t="s">
        <v>1</v>
      </c>
      <c r="AG1028" s="10">
        <f t="shared" si="900"/>
        <v>4.400648533021307E-2</v>
      </c>
      <c r="AH1028" s="10">
        <f t="shared" si="901"/>
        <v>-3.3649845519602789E-2</v>
      </c>
      <c r="AI1028" s="10">
        <f t="shared" si="914"/>
        <v>7.7656330849815852E-2</v>
      </c>
      <c r="AJ1028" s="7"/>
      <c r="AK1028" s="7"/>
      <c r="AL1028" s="7">
        <v>2486</v>
      </c>
      <c r="AM1028" s="7">
        <v>106.25</v>
      </c>
      <c r="AN1028" s="7">
        <v>2190.5500000000002</v>
      </c>
      <c r="AO1028" s="4"/>
      <c r="AP1028" s="10">
        <f t="shared" si="915"/>
        <v>3.669724770642202E-2</v>
      </c>
      <c r="AQ1028" s="10">
        <f t="shared" si="916"/>
        <v>-3.9330922242314596E-2</v>
      </c>
      <c r="AR1028" s="10">
        <f t="shared" si="917"/>
        <v>9.4700460829493932E-3</v>
      </c>
      <c r="AS1028" s="4"/>
      <c r="AT1028" s="10">
        <f t="shared" si="919"/>
        <v>5.4283290924512298E-2</v>
      </c>
      <c r="AU1028" s="10">
        <f t="shared" si="920"/>
        <v>-6.6754501537110184E-2</v>
      </c>
      <c r="AV1028" s="10">
        <f t="shared" si="921"/>
        <v>3.6995834122325356E-2</v>
      </c>
      <c r="AW1028" s="4"/>
      <c r="AX1028" s="9">
        <f t="shared" si="922"/>
        <v>-1.7287456802186942E-2</v>
      </c>
      <c r="AY1028" s="9">
        <f t="shared" si="923"/>
        <v>0.10375033565943553</v>
      </c>
      <c r="AZ1028" s="8">
        <f t="shared" si="918"/>
        <v>-0.12103779246162247</v>
      </c>
      <c r="BA1028" s="4"/>
      <c r="BC1028" s="4"/>
      <c r="BD1028" s="4"/>
      <c r="BE1028" s="4"/>
      <c r="BF1028" s="4"/>
      <c r="BG1028" s="4"/>
      <c r="BH1028" s="4"/>
      <c r="BI1028" s="4"/>
      <c r="BJ1028" s="4">
        <v>155</v>
      </c>
      <c r="BK1028" s="4"/>
      <c r="BN1028" s="4"/>
    </row>
    <row r="1029" spans="1:66" s="1" customFormat="1">
      <c r="A1029" s="12">
        <v>42858</v>
      </c>
      <c r="B1029" s="7">
        <v>29894.799999999999</v>
      </c>
      <c r="C1029" s="7">
        <v>568.75</v>
      </c>
      <c r="D1029" s="7">
        <v>1531.15</v>
      </c>
      <c r="E1029" s="7">
        <v>12701</v>
      </c>
      <c r="F1029" s="7"/>
      <c r="G1029" s="7"/>
      <c r="H1029" s="10">
        <f t="shared" si="902"/>
        <v>8.0645161290321763E-3</v>
      </c>
      <c r="I1029" s="10">
        <f t="shared" si="903"/>
        <v>2.2911007102412199E-3</v>
      </c>
      <c r="J1029" s="10">
        <f t="shared" si="904"/>
        <v>3.1503504764905096E-4</v>
      </c>
      <c r="K1029" s="7"/>
      <c r="L1029" s="10">
        <f t="shared" si="905"/>
        <v>8.1072858286629295</v>
      </c>
      <c r="M1029" s="10">
        <f t="shared" si="906"/>
        <v>6.7233291298865074</v>
      </c>
      <c r="N1029" s="10">
        <f t="shared" si="907"/>
        <v>7.6044305941331887</v>
      </c>
      <c r="O1029" s="7"/>
      <c r="P1029" s="10">
        <f t="shared" si="908"/>
        <v>1.383956698776422</v>
      </c>
      <c r="Q1029" s="10">
        <f t="shared" si="909"/>
        <v>0.50285523452974079</v>
      </c>
      <c r="R1029" s="11">
        <f t="shared" si="910"/>
        <v>0.88110146424668123</v>
      </c>
      <c r="S1029" s="7"/>
      <c r="T1029" s="7"/>
      <c r="U1029" s="7">
        <v>14713.55</v>
      </c>
      <c r="V1029" s="7">
        <v>3574.1</v>
      </c>
      <c r="W1029" s="7">
        <v>117.95</v>
      </c>
      <c r="X1029" s="7">
        <f>X1011+X1011*0.053</f>
        <v>1.162512</v>
      </c>
      <c r="Y1029" s="10">
        <f t="shared" si="911"/>
        <v>6.4267789256050405E-4</v>
      </c>
      <c r="Z1029" s="10">
        <f t="shared" si="912"/>
        <v>5.0387705399874787E-4</v>
      </c>
      <c r="AA1029" s="10">
        <f t="shared" si="913"/>
        <v>-1.953449709060677E-2</v>
      </c>
      <c r="AB1029" s="5"/>
      <c r="AC1029" s="10">
        <f t="shared" ref="AC1029:AC1034" si="924">(U1029-$U$1028)/$U$1028</f>
        <v>6.4267789256050405E-4</v>
      </c>
      <c r="AD1029" s="10">
        <f t="shared" ref="AD1029:AD1034" si="925">(V1029-$V$1028)/$V$1028</f>
        <v>5.0387705399874787E-4</v>
      </c>
      <c r="AE1029" s="10">
        <f t="shared" ref="AE1029:AE1034" si="926">(W1029-$W$1028)/$W$1028</f>
        <v>-1.953449709060677E-2</v>
      </c>
      <c r="AF1029" s="10" t="s">
        <v>0</v>
      </c>
      <c r="AG1029" s="10">
        <f t="shared" si="900"/>
        <v>-1.3880083856175618E-4</v>
      </c>
      <c r="AH1029" s="10">
        <f t="shared" si="901"/>
        <v>2.0038374144605516E-2</v>
      </c>
      <c r="AI1029" s="10">
        <f t="shared" si="914"/>
        <v>-2.0177174983167272E-2</v>
      </c>
      <c r="AJ1029" s="7"/>
      <c r="AK1029" s="7"/>
      <c r="AL1029" s="7">
        <v>2474.25</v>
      </c>
      <c r="AM1029" s="7">
        <v>107.05</v>
      </c>
      <c r="AN1029" s="7">
        <v>2187.75</v>
      </c>
      <c r="AO1029" s="4"/>
      <c r="AP1029" s="10">
        <f t="shared" si="915"/>
        <v>-4.7264682220434437E-3</v>
      </c>
      <c r="AQ1029" s="10">
        <f t="shared" si="916"/>
        <v>7.5294117647058557E-3</v>
      </c>
      <c r="AR1029" s="10">
        <f t="shared" si="917"/>
        <v>-1.2782177991829365E-3</v>
      </c>
      <c r="AS1029" s="4"/>
      <c r="AT1029" s="10">
        <f t="shared" si="919"/>
        <v>4.9300254452926212E-2</v>
      </c>
      <c r="AU1029" s="10">
        <f t="shared" si="920"/>
        <v>-5.9727711901624923E-2</v>
      </c>
      <c r="AV1029" s="10">
        <f t="shared" si="921"/>
        <v>3.5670327589471647E-2</v>
      </c>
      <c r="AW1029" s="4"/>
      <c r="AX1029" s="9">
        <f t="shared" si="922"/>
        <v>-1.3629926863454565E-2</v>
      </c>
      <c r="AY1029" s="9">
        <f t="shared" si="923"/>
        <v>9.539803949109657E-2</v>
      </c>
      <c r="AZ1029" s="8">
        <f t="shared" si="918"/>
        <v>-0.10902796635455114</v>
      </c>
      <c r="BA1029" s="4"/>
      <c r="BC1029" s="4"/>
      <c r="BD1029" s="4"/>
      <c r="BE1029" s="4"/>
      <c r="BF1029" s="4"/>
      <c r="BG1029" s="4"/>
      <c r="BH1029" s="4"/>
      <c r="BI1029" s="4"/>
      <c r="BJ1029" s="4"/>
      <c r="BK1029" s="4"/>
      <c r="BN1029" s="4"/>
    </row>
    <row r="1030" spans="1:66" s="1" customFormat="1">
      <c r="A1030" s="12">
        <v>42859</v>
      </c>
      <c r="B1030" s="7">
        <v>30126.21</v>
      </c>
      <c r="C1030" s="7">
        <v>568.29999999999995</v>
      </c>
      <c r="D1030" s="7">
        <v>1549.9</v>
      </c>
      <c r="E1030" s="7">
        <v>12964</v>
      </c>
      <c r="F1030" s="7"/>
      <c r="G1030" s="7"/>
      <c r="H1030" s="10">
        <f t="shared" si="902"/>
        <v>-7.9120879120887116E-4</v>
      </c>
      <c r="I1030" s="10">
        <f t="shared" si="903"/>
        <v>1.224569767821572E-2</v>
      </c>
      <c r="J1030" s="10">
        <f t="shared" si="904"/>
        <v>2.0707030942445477E-2</v>
      </c>
      <c r="K1030" s="7"/>
      <c r="L1030" s="10">
        <f t="shared" si="905"/>
        <v>8.1000800640512409</v>
      </c>
      <c r="M1030" s="10">
        <f t="shared" si="906"/>
        <v>6.8179066834804543</v>
      </c>
      <c r="N1030" s="10">
        <f t="shared" si="907"/>
        <v>7.7826028046880298</v>
      </c>
      <c r="O1030" s="7"/>
      <c r="P1030" s="10">
        <f t="shared" si="908"/>
        <v>1.2821733805707867</v>
      </c>
      <c r="Q1030" s="10">
        <f t="shared" si="909"/>
        <v>0.31747725936321114</v>
      </c>
      <c r="R1030" s="11">
        <f t="shared" si="910"/>
        <v>0.96469612120757553</v>
      </c>
      <c r="S1030" s="7"/>
      <c r="T1030" s="7"/>
      <c r="U1030" s="7">
        <v>14425.55</v>
      </c>
      <c r="V1030" s="7">
        <v>3583.35</v>
      </c>
      <c r="W1030" s="7">
        <v>119.95</v>
      </c>
      <c r="X1030" s="7"/>
      <c r="Y1030" s="10">
        <f t="shared" si="911"/>
        <v>-1.9573794223691768E-2</v>
      </c>
      <c r="Z1030" s="10">
        <f t="shared" si="912"/>
        <v>2.5880641280322321E-3</v>
      </c>
      <c r="AA1030" s="10">
        <f t="shared" si="913"/>
        <v>1.6956337431114878E-2</v>
      </c>
      <c r="AB1030" s="5"/>
      <c r="AC1030" s="10">
        <f t="shared" si="924"/>
        <v>-1.8943695975952361E-2</v>
      </c>
      <c r="AD1030" s="10">
        <f t="shared" si="925"/>
        <v>3.0932452481593725E-3</v>
      </c>
      <c r="AE1030" s="10">
        <f t="shared" si="926"/>
        <v>-2.9093931837073511E-3</v>
      </c>
      <c r="AF1030" s="10"/>
      <c r="AG1030" s="10">
        <f t="shared" si="900"/>
        <v>2.2036941224111734E-2</v>
      </c>
      <c r="AH1030" s="10">
        <f t="shared" si="901"/>
        <v>6.0026384318667241E-3</v>
      </c>
      <c r="AI1030" s="10">
        <f t="shared" si="914"/>
        <v>1.6034302792245009E-2</v>
      </c>
      <c r="AJ1030" s="7"/>
      <c r="AK1030" s="7"/>
      <c r="AL1030" s="7">
        <v>2420.25</v>
      </c>
      <c r="AM1030" s="7">
        <v>112.4</v>
      </c>
      <c r="AN1030" s="7">
        <v>2238.1999999999998</v>
      </c>
      <c r="AO1030" s="4"/>
      <c r="AP1030" s="10">
        <f t="shared" si="915"/>
        <v>-2.1824795392543193E-2</v>
      </c>
      <c r="AQ1030" s="10">
        <f t="shared" si="916"/>
        <v>4.9976646426903394E-2</v>
      </c>
      <c r="AR1030" s="10">
        <f t="shared" si="917"/>
        <v>2.306022168894975E-2</v>
      </c>
      <c r="AS1030" s="4"/>
      <c r="AT1030" s="10">
        <f t="shared" si="919"/>
        <v>2.6399491094147583E-2</v>
      </c>
      <c r="AU1030" s="10">
        <f t="shared" si="920"/>
        <v>-1.2736056214316985E-2</v>
      </c>
      <c r="AV1030" s="10">
        <f t="shared" si="921"/>
        <v>5.9553114940352071E-2</v>
      </c>
      <c r="AW1030" s="4"/>
      <c r="AX1030" s="9">
        <f t="shared" si="922"/>
        <v>3.3153623846204489E-2</v>
      </c>
      <c r="AY1030" s="9">
        <f t="shared" si="923"/>
        <v>7.2289171154669055E-2</v>
      </c>
      <c r="AZ1030" s="8">
        <f t="shared" si="918"/>
        <v>-3.9135547308464566E-2</v>
      </c>
      <c r="BA1030" s="4"/>
      <c r="BC1030" s="4"/>
      <c r="BD1030" s="4"/>
      <c r="BE1030" s="4"/>
      <c r="BF1030" s="4"/>
      <c r="BG1030" s="4"/>
      <c r="BH1030" s="4"/>
      <c r="BI1030" s="4"/>
      <c r="BJ1030" s="4"/>
      <c r="BK1030" s="4"/>
      <c r="BN1030" s="4"/>
    </row>
    <row r="1031" spans="1:66" s="1" customFormat="1">
      <c r="A1031" s="12">
        <v>42860</v>
      </c>
      <c r="B1031" s="7">
        <v>29858.799999999999</v>
      </c>
      <c r="C1031" s="7">
        <v>592.35</v>
      </c>
      <c r="D1031" s="7">
        <v>1542.8</v>
      </c>
      <c r="E1031" s="7">
        <v>12738</v>
      </c>
      <c r="F1031" s="7"/>
      <c r="G1031" s="7"/>
      <c r="H1031" s="10">
        <f t="shared" si="902"/>
        <v>4.2319197606897889E-2</v>
      </c>
      <c r="I1031" s="10">
        <f t="shared" si="903"/>
        <v>-4.5809407058520785E-3</v>
      </c>
      <c r="J1031" s="10">
        <f t="shared" si="904"/>
        <v>-1.7432891082999075E-2</v>
      </c>
      <c r="K1031" s="7" t="s">
        <v>15</v>
      </c>
      <c r="L1031" s="10">
        <f t="shared" si="905"/>
        <v>8.4851881505204148</v>
      </c>
      <c r="M1031" s="10">
        <f t="shared" si="906"/>
        <v>6.7820933165195454</v>
      </c>
      <c r="N1031" s="10">
        <f t="shared" si="907"/>
        <v>7.6294966465686604</v>
      </c>
      <c r="O1031" s="10" t="s">
        <v>1</v>
      </c>
      <c r="P1031" s="10">
        <f t="shared" si="908"/>
        <v>1.7030948340008694</v>
      </c>
      <c r="Q1031" s="10">
        <f t="shared" si="909"/>
        <v>0.85569150395175431</v>
      </c>
      <c r="R1031" s="11">
        <f t="shared" si="910"/>
        <v>0.84740333004911506</v>
      </c>
      <c r="S1031" s="7" t="s">
        <v>14</v>
      </c>
      <c r="T1031" s="7"/>
      <c r="U1031" s="7">
        <v>14205.8</v>
      </c>
      <c r="V1031" s="7">
        <v>3522.5</v>
      </c>
      <c r="W1031" s="7">
        <v>112.65</v>
      </c>
      <c r="X1031" s="7"/>
      <c r="Y1031" s="10">
        <f t="shared" si="911"/>
        <v>-1.5233387981740731E-2</v>
      </c>
      <c r="Z1031" s="10">
        <f t="shared" si="912"/>
        <v>-1.6981316365970365E-2</v>
      </c>
      <c r="AA1031" s="10">
        <f t="shared" si="913"/>
        <v>-6.0858691121300518E-2</v>
      </c>
      <c r="AB1031" s="5"/>
      <c r="AC1031" s="10">
        <f t="shared" si="924"/>
        <v>-3.3888507287083265E-2</v>
      </c>
      <c r="AD1031" s="10">
        <f t="shared" si="925"/>
        <v>-1.3940598493967522E-2</v>
      </c>
      <c r="AE1031" s="10">
        <f t="shared" si="926"/>
        <v>-6.3591022443890199E-2</v>
      </c>
      <c r="AF1031" s="10"/>
      <c r="AG1031" s="10">
        <f t="shared" si="900"/>
        <v>1.9947908793115744E-2</v>
      </c>
      <c r="AH1031" s="10">
        <f t="shared" si="901"/>
        <v>4.9650423949922681E-2</v>
      </c>
      <c r="AI1031" s="10">
        <f t="shared" si="914"/>
        <v>-2.9702515156806938E-2</v>
      </c>
      <c r="AJ1031" s="7"/>
      <c r="AK1031" s="7"/>
      <c r="AL1031" s="7">
        <v>2405.25</v>
      </c>
      <c r="AM1031" s="7">
        <v>118</v>
      </c>
      <c r="AN1031" s="7">
        <v>2266.85</v>
      </c>
      <c r="AO1031" s="4"/>
      <c r="AP1031" s="10">
        <f t="shared" si="915"/>
        <v>-6.1977068484660672E-3</v>
      </c>
      <c r="AQ1031" s="10">
        <f t="shared" si="916"/>
        <v>4.9822064056939445E-2</v>
      </c>
      <c r="AR1031" s="10">
        <f t="shared" si="917"/>
        <v>1.2800464659101105E-2</v>
      </c>
      <c r="AS1031" s="4"/>
      <c r="AT1031" s="10">
        <f t="shared" si="919"/>
        <v>2.0038167938931296E-2</v>
      </c>
      <c r="AU1031" s="10">
        <f t="shared" si="920"/>
        <v>3.6451471234079984E-2</v>
      </c>
      <c r="AV1031" s="10">
        <f t="shared" si="921"/>
        <v>7.3115887142586544E-2</v>
      </c>
      <c r="AW1031" s="10" t="s">
        <v>1</v>
      </c>
      <c r="AX1031" s="9">
        <f t="shared" si="922"/>
        <v>5.3077719203655248E-2</v>
      </c>
      <c r="AY1031" s="9">
        <f t="shared" si="923"/>
        <v>3.666441590850656E-2</v>
      </c>
      <c r="AZ1031" s="8">
        <f t="shared" si="918"/>
        <v>1.6413303295148687E-2</v>
      </c>
      <c r="BA1031" s="4" t="s">
        <v>14</v>
      </c>
      <c r="BC1031" s="4"/>
      <c r="BD1031" s="4"/>
      <c r="BE1031" s="4"/>
      <c r="BF1031" s="4"/>
      <c r="BG1031" s="4"/>
      <c r="BH1031" s="4"/>
      <c r="BI1031" s="4"/>
      <c r="BJ1031" s="4">
        <v>156</v>
      </c>
      <c r="BK1031" s="4"/>
      <c r="BN1031" s="4"/>
    </row>
    <row r="1032" spans="1:66" s="1" customFormat="1">
      <c r="A1032" s="12">
        <v>42863</v>
      </c>
      <c r="B1032" s="7">
        <v>29926.15</v>
      </c>
      <c r="C1032" s="7">
        <v>602.4</v>
      </c>
      <c r="D1032" s="7">
        <v>1529.45</v>
      </c>
      <c r="E1032" s="7">
        <v>12723.5</v>
      </c>
      <c r="F1032" s="7"/>
      <c r="G1032" s="7"/>
      <c r="H1032" s="10">
        <f t="shared" si="902"/>
        <v>1.6966320587490428E-2</v>
      </c>
      <c r="I1032" s="10">
        <f t="shared" si="903"/>
        <v>-8.6530982628985672E-3</v>
      </c>
      <c r="J1032" s="10">
        <f t="shared" si="904"/>
        <v>-1.1383262678599465E-3</v>
      </c>
      <c r="K1032" s="7" t="s">
        <v>38</v>
      </c>
      <c r="L1032" s="10">
        <f t="shared" si="905"/>
        <v>8.6461168935148098</v>
      </c>
      <c r="M1032" s="10">
        <f t="shared" si="906"/>
        <v>6.7147540983606557</v>
      </c>
      <c r="N1032" s="10">
        <f t="shared" si="907"/>
        <v>7.6196734638574624</v>
      </c>
      <c r="O1032" s="7" t="s">
        <v>2</v>
      </c>
      <c r="P1032" s="10">
        <f t="shared" si="908"/>
        <v>1.9313627951541541</v>
      </c>
      <c r="Q1032" s="10">
        <f t="shared" si="909"/>
        <v>1.0264434296573475</v>
      </c>
      <c r="R1032" s="11">
        <f t="shared" si="910"/>
        <v>0.90491936549680663</v>
      </c>
      <c r="S1032" s="7" t="s">
        <v>2</v>
      </c>
      <c r="T1032" s="7"/>
      <c r="U1032" s="7">
        <v>14454.4</v>
      </c>
      <c r="V1032" s="7">
        <v>3525.85</v>
      </c>
      <c r="W1032" s="7">
        <v>108.8</v>
      </c>
      <c r="X1032" s="7"/>
      <c r="Y1032" s="10">
        <f t="shared" si="911"/>
        <v>1.7499894409325794E-2</v>
      </c>
      <c r="Z1032" s="10">
        <f t="shared" si="912"/>
        <v>9.510290986515001E-4</v>
      </c>
      <c r="AA1032" s="10">
        <f t="shared" si="913"/>
        <v>-3.4176653351087515E-2</v>
      </c>
      <c r="AB1032" s="5"/>
      <c r="AC1032" s="10">
        <f t="shared" si="924"/>
        <v>-1.6981658176971098E-2</v>
      </c>
      <c r="AD1032" s="10">
        <f t="shared" si="925"/>
        <v>-1.3002827310136402E-2</v>
      </c>
      <c r="AE1032" s="10">
        <f t="shared" si="926"/>
        <v>-9.5594347464671658E-2</v>
      </c>
      <c r="AF1032" s="10"/>
      <c r="AG1032" s="10">
        <f t="shared" si="900"/>
        <v>3.9788308668346952E-3</v>
      </c>
      <c r="AH1032" s="10">
        <f t="shared" si="901"/>
        <v>8.2591520154535261E-2</v>
      </c>
      <c r="AI1032" s="10">
        <f t="shared" si="914"/>
        <v>-7.8612689287700571E-2</v>
      </c>
      <c r="AJ1032" s="7"/>
      <c r="AK1032" s="7"/>
      <c r="AL1032" s="7">
        <v>2455.5</v>
      </c>
      <c r="AM1032" s="7">
        <v>123.9</v>
      </c>
      <c r="AN1032" s="7">
        <v>2344.5</v>
      </c>
      <c r="AO1032" s="4"/>
      <c r="AP1032" s="10">
        <f t="shared" si="915"/>
        <v>2.0891799189273464E-2</v>
      </c>
      <c r="AQ1032" s="10">
        <f t="shared" si="916"/>
        <v>5.0000000000000051E-2</v>
      </c>
      <c r="AR1032" s="10">
        <f t="shared" si="917"/>
        <v>3.4254582349957027E-2</v>
      </c>
      <c r="AS1032" s="4"/>
      <c r="AT1032" s="10">
        <f>(AL1032-$AL$1031)/$AL$1031</f>
        <v>2.0891799189273464E-2</v>
      </c>
      <c r="AU1032" s="10">
        <f>(AM1032-$AM$1031)/$AM$1031</f>
        <v>5.0000000000000051E-2</v>
      </c>
      <c r="AV1032" s="10">
        <f>(AN1032-$AN$1031)/$AN$1031</f>
        <v>3.4254582349957027E-2</v>
      </c>
      <c r="AW1032" s="7" t="s">
        <v>0</v>
      </c>
      <c r="AX1032" s="9">
        <f t="shared" ref="AX1032:AX1039" si="927">AU1032-AT1032</f>
        <v>2.9108200810726587E-2</v>
      </c>
      <c r="AY1032" s="9">
        <f t="shared" ref="AY1032:AY1039" si="928">AU1032-AV1032</f>
        <v>1.5745417650043024E-2</v>
      </c>
      <c r="AZ1032" s="8">
        <f t="shared" si="918"/>
        <v>1.3362783160683563E-2</v>
      </c>
      <c r="BA1032" s="4"/>
      <c r="BC1032" s="4"/>
      <c r="BD1032" s="4"/>
      <c r="BE1032" s="4"/>
      <c r="BF1032" s="4"/>
      <c r="BG1032" s="4"/>
      <c r="BH1032" s="4"/>
      <c r="BI1032" s="4"/>
      <c r="BJ1032" s="4"/>
      <c r="BK1032" s="4"/>
      <c r="BN1032" s="4"/>
    </row>
    <row r="1033" spans="1:66" s="1" customFormat="1">
      <c r="A1033" s="12">
        <v>42864</v>
      </c>
      <c r="B1033" s="7">
        <v>29933.25</v>
      </c>
      <c r="C1033" s="7">
        <v>599.79999999999995</v>
      </c>
      <c r="D1033" s="7">
        <v>1540.7</v>
      </c>
      <c r="E1033" s="7">
        <v>12853.5</v>
      </c>
      <c r="F1033" s="7"/>
      <c r="G1033" s="7"/>
      <c r="H1033" s="10">
        <f t="shared" si="902"/>
        <v>-4.3160690571049515E-3</v>
      </c>
      <c r="I1033" s="10">
        <f t="shared" si="903"/>
        <v>7.3555853411357026E-3</v>
      </c>
      <c r="J1033" s="10">
        <f t="shared" si="904"/>
        <v>1.0217314418202538E-2</v>
      </c>
      <c r="K1033" s="7"/>
      <c r="L1033" s="10">
        <f t="shared" si="905"/>
        <v>8.6044835868694935</v>
      </c>
      <c r="M1033" s="10">
        <f t="shared" si="906"/>
        <v>6.771500630517024</v>
      </c>
      <c r="N1033" s="10">
        <f t="shared" si="907"/>
        <v>7.7077433778199307</v>
      </c>
      <c r="P1033" s="10">
        <f t="shared" si="908"/>
        <v>1.8329829563524696</v>
      </c>
      <c r="Q1033" s="10">
        <f t="shared" si="909"/>
        <v>0.89674020904956286</v>
      </c>
      <c r="R1033" s="11">
        <f t="shared" si="910"/>
        <v>0.93624274730290669</v>
      </c>
      <c r="S1033" s="7"/>
      <c r="T1033" s="7"/>
      <c r="U1033" s="7">
        <v>14419.15</v>
      </c>
      <c r="V1033" s="7">
        <v>3583.8</v>
      </c>
      <c r="W1033" s="7">
        <v>107.4</v>
      </c>
      <c r="X1033" s="7"/>
      <c r="Y1033" s="10">
        <f t="shared" si="911"/>
        <v>-2.4387037856984724E-3</v>
      </c>
      <c r="Z1033" s="10">
        <f t="shared" si="912"/>
        <v>1.6435753080817468E-2</v>
      </c>
      <c r="AA1033" s="10">
        <f t="shared" si="913"/>
        <v>-1.2867647058823451E-2</v>
      </c>
      <c r="AB1033" s="5"/>
      <c r="AC1033" s="10">
        <f t="shared" si="924"/>
        <v>-1.9378948728585952E-2</v>
      </c>
      <c r="AD1033" s="10">
        <f t="shared" si="925"/>
        <v>3.2192145116591549E-3</v>
      </c>
      <c r="AE1033" s="10">
        <f t="shared" si="926"/>
        <v>-0.10723192019950117</v>
      </c>
      <c r="AF1033" s="10"/>
      <c r="AG1033" s="10">
        <f t="shared" si="900"/>
        <v>2.2598163240245106E-2</v>
      </c>
      <c r="AH1033" s="10">
        <f t="shared" si="901"/>
        <v>0.11045113471116033</v>
      </c>
      <c r="AI1033" s="10">
        <f t="shared" si="914"/>
        <v>-8.7852971470915225E-2</v>
      </c>
      <c r="AJ1033" s="7"/>
      <c r="AK1033" s="7"/>
      <c r="AL1033" s="7">
        <v>2505.75</v>
      </c>
      <c r="AM1033" s="7">
        <v>130.05000000000001</v>
      </c>
      <c r="AN1033" s="7">
        <v>2409.9</v>
      </c>
      <c r="AO1033" s="4"/>
      <c r="AP1033" s="10">
        <f t="shared" si="915"/>
        <v>2.0464263897373245E-2</v>
      </c>
      <c r="AQ1033" s="10">
        <f t="shared" si="916"/>
        <v>4.9636803874092056E-2</v>
      </c>
      <c r="AR1033" s="10">
        <f t="shared" si="917"/>
        <v>2.7895073576455574E-2</v>
      </c>
      <c r="AS1033" s="4"/>
      <c r="AT1033" s="10">
        <f>(AL1033-$AL$1031)/$AL$1031</f>
        <v>4.1783598378546928E-2</v>
      </c>
      <c r="AU1033" s="10">
        <f>(AM1033-$AM$1031)/$AM$1031</f>
        <v>0.10211864406779671</v>
      </c>
      <c r="AV1033" s="10">
        <f>(AN1033-$AN$1031)/$AN$1031</f>
        <v>6.3105190021395405E-2</v>
      </c>
      <c r="AW1033" s="4"/>
      <c r="AX1033" s="9">
        <f t="shared" si="927"/>
        <v>6.0335045689249779E-2</v>
      </c>
      <c r="AY1033" s="9">
        <f t="shared" si="928"/>
        <v>3.9013454046401302E-2</v>
      </c>
      <c r="AZ1033" s="8">
        <f t="shared" si="918"/>
        <v>2.1321591642848477E-2</v>
      </c>
      <c r="BA1033" s="4"/>
      <c r="BC1033" s="4"/>
      <c r="BD1033" s="4"/>
      <c r="BE1033" s="4"/>
      <c r="BF1033" s="4"/>
      <c r="BG1033" s="4"/>
      <c r="BH1033" s="4"/>
      <c r="BI1033" s="4"/>
      <c r="BJ1033" s="4"/>
      <c r="BK1033" s="4"/>
      <c r="BN1033" s="4"/>
    </row>
    <row r="1034" spans="1:66" s="1" customFormat="1">
      <c r="A1034" s="12">
        <v>42865</v>
      </c>
      <c r="B1034" s="7">
        <v>30248.17</v>
      </c>
      <c r="C1034" s="7">
        <v>634.65</v>
      </c>
      <c r="D1034" s="7">
        <v>1537.35</v>
      </c>
      <c r="E1034" s="7">
        <v>13264</v>
      </c>
      <c r="F1034" s="7"/>
      <c r="G1034" s="7"/>
      <c r="H1034" s="10">
        <f t="shared" si="902"/>
        <v>5.810270090030014E-2</v>
      </c>
      <c r="I1034" s="10">
        <f t="shared" si="903"/>
        <v>-2.1743363406244798E-3</v>
      </c>
      <c r="J1034" s="10">
        <f t="shared" si="904"/>
        <v>3.1936826545298946E-2</v>
      </c>
      <c r="K1034" s="7"/>
      <c r="L1034" s="10">
        <f t="shared" si="905"/>
        <v>9.1625300240192136</v>
      </c>
      <c r="M1034" s="10">
        <f t="shared" si="906"/>
        <v>6.7546027742749049</v>
      </c>
      <c r="N1034" s="10">
        <f t="shared" si="907"/>
        <v>7.9858410676783418</v>
      </c>
      <c r="O1034" s="7"/>
      <c r="P1034" s="10">
        <f t="shared" si="908"/>
        <v>2.4079272497443087</v>
      </c>
      <c r="Q1034" s="10">
        <f t="shared" si="909"/>
        <v>1.1766889563408718</v>
      </c>
      <c r="R1034" s="11">
        <f t="shared" si="910"/>
        <v>1.2312382934034369</v>
      </c>
      <c r="S1034" s="7"/>
      <c r="T1034" s="7"/>
      <c r="U1034" s="7">
        <v>14610.5</v>
      </c>
      <c r="V1034" s="7">
        <v>3712.85</v>
      </c>
      <c r="W1034" s="7">
        <v>106.4</v>
      </c>
      <c r="X1034" s="7">
        <v>4</v>
      </c>
      <c r="Y1034" s="10">
        <f t="shared" si="911"/>
        <v>1.3270546460783081E-2</v>
      </c>
      <c r="Z1034" s="10">
        <f t="shared" si="912"/>
        <v>3.6009263909816319E-2</v>
      </c>
      <c r="AA1034" s="10">
        <f t="shared" si="913"/>
        <v>-9.3109869646182484E-3</v>
      </c>
      <c r="AB1034" s="5"/>
      <c r="AC1034" s="13">
        <f t="shared" si="924"/>
        <v>-6.3655715072667056E-3</v>
      </c>
      <c r="AD1034" s="10">
        <f t="shared" si="925"/>
        <v>3.9344399966408115E-2</v>
      </c>
      <c r="AE1034" s="13">
        <f t="shared" si="926"/>
        <v>-0.11554447215295088</v>
      </c>
      <c r="AF1034" s="10" t="s">
        <v>1</v>
      </c>
      <c r="AG1034" s="10">
        <f t="shared" si="900"/>
        <v>4.5709971473674824E-2</v>
      </c>
      <c r="AH1034" s="10">
        <f t="shared" si="901"/>
        <v>0.15488887211935901</v>
      </c>
      <c r="AI1034" s="10">
        <f t="shared" si="914"/>
        <v>-0.10917890064568418</v>
      </c>
      <c r="AJ1034" s="7"/>
      <c r="AK1034" s="7"/>
      <c r="AL1034" s="7">
        <v>2497</v>
      </c>
      <c r="AM1034" s="7">
        <v>136.55000000000001</v>
      </c>
      <c r="AN1034" s="7">
        <v>2368.15</v>
      </c>
      <c r="AO1034" s="4"/>
      <c r="AP1034" s="10">
        <f t="shared" si="915"/>
        <v>-3.4919684725132198E-3</v>
      </c>
      <c r="AQ1034" s="10">
        <f t="shared" si="916"/>
        <v>4.9980776624375237E-2</v>
      </c>
      <c r="AR1034" s="10">
        <f t="shared" si="917"/>
        <v>-1.7324370305821818E-2</v>
      </c>
      <c r="AS1034" s="4"/>
      <c r="AT1034" s="10">
        <f>(AL1034-$AL$1031)/$AL$1031</f>
        <v>3.8145722897827666E-2</v>
      </c>
      <c r="AU1034" s="10">
        <f>(AM1034-$AM$1031)/$AM$1031</f>
        <v>0.15720338983050858</v>
      </c>
      <c r="AV1034" s="10">
        <f>(AN1034-$AN$1031)/$AN$1031</f>
        <v>4.4687562035423685E-2</v>
      </c>
      <c r="AW1034" s="4"/>
      <c r="AX1034" s="9">
        <f t="shared" si="927"/>
        <v>0.11905766693268091</v>
      </c>
      <c r="AY1034" s="9">
        <f t="shared" si="928"/>
        <v>0.1125158277950849</v>
      </c>
      <c r="AZ1034" s="8">
        <f t="shared" si="918"/>
        <v>6.5418391375960117E-3</v>
      </c>
      <c r="BA1034" s="4"/>
      <c r="BC1034" s="4"/>
      <c r="BD1034" s="4"/>
      <c r="BE1034" s="4"/>
      <c r="BF1034" s="4"/>
      <c r="BG1034" s="4"/>
      <c r="BH1034" s="4"/>
      <c r="BI1034" s="4"/>
      <c r="BJ1034" s="4"/>
      <c r="BK1034" s="4"/>
      <c r="BN1034" s="4"/>
    </row>
    <row r="1035" spans="1:66" s="1" customFormat="1">
      <c r="A1035" s="12">
        <v>42866</v>
      </c>
      <c r="B1035" s="7">
        <v>30250.98</v>
      </c>
      <c r="C1035" s="7">
        <v>646.04999999999995</v>
      </c>
      <c r="D1035" s="7">
        <v>1534.8</v>
      </c>
      <c r="E1035" s="7">
        <v>13382</v>
      </c>
      <c r="F1035" s="7"/>
      <c r="G1035" s="7"/>
      <c r="H1035" s="10">
        <f t="shared" si="902"/>
        <v>1.7962656582368199E-2</v>
      </c>
      <c r="I1035" s="10">
        <f t="shared" si="903"/>
        <v>-1.6586984096009071E-3</v>
      </c>
      <c r="J1035" s="10">
        <f t="shared" si="904"/>
        <v>8.8962605548854046E-3</v>
      </c>
      <c r="K1035" s="7"/>
      <c r="L1035" s="10">
        <f t="shared" si="905"/>
        <v>9.3450760608486778</v>
      </c>
      <c r="M1035" s="10">
        <f t="shared" si="906"/>
        <v>6.7417402269861286</v>
      </c>
      <c r="N1035" s="10">
        <f t="shared" si="907"/>
        <v>8.0657814511211985</v>
      </c>
      <c r="O1035" s="7"/>
      <c r="P1035" s="10">
        <f t="shared" si="908"/>
        <v>2.6033358338625492</v>
      </c>
      <c r="Q1035" s="10">
        <f t="shared" si="909"/>
        <v>1.2792946097274793</v>
      </c>
      <c r="R1035" s="11">
        <f t="shared" si="910"/>
        <v>1.3240412241350699</v>
      </c>
      <c r="S1035" s="7"/>
      <c r="T1035" s="7"/>
      <c r="U1035" s="7">
        <v>14766.75</v>
      </c>
      <c r="V1035" s="7">
        <v>3696.8</v>
      </c>
      <c r="W1035" s="7">
        <v>106.05</v>
      </c>
      <c r="X1035" s="7">
        <f>X1029+X1029*0.039</f>
        <v>1.2078499679999999</v>
      </c>
      <c r="Y1035" s="10">
        <f t="shared" si="911"/>
        <v>1.0694363642585811E-2</v>
      </c>
      <c r="Z1035" s="10">
        <f t="shared" si="912"/>
        <v>-4.3228247841953556E-3</v>
      </c>
      <c r="AA1035" s="10">
        <f t="shared" si="913"/>
        <v>-3.2894736842106064E-3</v>
      </c>
      <c r="AB1035" s="5"/>
      <c r="AC1035" s="10">
        <f t="shared" ref="AC1035:AC1043" si="929">(U1035-$U$1034)/$U$1034</f>
        <v>1.0694363642585811E-2</v>
      </c>
      <c r="AD1035" s="10">
        <f t="shared" ref="AD1035:AD1043" si="930">(V1035-$V$1034)/$V$1034</f>
        <v>-4.3228247841953556E-3</v>
      </c>
      <c r="AE1035" s="10">
        <f t="shared" ref="AE1035:AE1043" si="931">(W1035-$W$1034)/$W$1034</f>
        <v>-3.2894736842106064E-3</v>
      </c>
      <c r="AF1035" s="10" t="s">
        <v>7</v>
      </c>
      <c r="AG1035" s="10">
        <f t="shared" ref="AG1035:AG1043" si="932">AC1035-AD1035</f>
        <v>1.5017188426781167E-2</v>
      </c>
      <c r="AH1035" s="10">
        <f t="shared" ref="AH1035:AH1043" si="933">AC1035-AE1035</f>
        <v>1.3983837326796417E-2</v>
      </c>
      <c r="AI1035" s="10">
        <f t="shared" si="914"/>
        <v>1.0333510999847497E-3</v>
      </c>
      <c r="AJ1035" s="10"/>
      <c r="AK1035" s="7"/>
      <c r="AL1035" s="7">
        <v>2485.75</v>
      </c>
      <c r="AM1035" s="7">
        <v>143.35</v>
      </c>
      <c r="AN1035" s="7">
        <v>2522.6</v>
      </c>
      <c r="AO1035" s="4"/>
      <c r="AP1035" s="10">
        <f t="shared" si="915"/>
        <v>-4.5054064877853425E-3</v>
      </c>
      <c r="AQ1035" s="10">
        <f t="shared" si="916"/>
        <v>4.9798608568289875E-2</v>
      </c>
      <c r="AR1035" s="10">
        <f t="shared" si="917"/>
        <v>6.5219686252982204E-2</v>
      </c>
      <c r="AS1035" s="4"/>
      <c r="AT1035" s="10">
        <f>(AL1035-$AL$1031)/$AL$1031</f>
        <v>3.3468454422617193E-2</v>
      </c>
      <c r="AU1035" s="10">
        <f>(AM1035-$AM$1031)/$AM$1031</f>
        <v>0.21483050847457622</v>
      </c>
      <c r="AV1035" s="10">
        <f>(AN1035-$AN$1031)/$AN$1031</f>
        <v>0.1128217570637669</v>
      </c>
      <c r="AW1035" s="10" t="s">
        <v>1</v>
      </c>
      <c r="AX1035" s="9">
        <f t="shared" si="927"/>
        <v>0.18136205405195902</v>
      </c>
      <c r="AY1035" s="9">
        <f t="shared" si="928"/>
        <v>0.10200875141080931</v>
      </c>
      <c r="AZ1035" s="8">
        <f t="shared" si="918"/>
        <v>7.9353302641149703E-2</v>
      </c>
      <c r="BA1035" s="4" t="s">
        <v>5</v>
      </c>
      <c r="BC1035" s="4"/>
      <c r="BD1035" s="4"/>
      <c r="BE1035" s="4"/>
      <c r="BF1035" s="4"/>
      <c r="BG1035" s="4"/>
      <c r="BH1035" s="4"/>
      <c r="BI1035" s="4"/>
      <c r="BJ1035" s="4">
        <v>157</v>
      </c>
      <c r="BK1035" s="4"/>
      <c r="BN1035" s="4"/>
    </row>
    <row r="1036" spans="1:66" s="1" customFormat="1">
      <c r="A1036" s="12">
        <v>42867</v>
      </c>
      <c r="B1036" s="7">
        <v>30188.15</v>
      </c>
      <c r="C1036" s="7">
        <v>646.15</v>
      </c>
      <c r="D1036" s="7">
        <v>1550.1</v>
      </c>
      <c r="E1036" s="7">
        <v>13154.5</v>
      </c>
      <c r="F1036" s="7"/>
      <c r="G1036" s="7"/>
      <c r="H1036" s="10">
        <f t="shared" si="902"/>
        <v>1.5478678120891997E-4</v>
      </c>
      <c r="I1036" s="10">
        <f t="shared" si="903"/>
        <v>9.9687255668490724E-3</v>
      </c>
      <c r="J1036" s="10">
        <f t="shared" si="904"/>
        <v>-1.7000448363473322E-2</v>
      </c>
      <c r="K1036" s="7"/>
      <c r="L1036" s="10">
        <f t="shared" si="905"/>
        <v>9.3466773418734981</v>
      </c>
      <c r="M1036" s="10">
        <f t="shared" si="906"/>
        <v>6.8189155107187887</v>
      </c>
      <c r="N1036" s="10">
        <f t="shared" si="907"/>
        <v>7.9116591016868778</v>
      </c>
      <c r="O1036" s="7"/>
      <c r="P1036" s="10">
        <f t="shared" si="908"/>
        <v>2.5277618311547094</v>
      </c>
      <c r="Q1036" s="10">
        <f t="shared" si="909"/>
        <v>1.4350182401866203</v>
      </c>
      <c r="R1036" s="11">
        <f t="shared" si="910"/>
        <v>1.0927435909680892</v>
      </c>
      <c r="S1036" s="7"/>
      <c r="T1036" s="7"/>
      <c r="U1036" s="7">
        <v>14936.55</v>
      </c>
      <c r="V1036" s="7">
        <v>3693.5</v>
      </c>
      <c r="W1036" s="7">
        <v>104.7</v>
      </c>
      <c r="X1036" s="7"/>
      <c r="Y1036" s="10">
        <f t="shared" si="911"/>
        <v>1.1498806440144194E-2</v>
      </c>
      <c r="Z1036" s="10">
        <f t="shared" si="912"/>
        <v>-8.9266392555728785E-4</v>
      </c>
      <c r="AA1036" s="10">
        <f t="shared" si="913"/>
        <v>-1.2729844413012677E-2</v>
      </c>
      <c r="AB1036" s="5"/>
      <c r="AC1036" s="10">
        <f t="shared" si="929"/>
        <v>2.2316142500256615E-2</v>
      </c>
      <c r="AD1036" s="10">
        <f t="shared" si="930"/>
        <v>-5.2116298800112875E-3</v>
      </c>
      <c r="AE1036" s="10">
        <f t="shared" si="931"/>
        <v>-1.5977443609022583E-2</v>
      </c>
      <c r="AF1036" s="10"/>
      <c r="AG1036" s="10">
        <f t="shared" si="932"/>
        <v>2.7527772380267903E-2</v>
      </c>
      <c r="AH1036" s="10">
        <f t="shared" si="933"/>
        <v>3.8293586109279201E-2</v>
      </c>
      <c r="AI1036" s="10">
        <f t="shared" si="914"/>
        <v>-1.0765813729011298E-2</v>
      </c>
      <c r="AJ1036" s="7"/>
      <c r="AK1036" s="7"/>
      <c r="AL1036" s="7">
        <v>2485</v>
      </c>
      <c r="AM1036" s="7">
        <v>142.35</v>
      </c>
      <c r="AN1036" s="7">
        <v>2522.6999999999998</v>
      </c>
      <c r="AO1036" s="4"/>
      <c r="AP1036" s="10">
        <f t="shared" si="915"/>
        <v>-3.0171980287639546E-4</v>
      </c>
      <c r="AQ1036" s="10">
        <f t="shared" si="916"/>
        <v>-6.9759330310429019E-3</v>
      </c>
      <c r="AR1036" s="10">
        <f t="shared" si="917"/>
        <v>3.9641639578176901E-5</v>
      </c>
      <c r="AS1036" s="4"/>
      <c r="AT1036" s="10">
        <f>(AL1036-$AL$1035)/$AL$1035</f>
        <v>-3.0171980287639546E-4</v>
      </c>
      <c r="AU1036" s="10">
        <f>(AM1036-$AM$1035)/$AM$1035</f>
        <v>-6.9759330310429019E-3</v>
      </c>
      <c r="AV1036" s="10">
        <f>(AN1036-$AN$1035)/$AN$1035</f>
        <v>3.9641639578176901E-5</v>
      </c>
      <c r="AW1036" s="7" t="s">
        <v>0</v>
      </c>
      <c r="AX1036" s="9">
        <f t="shared" si="927"/>
        <v>-6.6742132281665065E-3</v>
      </c>
      <c r="AY1036" s="9">
        <f t="shared" si="928"/>
        <v>-7.0155746706210787E-3</v>
      </c>
      <c r="AZ1036" s="8">
        <f t="shared" si="918"/>
        <v>3.4136144245457221E-4</v>
      </c>
      <c r="BA1036" s="4" t="s">
        <v>32</v>
      </c>
      <c r="BC1036" s="4"/>
      <c r="BD1036" s="4"/>
      <c r="BE1036" s="4"/>
      <c r="BF1036" s="4"/>
      <c r="BG1036" s="4"/>
      <c r="BH1036" s="4"/>
      <c r="BI1036" s="4"/>
      <c r="BJ1036" s="4"/>
      <c r="BK1036" s="4"/>
      <c r="BN1036" s="4"/>
    </row>
    <row r="1037" spans="1:66" s="1" customFormat="1">
      <c r="A1037" s="12">
        <v>42870</v>
      </c>
      <c r="B1037" s="7">
        <v>30322.12</v>
      </c>
      <c r="C1037" s="7">
        <v>649.95000000000005</v>
      </c>
      <c r="D1037" s="7">
        <v>1558.45</v>
      </c>
      <c r="E1037" s="7">
        <v>13327</v>
      </c>
      <c r="F1037" s="7"/>
      <c r="G1037" s="7"/>
      <c r="H1037" s="10">
        <f t="shared" si="902"/>
        <v>5.8809873868297894E-3</v>
      </c>
      <c r="I1037" s="10">
        <f t="shared" si="903"/>
        <v>5.3867492419844764E-3</v>
      </c>
      <c r="J1037" s="10">
        <f t="shared" si="904"/>
        <v>1.3113383252879243E-2</v>
      </c>
      <c r="K1037" s="7"/>
      <c r="L1037" s="10">
        <f t="shared" si="905"/>
        <v>9.4075260208166522</v>
      </c>
      <c r="M1037" s="10">
        <f t="shared" si="906"/>
        <v>6.8610340479192944</v>
      </c>
      <c r="N1037" s="10">
        <f t="shared" si="907"/>
        <v>8.028521102906307</v>
      </c>
      <c r="O1037" s="7"/>
      <c r="P1037" s="10">
        <f t="shared" si="908"/>
        <v>2.5464919728973578</v>
      </c>
      <c r="Q1037" s="10">
        <f t="shared" si="909"/>
        <v>1.3790049179103452</v>
      </c>
      <c r="R1037" s="11">
        <f t="shared" si="910"/>
        <v>1.1674870549870127</v>
      </c>
      <c r="S1037" s="7"/>
      <c r="T1037" s="7"/>
      <c r="U1037" s="7">
        <v>15434.05</v>
      </c>
      <c r="V1037" s="7">
        <v>3735.45</v>
      </c>
      <c r="W1037" s="7">
        <v>107.45</v>
      </c>
      <c r="X1037" s="7"/>
      <c r="Y1037" s="10">
        <f t="shared" si="911"/>
        <v>3.3307557635464682E-2</v>
      </c>
      <c r="Z1037" s="10">
        <f t="shared" si="912"/>
        <v>1.135779071341541E-2</v>
      </c>
      <c r="AA1037" s="10">
        <f t="shared" si="913"/>
        <v>2.626552053486151E-2</v>
      </c>
      <c r="AB1037" s="5"/>
      <c r="AC1037" s="10">
        <f t="shared" si="929"/>
        <v>5.636699633824984E-2</v>
      </c>
      <c r="AD1037" s="10">
        <f t="shared" si="930"/>
        <v>6.0869682319511726E-3</v>
      </c>
      <c r="AE1037" s="10">
        <f t="shared" si="931"/>
        <v>9.8684210526315524E-3</v>
      </c>
      <c r="AF1037" s="10"/>
      <c r="AG1037" s="10">
        <f t="shared" si="932"/>
        <v>5.0280028106298669E-2</v>
      </c>
      <c r="AH1037" s="10">
        <f t="shared" si="933"/>
        <v>4.6498575285618286E-2</v>
      </c>
      <c r="AI1037" s="10">
        <f t="shared" si="914"/>
        <v>3.7814528206803824E-3</v>
      </c>
      <c r="AJ1037" s="7"/>
      <c r="AK1037" s="7"/>
      <c r="AL1037" s="7">
        <v>2591</v>
      </c>
      <c r="AM1037" s="7">
        <v>146.65</v>
      </c>
      <c r="AN1037" s="7">
        <v>2528.9</v>
      </c>
      <c r="AO1037" s="4"/>
      <c r="AP1037" s="10">
        <f t="shared" si="915"/>
        <v>4.265593561368209E-2</v>
      </c>
      <c r="AQ1037" s="10">
        <f t="shared" si="916"/>
        <v>3.0207235686687824E-2</v>
      </c>
      <c r="AR1037" s="10">
        <f t="shared" si="917"/>
        <v>2.4576842272169791E-3</v>
      </c>
      <c r="AS1037" s="4"/>
      <c r="AT1037" s="10">
        <f>(AL1037-$AL$1035)/$AL$1035</f>
        <v>4.2341345670320829E-2</v>
      </c>
      <c r="AU1037" s="10">
        <f>(AM1037-$AM$1035)/$AM$1035</f>
        <v>2.3020579002441657E-2</v>
      </c>
      <c r="AV1037" s="10">
        <f>(AN1037-$AN$1035)/$AN$1035</f>
        <v>2.4974232934274884E-3</v>
      </c>
      <c r="AW1037" s="4"/>
      <c r="AX1037" s="9">
        <f t="shared" si="927"/>
        <v>-1.9320766667879172E-2</v>
      </c>
      <c r="AY1037" s="9">
        <f t="shared" si="928"/>
        <v>2.0523155709014168E-2</v>
      </c>
      <c r="AZ1037" s="8">
        <f t="shared" si="918"/>
        <v>-3.984392237689334E-2</v>
      </c>
      <c r="BA1037" s="4"/>
      <c r="BC1037" s="4"/>
      <c r="BD1037" s="4"/>
      <c r="BE1037" s="4"/>
      <c r="BF1037" s="4"/>
      <c r="BG1037" s="4"/>
      <c r="BH1037" s="4"/>
      <c r="BI1037" s="4"/>
      <c r="BJ1037" s="4"/>
      <c r="BK1037" s="4"/>
      <c r="BN1037" s="4"/>
    </row>
    <row r="1038" spans="1:66" s="1" customFormat="1">
      <c r="A1038" s="12">
        <v>42871</v>
      </c>
      <c r="B1038" s="7">
        <v>30582.6</v>
      </c>
      <c r="C1038" s="7">
        <v>655.75</v>
      </c>
      <c r="D1038" s="7">
        <v>1559.9</v>
      </c>
      <c r="E1038" s="7">
        <v>13442</v>
      </c>
      <c r="F1038" s="7"/>
      <c r="G1038" s="7"/>
      <c r="H1038" s="10">
        <f t="shared" si="902"/>
        <v>8.9237633664127312E-3</v>
      </c>
      <c r="I1038" s="10">
        <f t="shared" si="903"/>
        <v>9.3041162693704993E-4</v>
      </c>
      <c r="J1038" s="10">
        <f t="shared" si="904"/>
        <v>8.629098821940422E-3</v>
      </c>
      <c r="K1038" s="7"/>
      <c r="L1038" s="10">
        <f t="shared" si="905"/>
        <v>9.5004003202562046</v>
      </c>
      <c r="M1038" s="10">
        <f t="shared" si="906"/>
        <v>6.8683480453972265</v>
      </c>
      <c r="N1038" s="10">
        <f t="shared" si="907"/>
        <v>8.1064291037192611</v>
      </c>
      <c r="O1038" s="7"/>
      <c r="P1038" s="10">
        <f t="shared" si="908"/>
        <v>2.6320522748589781</v>
      </c>
      <c r="Q1038" s="10">
        <f t="shared" si="909"/>
        <v>1.3939712165369436</v>
      </c>
      <c r="R1038" s="11">
        <f t="shared" si="910"/>
        <v>1.2380810583220345</v>
      </c>
      <c r="S1038" s="7"/>
      <c r="T1038" s="7"/>
      <c r="U1038" s="7">
        <v>15132.8</v>
      </c>
      <c r="V1038" s="7">
        <v>3754.95</v>
      </c>
      <c r="W1038" s="7">
        <v>108.85</v>
      </c>
      <c r="X1038" s="7"/>
      <c r="Y1038" s="10">
        <f t="shared" si="911"/>
        <v>-1.951853207680421E-2</v>
      </c>
      <c r="Z1038" s="10">
        <f t="shared" si="912"/>
        <v>5.2202545878006672E-3</v>
      </c>
      <c r="AA1038" s="10">
        <f t="shared" si="913"/>
        <v>1.3029315960911973E-2</v>
      </c>
      <c r="AB1038" s="5"/>
      <c r="AC1038" s="10">
        <f t="shared" si="929"/>
        <v>3.5748263235344392E-2</v>
      </c>
      <c r="AD1038" s="10">
        <f t="shared" si="930"/>
        <v>1.1338998343590478E-2</v>
      </c>
      <c r="AE1038" s="10">
        <f t="shared" si="931"/>
        <v>2.3026315789473575E-2</v>
      </c>
      <c r="AF1038" s="10"/>
      <c r="AG1038" s="10">
        <f t="shared" si="932"/>
        <v>2.4409264891753914E-2</v>
      </c>
      <c r="AH1038" s="10">
        <f t="shared" si="933"/>
        <v>1.2721947445870817E-2</v>
      </c>
      <c r="AI1038" s="10">
        <f t="shared" si="914"/>
        <v>1.1687317445883097E-2</v>
      </c>
      <c r="AJ1038" s="7"/>
      <c r="AK1038" s="7"/>
      <c r="AL1038" s="7">
        <v>2731.25</v>
      </c>
      <c r="AM1038" s="7">
        <v>146.25</v>
      </c>
      <c r="AN1038" s="7">
        <v>2572.75</v>
      </c>
      <c r="AO1038" s="4"/>
      <c r="AP1038" s="10">
        <f t="shared" si="915"/>
        <v>5.4129679660362792E-2</v>
      </c>
      <c r="AQ1038" s="10">
        <f t="shared" si="916"/>
        <v>-2.7275826798500214E-3</v>
      </c>
      <c r="AR1038" s="10">
        <f t="shared" si="917"/>
        <v>1.7339554747123218E-2</v>
      </c>
      <c r="AS1038" s="4"/>
      <c r="AT1038" s="10">
        <f>(AL1038-$AL$1035)/$AL$1035</f>
        <v>9.8762948808206782E-2</v>
      </c>
      <c r="AU1038" s="10">
        <f>(AM1038-$AM$1035)/$AM$1035</f>
        <v>2.0230205790024457E-2</v>
      </c>
      <c r="AV1038" s="10">
        <f>(AN1038-$AN$1035)/$AN$1035</f>
        <v>1.9880282248473834E-2</v>
      </c>
      <c r="AW1038" s="4"/>
      <c r="AX1038" s="9">
        <f t="shared" si="927"/>
        <v>-7.8532743018182333E-2</v>
      </c>
      <c r="AY1038" s="9">
        <f t="shared" si="928"/>
        <v>3.499235415506223E-4</v>
      </c>
      <c r="AZ1038" s="8">
        <f t="shared" si="918"/>
        <v>-7.8882666559732958E-2</v>
      </c>
      <c r="BA1038" s="4"/>
      <c r="BC1038" s="4"/>
      <c r="BD1038" s="4"/>
      <c r="BE1038" s="4"/>
      <c r="BF1038" s="4"/>
      <c r="BG1038" s="4"/>
      <c r="BH1038" s="4"/>
      <c r="BI1038" s="4"/>
      <c r="BJ1038" s="4"/>
      <c r="BK1038" s="4"/>
      <c r="BN1038" s="4"/>
    </row>
    <row r="1039" spans="1:66" s="1" customFormat="1">
      <c r="A1039" s="12">
        <v>42872</v>
      </c>
      <c r="B1039" s="7">
        <v>30658.77</v>
      </c>
      <c r="C1039" s="7">
        <v>653.70000000000005</v>
      </c>
      <c r="D1039" s="7">
        <v>1562.6</v>
      </c>
      <c r="E1039" s="7">
        <v>13228</v>
      </c>
      <c r="F1039" s="7"/>
      <c r="G1039" s="7"/>
      <c r="H1039" s="10">
        <f t="shared" si="902"/>
        <v>-3.1261913839114824E-3</v>
      </c>
      <c r="I1039" s="10">
        <f t="shared" si="903"/>
        <v>1.7308801846271031E-3</v>
      </c>
      <c r="J1039" s="10">
        <f t="shared" si="904"/>
        <v>-1.5920249962803154E-2</v>
      </c>
      <c r="K1039" s="7"/>
      <c r="L1039" s="10">
        <f t="shared" si="905"/>
        <v>9.4675740592473971</v>
      </c>
      <c r="M1039" s="10">
        <f t="shared" si="906"/>
        <v>6.8819672131147538</v>
      </c>
      <c r="N1039" s="10">
        <f t="shared" si="907"/>
        <v>7.9614524761195042</v>
      </c>
      <c r="O1039" s="7"/>
      <c r="P1039" s="10">
        <f t="shared" si="908"/>
        <v>2.5856068461326434</v>
      </c>
      <c r="Q1039" s="10">
        <f t="shared" si="909"/>
        <v>1.5061215831278929</v>
      </c>
      <c r="R1039" s="11">
        <f t="shared" si="910"/>
        <v>1.0794852630047505</v>
      </c>
      <c r="S1039" s="7"/>
      <c r="T1039" s="7"/>
      <c r="U1039" s="7">
        <v>15012.05</v>
      </c>
      <c r="V1039" s="7">
        <v>3666.6</v>
      </c>
      <c r="W1039" s="7">
        <v>108.75</v>
      </c>
      <c r="X1039" s="7"/>
      <c r="Y1039" s="10">
        <f t="shared" si="911"/>
        <v>-7.9793561006555307E-3</v>
      </c>
      <c r="Z1039" s="10">
        <f t="shared" si="912"/>
        <v>-2.3528941796828164E-2</v>
      </c>
      <c r="AA1039" s="10">
        <f t="shared" si="913"/>
        <v>-9.1869545245745819E-4</v>
      </c>
      <c r="AB1039" s="5"/>
      <c r="AC1039" s="10">
        <f t="shared" si="929"/>
        <v>2.748365901235408E-2</v>
      </c>
      <c r="AD1039" s="10">
        <f t="shared" si="930"/>
        <v>-1.2456738085298355E-2</v>
      </c>
      <c r="AE1039" s="10">
        <f t="shared" si="931"/>
        <v>2.2086466165413481E-2</v>
      </c>
      <c r="AF1039" s="10"/>
      <c r="AG1039" s="10">
        <f t="shared" si="932"/>
        <v>3.9940397097652437E-2</v>
      </c>
      <c r="AH1039" s="10">
        <f t="shared" si="933"/>
        <v>5.3971928469405996E-3</v>
      </c>
      <c r="AI1039" s="10">
        <f t="shared" si="914"/>
        <v>3.4543204250711834E-2</v>
      </c>
      <c r="AJ1039" s="7"/>
      <c r="AK1039" s="7"/>
      <c r="AL1039" s="7">
        <v>2797.25</v>
      </c>
      <c r="AM1039" s="7">
        <v>145.19999999999999</v>
      </c>
      <c r="AN1039" s="7">
        <v>2537.75</v>
      </c>
      <c r="AO1039" s="4"/>
      <c r="AP1039" s="10">
        <f t="shared" si="915"/>
        <v>2.4164759725400459E-2</v>
      </c>
      <c r="AQ1039" s="10">
        <f t="shared" si="916"/>
        <v>-7.1794871794872575E-3</v>
      </c>
      <c r="AR1039" s="10">
        <f t="shared" si="917"/>
        <v>-1.360412010494607E-2</v>
      </c>
      <c r="AS1039" s="4"/>
      <c r="AT1039" s="10">
        <f>(AL1039-$AL$1035)/$AL$1035</f>
        <v>0.12531429146132958</v>
      </c>
      <c r="AU1039" s="10">
        <f>(AM1039-$AM$1035)/$AM$1035</f>
        <v>1.290547610742933E-2</v>
      </c>
      <c r="AV1039" s="10">
        <f>(AN1039-$AN$1035)/$AN$1035</f>
        <v>6.0057083960992986E-3</v>
      </c>
      <c r="AW1039" s="10" t="s">
        <v>1</v>
      </c>
      <c r="AX1039" s="9">
        <f t="shared" si="927"/>
        <v>-0.11240881535390025</v>
      </c>
      <c r="AY1039" s="9">
        <f t="shared" si="928"/>
        <v>6.8997677113300316E-3</v>
      </c>
      <c r="AZ1039" s="8">
        <f t="shared" si="918"/>
        <v>-0.11930858306523029</v>
      </c>
      <c r="BA1039" s="4" t="s">
        <v>5</v>
      </c>
      <c r="BC1039" s="4"/>
      <c r="BD1039" s="4"/>
      <c r="BE1039" s="4"/>
      <c r="BF1039" s="4"/>
      <c r="BG1039" s="4"/>
      <c r="BH1039" s="4"/>
      <c r="BI1039" s="4"/>
      <c r="BJ1039" s="4">
        <v>158</v>
      </c>
      <c r="BK1039" s="4"/>
      <c r="BN1039" s="4"/>
    </row>
    <row r="1040" spans="1:66" s="1" customFormat="1">
      <c r="A1040" s="12">
        <v>42873</v>
      </c>
      <c r="B1040" s="7">
        <v>30434.79</v>
      </c>
      <c r="C1040" s="7">
        <v>636.04999999999995</v>
      </c>
      <c r="D1040" s="7">
        <v>1553.05</v>
      </c>
      <c r="E1040" s="7">
        <v>13124.5</v>
      </c>
      <c r="F1040" s="7"/>
      <c r="G1040" s="7"/>
      <c r="H1040" s="10">
        <f t="shared" si="902"/>
        <v>-2.7000152975371103E-2</v>
      </c>
      <c r="I1040" s="10">
        <f t="shared" si="903"/>
        <v>-6.1116088570331208E-3</v>
      </c>
      <c r="J1040" s="10">
        <f t="shared" si="904"/>
        <v>-7.8243120653159956E-3</v>
      </c>
      <c r="K1040" s="7"/>
      <c r="L1040" s="10">
        <f t="shared" si="905"/>
        <v>9.184947958366692</v>
      </c>
      <c r="M1040" s="10">
        <f t="shared" si="906"/>
        <v>6.8337957124842372</v>
      </c>
      <c r="N1040" s="10">
        <f t="shared" si="907"/>
        <v>7.8913352753878465</v>
      </c>
      <c r="O1040" s="7"/>
      <c r="P1040" s="10">
        <f t="shared" si="908"/>
        <v>2.3511522458824547</v>
      </c>
      <c r="Q1040" s="10">
        <f t="shared" si="909"/>
        <v>1.2936126829788455</v>
      </c>
      <c r="R1040" s="11">
        <f t="shared" si="910"/>
        <v>1.0575395629036093</v>
      </c>
      <c r="S1040" s="7"/>
      <c r="T1040" s="7"/>
      <c r="U1040" s="7">
        <v>14621.85</v>
      </c>
      <c r="V1040" s="7">
        <v>3554.4</v>
      </c>
      <c r="W1040" s="7">
        <v>104.85</v>
      </c>
      <c r="X1040" s="7"/>
      <c r="Y1040" s="10">
        <f t="shared" si="911"/>
        <v>-2.5992452729640451E-2</v>
      </c>
      <c r="Z1040" s="10">
        <f t="shared" si="912"/>
        <v>-3.06005563737522E-2</v>
      </c>
      <c r="AA1040" s="10">
        <f t="shared" si="913"/>
        <v>-3.5862068965517295E-2</v>
      </c>
      <c r="AB1040" s="5"/>
      <c r="AC1040" s="10">
        <f t="shared" si="929"/>
        <v>7.7683857499745825E-4</v>
      </c>
      <c r="AD1040" s="10">
        <f t="shared" si="930"/>
        <v>-4.2676111343038316E-2</v>
      </c>
      <c r="AE1040" s="10">
        <f t="shared" si="931"/>
        <v>-1.4567669172932438E-2</v>
      </c>
      <c r="AF1040" s="10"/>
      <c r="AG1040" s="10">
        <f t="shared" si="932"/>
        <v>4.3452949918035777E-2</v>
      </c>
      <c r="AH1040" s="10">
        <f t="shared" si="933"/>
        <v>1.5344507747929895E-2</v>
      </c>
      <c r="AI1040" s="10">
        <f t="shared" si="914"/>
        <v>2.8108442170105882E-2</v>
      </c>
      <c r="AJ1040" s="7"/>
      <c r="AK1040" s="7"/>
      <c r="AL1040" s="7">
        <v>2727.25</v>
      </c>
      <c r="AM1040" s="7">
        <v>137.94999999999999</v>
      </c>
      <c r="AN1040" s="7">
        <v>2445.35</v>
      </c>
      <c r="AO1040" s="4"/>
      <c r="AP1040" s="10">
        <f t="shared" si="915"/>
        <v>-2.5024577710251138E-2</v>
      </c>
      <c r="AQ1040" s="10">
        <f t="shared" si="916"/>
        <v>-4.9931129476584027E-2</v>
      </c>
      <c r="AR1040" s="10">
        <f t="shared" si="917"/>
        <v>-3.6410205891045253E-2</v>
      </c>
      <c r="AS1040" s="4"/>
      <c r="AT1040" s="10">
        <f t="shared" ref="AT1040:AT1047" si="934">(AL1040-$AL$1039)/$AL$1039</f>
        <v>-2.5024577710251138E-2</v>
      </c>
      <c r="AU1040" s="10">
        <f t="shared" ref="AU1040:AU1047" si="935">(AM1040-$AM$1039)/$AM$1039</f>
        <v>-4.9931129476584027E-2</v>
      </c>
      <c r="AV1040" s="10">
        <f t="shared" ref="AV1040:AV1047" si="936">(AN1040-$AN$1039)/$AN$1039</f>
        <v>-3.6410205891045253E-2</v>
      </c>
      <c r="AW1040" s="7" t="s">
        <v>2</v>
      </c>
      <c r="AX1040" s="9">
        <f t="shared" ref="AX1040:AX1047" si="937">AT1040-AU1040</f>
        <v>2.4906551766332889E-2</v>
      </c>
      <c r="AY1040" s="9">
        <f t="shared" ref="AY1040:AY1047" si="938">AT1040-AV1040</f>
        <v>1.1385628180794114E-2</v>
      </c>
      <c r="AZ1040" s="8">
        <f t="shared" si="918"/>
        <v>1.3520923585538774E-2</v>
      </c>
      <c r="BA1040" s="4" t="s">
        <v>2</v>
      </c>
      <c r="BC1040" s="4"/>
      <c r="BD1040" s="4"/>
      <c r="BE1040" s="4"/>
      <c r="BF1040" s="4"/>
      <c r="BG1040" s="4"/>
      <c r="BH1040" s="4"/>
      <c r="BI1040" s="4"/>
      <c r="BJ1040" s="4"/>
      <c r="BK1040" s="4"/>
      <c r="BN1040" s="4"/>
    </row>
    <row r="1041" spans="1:66" s="1" customFormat="1">
      <c r="A1041" s="12">
        <v>42874</v>
      </c>
      <c r="B1041" s="7">
        <v>30464.92</v>
      </c>
      <c r="C1041" s="7">
        <v>639.54999999999995</v>
      </c>
      <c r="D1041" s="7">
        <v>1549.2</v>
      </c>
      <c r="E1041" s="7">
        <v>12915</v>
      </c>
      <c r="F1041" s="7"/>
      <c r="G1041" s="7"/>
      <c r="H1041" s="10">
        <f t="shared" si="902"/>
        <v>5.5027120509393923E-3</v>
      </c>
      <c r="I1041" s="10">
        <f t="shared" si="903"/>
        <v>-2.4789929493576569E-3</v>
      </c>
      <c r="J1041" s="10">
        <f t="shared" si="904"/>
        <v>-1.5962512857632671E-2</v>
      </c>
      <c r="K1041" s="7"/>
      <c r="L1041" s="10">
        <f t="shared" si="905"/>
        <v>9.2409927942353871</v>
      </c>
      <c r="M1041" s="10">
        <f t="shared" si="906"/>
        <v>6.8143757881462799</v>
      </c>
      <c r="N1041" s="10">
        <f t="shared" si="907"/>
        <v>7.7494072217329455</v>
      </c>
      <c r="O1041" s="7"/>
      <c r="P1041" s="10">
        <f t="shared" si="908"/>
        <v>2.4266170060891072</v>
      </c>
      <c r="Q1041" s="10">
        <f t="shared" si="909"/>
        <v>1.4915855725024416</v>
      </c>
      <c r="R1041" s="11">
        <f t="shared" si="910"/>
        <v>0.93503143358666563</v>
      </c>
      <c r="S1041" s="7"/>
      <c r="T1041" s="7"/>
      <c r="U1041" s="7">
        <v>14524.65</v>
      </c>
      <c r="V1041" s="7">
        <v>3588.1</v>
      </c>
      <c r="W1041" s="7">
        <v>103.5</v>
      </c>
      <c r="X1041" s="7"/>
      <c r="Y1041" s="10">
        <f t="shared" si="911"/>
        <v>-6.6475856338288741E-3</v>
      </c>
      <c r="Z1041" s="10">
        <f t="shared" si="912"/>
        <v>9.481206392077373E-3</v>
      </c>
      <c r="AA1041" s="10">
        <f t="shared" si="913"/>
        <v>-1.2875536480686641E-2</v>
      </c>
      <c r="AB1041" s="5"/>
      <c r="AC1041" s="10">
        <f t="shared" si="929"/>
        <v>-5.8759111597823733E-3</v>
      </c>
      <c r="AD1041" s="10">
        <f t="shared" si="930"/>
        <v>-3.3599525970615565E-2</v>
      </c>
      <c r="AE1041" s="10">
        <f t="shared" si="931"/>
        <v>-2.7255639097744411E-2</v>
      </c>
      <c r="AF1041" s="10"/>
      <c r="AG1041" s="10">
        <f t="shared" si="932"/>
        <v>2.7723614810833193E-2</v>
      </c>
      <c r="AH1041" s="10">
        <f t="shared" si="933"/>
        <v>2.1379727937962039E-2</v>
      </c>
      <c r="AI1041" s="10">
        <f t="shared" si="914"/>
        <v>6.3438868728711538E-3</v>
      </c>
      <c r="AJ1041" s="7"/>
      <c r="AK1041" s="7"/>
      <c r="AL1041" s="7">
        <v>2806.25</v>
      </c>
      <c r="AM1041" s="7">
        <v>131.25</v>
      </c>
      <c r="AN1041" s="7">
        <v>2427.8000000000002</v>
      </c>
      <c r="AO1041" s="4"/>
      <c r="AP1041" s="10">
        <f t="shared" si="915"/>
        <v>2.8966908057567145E-2</v>
      </c>
      <c r="AQ1041" s="10">
        <f t="shared" si="916"/>
        <v>-4.8568321855744757E-2</v>
      </c>
      <c r="AR1041" s="10">
        <f t="shared" si="917"/>
        <v>-7.1768867442287311E-3</v>
      </c>
      <c r="AS1041" s="4"/>
      <c r="AT1041" s="10">
        <f t="shared" si="934"/>
        <v>3.217445705603718E-3</v>
      </c>
      <c r="AU1041" s="10">
        <f t="shared" si="935"/>
        <v>-9.6074380165289186E-2</v>
      </c>
      <c r="AV1041" s="10">
        <f t="shared" si="936"/>
        <v>-4.3325780711259899E-2</v>
      </c>
      <c r="AW1041" s="4"/>
      <c r="AX1041" s="9">
        <f t="shared" si="937"/>
        <v>9.92918258708929E-2</v>
      </c>
      <c r="AY1041" s="9">
        <f t="shared" si="938"/>
        <v>4.654322641686362E-2</v>
      </c>
      <c r="AZ1041" s="8">
        <f t="shared" si="918"/>
        <v>5.274859945402928E-2</v>
      </c>
      <c r="BA1041" s="4"/>
      <c r="BC1041" s="4"/>
      <c r="BD1041" s="4"/>
      <c r="BE1041" s="4"/>
      <c r="BF1041" s="4"/>
      <c r="BG1041" s="4"/>
      <c r="BH1041" s="4"/>
      <c r="BI1041" s="4"/>
      <c r="BJ1041" s="4"/>
      <c r="BK1041" s="4"/>
      <c r="BN1041" s="4"/>
    </row>
    <row r="1042" spans="1:66" s="1" customFormat="1">
      <c r="A1042" s="12">
        <v>42877</v>
      </c>
      <c r="B1042" s="7">
        <v>30570.97</v>
      </c>
      <c r="C1042" s="7">
        <v>617.29999999999995</v>
      </c>
      <c r="D1042" s="7">
        <v>1526.65</v>
      </c>
      <c r="E1042" s="7">
        <v>12419.5</v>
      </c>
      <c r="F1042" s="7"/>
      <c r="G1042" s="7"/>
      <c r="H1042" s="10">
        <f t="shared" si="902"/>
        <v>-3.4790086779767027E-2</v>
      </c>
      <c r="I1042" s="10">
        <f t="shared" si="903"/>
        <v>-1.4555899819261524E-2</v>
      </c>
      <c r="J1042" s="10">
        <f t="shared" si="904"/>
        <v>-3.8366240805265198E-2</v>
      </c>
      <c r="K1042" s="7"/>
      <c r="L1042" s="10">
        <f t="shared" si="905"/>
        <v>8.8847077662129692</v>
      </c>
      <c r="M1042" s="10">
        <f t="shared" si="906"/>
        <v>6.70063051702396</v>
      </c>
      <c r="N1042" s="10">
        <f t="shared" si="907"/>
        <v>7.4137253573606126</v>
      </c>
      <c r="O1042" s="7"/>
      <c r="P1042" s="10">
        <f t="shared" si="908"/>
        <v>2.1840772491890093</v>
      </c>
      <c r="Q1042" s="10">
        <f t="shared" si="909"/>
        <v>1.4709824088523566</v>
      </c>
      <c r="R1042" s="11">
        <f t="shared" si="910"/>
        <v>0.7130948403366526</v>
      </c>
      <c r="S1042" s="7"/>
      <c r="T1042" s="7"/>
      <c r="U1042" s="7">
        <v>14206.95</v>
      </c>
      <c r="V1042" s="7">
        <v>3638.95</v>
      </c>
      <c r="W1042" s="7">
        <v>99.85</v>
      </c>
      <c r="X1042" s="7"/>
      <c r="Y1042" s="10">
        <f t="shared" si="911"/>
        <v>-2.187316045481295E-2</v>
      </c>
      <c r="Z1042" s="10">
        <f t="shared" si="912"/>
        <v>1.4171845823694967E-2</v>
      </c>
      <c r="AA1042" s="10">
        <f t="shared" si="913"/>
        <v>-3.5265700483091841E-2</v>
      </c>
      <c r="AB1042" s="5"/>
      <c r="AC1042" s="10">
        <f t="shared" si="929"/>
        <v>-2.7620546866979179E-2</v>
      </c>
      <c r="AD1042" s="10">
        <f t="shared" si="930"/>
        <v>-1.9903847448725399E-2</v>
      </c>
      <c r="AE1042" s="10">
        <f t="shared" si="931"/>
        <v>-6.1560150375939954E-2</v>
      </c>
      <c r="AF1042" s="10"/>
      <c r="AG1042" s="10">
        <f t="shared" si="932"/>
        <v>-7.7166994182537793E-3</v>
      </c>
      <c r="AH1042" s="10">
        <f t="shared" si="933"/>
        <v>3.3939603508960775E-2</v>
      </c>
      <c r="AI1042" s="10">
        <f t="shared" si="914"/>
        <v>-4.1656302927214554E-2</v>
      </c>
      <c r="AJ1042" s="7"/>
      <c r="AK1042" s="7"/>
      <c r="AL1042" s="7">
        <v>2820.5</v>
      </c>
      <c r="AM1042" s="7">
        <v>137.80000000000001</v>
      </c>
      <c r="AN1042" s="7">
        <v>2375.5</v>
      </c>
      <c r="AO1042" s="4"/>
      <c r="AP1042" s="10">
        <f t="shared" si="915"/>
        <v>5.0779510022271714E-3</v>
      </c>
      <c r="AQ1042" s="10">
        <f t="shared" si="916"/>
        <v>4.9904761904761993E-2</v>
      </c>
      <c r="AR1042" s="10">
        <f t="shared" si="917"/>
        <v>-2.1542136914078663E-2</v>
      </c>
      <c r="AS1042" s="4"/>
      <c r="AT1042" s="10">
        <f t="shared" si="934"/>
        <v>8.3117347394762713E-3</v>
      </c>
      <c r="AU1042" s="10">
        <f t="shared" si="935"/>
        <v>-5.096418732782354E-2</v>
      </c>
      <c r="AV1042" s="10">
        <f t="shared" si="936"/>
        <v>-6.3934587725347256E-2</v>
      </c>
      <c r="AW1042" s="4"/>
      <c r="AX1042" s="9">
        <f t="shared" si="937"/>
        <v>5.9275922067299813E-2</v>
      </c>
      <c r="AY1042" s="9">
        <f t="shared" si="938"/>
        <v>7.2246322464823529E-2</v>
      </c>
      <c r="AZ1042" s="8">
        <f t="shared" si="918"/>
        <v>-1.2970400397523715E-2</v>
      </c>
      <c r="BA1042" s="4"/>
      <c r="BC1042" s="4"/>
      <c r="BD1042" s="4"/>
      <c r="BE1042" s="4"/>
      <c r="BF1042" s="4"/>
      <c r="BG1042" s="4"/>
      <c r="BH1042" s="4"/>
      <c r="BI1042" s="4"/>
      <c r="BJ1042" s="4"/>
      <c r="BK1042" s="4"/>
      <c r="BN1042" s="4"/>
    </row>
    <row r="1043" spans="1:66" s="1" customFormat="1">
      <c r="A1043" s="12">
        <v>42878</v>
      </c>
      <c r="B1043" s="7">
        <v>30365.25</v>
      </c>
      <c r="C1043" s="7">
        <v>595.35</v>
      </c>
      <c r="D1043" s="7">
        <v>1451.65</v>
      </c>
      <c r="E1043" s="7">
        <v>12388</v>
      </c>
      <c r="F1043" s="7"/>
      <c r="G1043" s="7"/>
      <c r="H1043" s="10">
        <f t="shared" si="902"/>
        <v>-3.5558075490037151E-2</v>
      </c>
      <c r="I1043" s="10">
        <f t="shared" si="903"/>
        <v>-4.9127173877444072E-2</v>
      </c>
      <c r="J1043" s="10">
        <f t="shared" si="904"/>
        <v>-2.5363339909014052E-3</v>
      </c>
      <c r="K1043" s="7"/>
      <c r="L1043" s="10">
        <f t="shared" si="905"/>
        <v>8.5332265812650121</v>
      </c>
      <c r="M1043" s="10">
        <f t="shared" si="906"/>
        <v>6.3223203026481718</v>
      </c>
      <c r="N1043" s="10">
        <f t="shared" si="907"/>
        <v>7.3923853397466299</v>
      </c>
      <c r="O1043" s="7"/>
      <c r="P1043" s="10">
        <f t="shared" si="908"/>
        <v>2.2109062786168403</v>
      </c>
      <c r="Q1043" s="10">
        <f t="shared" si="909"/>
        <v>1.1408412415183822</v>
      </c>
      <c r="R1043" s="11">
        <f t="shared" si="910"/>
        <v>1.0700650370984581</v>
      </c>
      <c r="S1043" s="7"/>
      <c r="T1043" s="7"/>
      <c r="U1043" s="7">
        <v>14400.6</v>
      </c>
      <c r="V1043" s="7">
        <v>3594.8</v>
      </c>
      <c r="W1043" s="7">
        <v>94.4</v>
      </c>
      <c r="X1043" s="7">
        <v>5</v>
      </c>
      <c r="Y1043" s="10">
        <f t="shared" si="911"/>
        <v>1.3630652603127315E-2</v>
      </c>
      <c r="Z1043" s="10">
        <f t="shared" si="912"/>
        <v>-1.2132620673545841E-2</v>
      </c>
      <c r="AA1043" s="10">
        <f t="shared" si="913"/>
        <v>-5.4581872809213713E-2</v>
      </c>
      <c r="AB1043" s="5"/>
      <c r="AC1043" s="10">
        <f t="shared" si="929"/>
        <v>-1.436638034290405E-2</v>
      </c>
      <c r="AD1043" s="10">
        <f t="shared" si="930"/>
        <v>-3.1794982291231733E-2</v>
      </c>
      <c r="AE1043" s="10">
        <f t="shared" si="931"/>
        <v>-0.11278195488721804</v>
      </c>
      <c r="AF1043" s="10" t="s">
        <v>1</v>
      </c>
      <c r="AG1043" s="10">
        <f t="shared" si="932"/>
        <v>1.7428601948327682E-2</v>
      </c>
      <c r="AH1043" s="10">
        <f t="shared" si="933"/>
        <v>9.8415574544313988E-2</v>
      </c>
      <c r="AI1043" s="10">
        <f t="shared" si="914"/>
        <v>-8.0986972595986306E-2</v>
      </c>
      <c r="AJ1043" s="7" t="s">
        <v>10</v>
      </c>
      <c r="AK1043" s="7"/>
      <c r="AL1043" s="7">
        <v>2767</v>
      </c>
      <c r="AM1043" s="7">
        <v>141.05000000000001</v>
      </c>
      <c r="AN1043" s="7">
        <v>2369.35</v>
      </c>
      <c r="AO1043" s="4"/>
      <c r="AP1043" s="10">
        <f t="shared" si="915"/>
        <v>-1.896826803758199E-2</v>
      </c>
      <c r="AQ1043" s="10">
        <f t="shared" si="916"/>
        <v>2.3584905660377357E-2</v>
      </c>
      <c r="AR1043" s="10">
        <f t="shared" si="917"/>
        <v>-2.5889286466007537E-3</v>
      </c>
      <c r="AS1043" s="4"/>
      <c r="AT1043" s="10">
        <f t="shared" si="934"/>
        <v>-1.0814192510501384E-2</v>
      </c>
      <c r="AU1043" s="10">
        <f t="shared" si="935"/>
        <v>-2.8581267217630699E-2</v>
      </c>
      <c r="AV1043" s="10">
        <f t="shared" si="936"/>
        <v>-6.6357994286277255E-2</v>
      </c>
      <c r="AW1043" s="4"/>
      <c r="AX1043" s="9">
        <f t="shared" si="937"/>
        <v>1.7767074707129314E-2</v>
      </c>
      <c r="AY1043" s="9">
        <f t="shared" si="938"/>
        <v>5.5543801775775871E-2</v>
      </c>
      <c r="AZ1043" s="8">
        <f t="shared" si="918"/>
        <v>-3.7776727068646557E-2</v>
      </c>
      <c r="BA1043" s="4"/>
      <c r="BC1043" s="4"/>
      <c r="BD1043" s="4"/>
      <c r="BE1043" s="4"/>
      <c r="BF1043" s="4"/>
      <c r="BG1043" s="4"/>
      <c r="BH1043" s="4"/>
      <c r="BI1043" s="4"/>
      <c r="BJ1043" s="4"/>
      <c r="BK1043" s="4"/>
      <c r="BN1043" s="4"/>
    </row>
    <row r="1044" spans="1:66" s="1" customFormat="1">
      <c r="A1044" s="12">
        <v>42879</v>
      </c>
      <c r="B1044" s="7">
        <v>30301.64</v>
      </c>
      <c r="C1044" s="7">
        <v>601.70000000000005</v>
      </c>
      <c r="D1044" s="7">
        <v>1327.1</v>
      </c>
      <c r="E1044" s="7">
        <v>12232</v>
      </c>
      <c r="F1044" s="7"/>
      <c r="G1044" s="7"/>
      <c r="H1044" s="10">
        <f t="shared" si="902"/>
        <v>1.0665994792978958E-2</v>
      </c>
      <c r="I1044" s="10">
        <f t="shared" si="903"/>
        <v>-8.579891847208361E-2</v>
      </c>
      <c r="J1044" s="10">
        <f t="shared" si="904"/>
        <v>-1.2592831772683243E-2</v>
      </c>
      <c r="K1044" s="1" t="s">
        <v>15</v>
      </c>
      <c r="L1044" s="10">
        <f t="shared" si="905"/>
        <v>8.6349079263410733</v>
      </c>
      <c r="M1044" s="10">
        <f t="shared" si="906"/>
        <v>5.6940731399747788</v>
      </c>
      <c r="N1044" s="10">
        <f t="shared" si="907"/>
        <v>7.2867014429916672</v>
      </c>
      <c r="O1044" s="10" t="s">
        <v>1</v>
      </c>
      <c r="P1044" s="10">
        <f t="shared" si="908"/>
        <v>2.9408347863662945</v>
      </c>
      <c r="Q1044" s="10">
        <f t="shared" si="909"/>
        <v>1.3482064833494061</v>
      </c>
      <c r="R1044" s="11">
        <f t="shared" si="910"/>
        <v>1.5926283030168884</v>
      </c>
      <c r="S1044" s="7" t="s">
        <v>10</v>
      </c>
      <c r="T1044" s="7"/>
      <c r="U1044" s="7">
        <v>14063.8</v>
      </c>
      <c r="V1044" s="7">
        <v>3533.2</v>
      </c>
      <c r="W1044" s="7">
        <v>94.3</v>
      </c>
      <c r="X1044" s="7">
        <f>X1035-X1035*0.113</f>
        <v>1.0713629216159999</v>
      </c>
      <c r="Y1044" s="10">
        <f t="shared" si="911"/>
        <v>-2.3387914392455945E-2</v>
      </c>
      <c r="Z1044" s="10">
        <f t="shared" si="912"/>
        <v>-1.7135862913096794E-2</v>
      </c>
      <c r="AA1044" s="10">
        <f t="shared" si="913"/>
        <v>-1.0593220338983953E-3</v>
      </c>
      <c r="AB1044" s="5"/>
      <c r="AC1044" s="10">
        <f t="shared" ref="AC1044:AC1050" si="939">(U1044-$U$1043)/$U$1043</f>
        <v>-2.3387914392455945E-2</v>
      </c>
      <c r="AD1044" s="10">
        <f t="shared" ref="AD1044:AD1050" si="940">(V1044-$V$1043)/$V$1043</f>
        <v>-1.7135862913096794E-2</v>
      </c>
      <c r="AE1044" s="10">
        <f t="shared" ref="AE1044:AE1050" si="941">(W1044-$W$1043)/$W$1043</f>
        <v>-1.0593220338983953E-3</v>
      </c>
      <c r="AF1044" s="1" t="s">
        <v>20</v>
      </c>
      <c r="AG1044" s="10">
        <f t="shared" ref="AG1044:AG1050" si="942">AE1044-AC1044</f>
        <v>2.232859235855755E-2</v>
      </c>
      <c r="AH1044" s="10">
        <f t="shared" ref="AH1044:AH1050" si="943">AE1044-AD1044</f>
        <v>1.6076540879198398E-2</v>
      </c>
      <c r="AI1044" s="10">
        <f t="shared" si="914"/>
        <v>6.2520514793591511E-3</v>
      </c>
      <c r="AJ1044" s="7" t="s">
        <v>16</v>
      </c>
      <c r="AK1044" s="7"/>
      <c r="AL1044" s="7">
        <v>2784.25</v>
      </c>
      <c r="AM1044" s="7">
        <v>134.05000000000001</v>
      </c>
      <c r="AN1044" s="7">
        <v>2328.4499999999998</v>
      </c>
      <c r="AO1044" s="4"/>
      <c r="AP1044" s="10">
        <f t="shared" si="915"/>
        <v>6.2341886519696422E-3</v>
      </c>
      <c r="AQ1044" s="10">
        <f t="shared" si="916"/>
        <v>-4.9627791563275431E-2</v>
      </c>
      <c r="AR1044" s="10">
        <f t="shared" si="917"/>
        <v>-1.7262118302488062E-2</v>
      </c>
      <c r="AS1044" s="4"/>
      <c r="AT1044" s="10">
        <f t="shared" si="934"/>
        <v>-4.647421574760926E-3</v>
      </c>
      <c r="AU1044" s="10">
        <f t="shared" si="935"/>
        <v>-7.6790633608815273E-2</v>
      </c>
      <c r="AV1044" s="10">
        <f t="shared" si="936"/>
        <v>-8.247463304107977E-2</v>
      </c>
      <c r="AW1044" s="4"/>
      <c r="AX1044" s="9">
        <f t="shared" si="937"/>
        <v>7.2143212034054341E-2</v>
      </c>
      <c r="AY1044" s="9">
        <f t="shared" si="938"/>
        <v>7.7827211466318838E-2</v>
      </c>
      <c r="AZ1044" s="8">
        <f t="shared" si="918"/>
        <v>-5.6839994322644971E-3</v>
      </c>
      <c r="BA1044" s="4"/>
      <c r="BC1044" s="4"/>
      <c r="BD1044" s="4"/>
      <c r="BE1044" s="4"/>
      <c r="BF1044" s="4"/>
      <c r="BG1044" s="4"/>
      <c r="BH1044" s="4"/>
      <c r="BI1044" s="4"/>
      <c r="BJ1044" s="4"/>
      <c r="BK1044" s="4"/>
      <c r="BN1044" s="4"/>
    </row>
    <row r="1045" spans="1:66" s="1" customFormat="1">
      <c r="A1045" s="12">
        <v>42880</v>
      </c>
      <c r="B1045" s="7">
        <v>30750.03</v>
      </c>
      <c r="C1045" s="7">
        <v>629.25</v>
      </c>
      <c r="D1045" s="7">
        <v>1329.7</v>
      </c>
      <c r="E1045" s="7">
        <v>12600.5</v>
      </c>
      <c r="F1045" s="7"/>
      <c r="G1045" s="7"/>
      <c r="H1045" s="10">
        <f t="shared" si="902"/>
        <v>4.5786937011799818E-2</v>
      </c>
      <c r="I1045" s="10">
        <f t="shared" si="903"/>
        <v>1.9591590686460227E-3</v>
      </c>
      <c r="J1045" s="10">
        <f t="shared" si="904"/>
        <v>3.012589928057554E-2</v>
      </c>
      <c r="K1045" s="7" t="s">
        <v>6</v>
      </c>
      <c r="L1045" s="10">
        <f t="shared" si="905"/>
        <v>9.0760608486789422</v>
      </c>
      <c r="M1045" s="10">
        <f t="shared" si="906"/>
        <v>5.7071878940731402</v>
      </c>
      <c r="N1045" s="10">
        <f t="shared" si="907"/>
        <v>7.5363457760314345</v>
      </c>
      <c r="O1045" s="7" t="s">
        <v>2</v>
      </c>
      <c r="P1045" s="10">
        <f t="shared" si="908"/>
        <v>3.3688729546058021</v>
      </c>
      <c r="Q1045" s="10">
        <f t="shared" si="909"/>
        <v>1.5397150726475077</v>
      </c>
      <c r="R1045" s="11">
        <f t="shared" si="910"/>
        <v>1.8291578819582943</v>
      </c>
      <c r="S1045" s="7" t="s">
        <v>2</v>
      </c>
      <c r="T1045" s="7"/>
      <c r="U1045" s="7">
        <v>14236.5</v>
      </c>
      <c r="V1045" s="7">
        <v>3514.6</v>
      </c>
      <c r="W1045" s="7">
        <v>96.35</v>
      </c>
      <c r="X1045" s="7"/>
      <c r="Y1045" s="10">
        <f t="shared" si="911"/>
        <v>1.2279753693880796E-2</v>
      </c>
      <c r="Z1045" s="10">
        <f t="shared" si="912"/>
        <v>-5.2643495980980162E-3</v>
      </c>
      <c r="AA1045" s="10">
        <f t="shared" si="913"/>
        <v>2.173913043478258E-2</v>
      </c>
      <c r="AB1045" s="5"/>
      <c r="AC1045" s="10">
        <f t="shared" si="939"/>
        <v>-1.1395358526728077E-2</v>
      </c>
      <c r="AD1045" s="10">
        <f t="shared" si="940"/>
        <v>-2.2310003338155186E-2</v>
      </c>
      <c r="AE1045" s="10">
        <f t="shared" si="941"/>
        <v>2.0656779661016828E-2</v>
      </c>
      <c r="AF1045" s="10"/>
      <c r="AG1045" s="10">
        <f t="shared" si="942"/>
        <v>3.2052138187744904E-2</v>
      </c>
      <c r="AH1045" s="10">
        <f t="shared" si="943"/>
        <v>4.2966782999172018E-2</v>
      </c>
      <c r="AI1045" s="10">
        <f t="shared" si="914"/>
        <v>-1.0914644811427114E-2</v>
      </c>
      <c r="AJ1045" s="10" t="s">
        <v>37</v>
      </c>
      <c r="AK1045" s="7"/>
      <c r="AL1045" s="7">
        <v>2843.25</v>
      </c>
      <c r="AM1045" s="7">
        <v>135.80000000000001</v>
      </c>
      <c r="AN1045" s="7">
        <v>2386</v>
      </c>
      <c r="AO1045" s="4"/>
      <c r="AP1045" s="10">
        <f t="shared" si="915"/>
        <v>2.1190625841788633E-2</v>
      </c>
      <c r="AQ1045" s="10">
        <f t="shared" si="916"/>
        <v>1.3054830287206266E-2</v>
      </c>
      <c r="AR1045" s="10">
        <f t="shared" si="917"/>
        <v>2.4716012798213484E-2</v>
      </c>
      <c r="AS1045" s="4"/>
      <c r="AT1045" s="10">
        <f t="shared" si="934"/>
        <v>1.644472249530789E-2</v>
      </c>
      <c r="AU1045" s="10">
        <f t="shared" si="935"/>
        <v>-6.4738292011019133E-2</v>
      </c>
      <c r="AV1045" s="10">
        <f t="shared" si="936"/>
        <v>-5.9797064328637572E-2</v>
      </c>
      <c r="AW1045" s="4"/>
      <c r="AX1045" s="9">
        <f t="shared" si="937"/>
        <v>8.118301450632702E-2</v>
      </c>
      <c r="AY1045" s="9">
        <f t="shared" si="938"/>
        <v>7.6241786823945459E-2</v>
      </c>
      <c r="AZ1045" s="8">
        <f t="shared" si="918"/>
        <v>4.9412276823815604E-3</v>
      </c>
      <c r="BA1045" s="4"/>
      <c r="BC1045" s="4"/>
      <c r="BD1045" s="4"/>
      <c r="BE1045" s="4"/>
      <c r="BF1045" s="4"/>
      <c r="BG1045" s="4"/>
      <c r="BH1045" s="4"/>
      <c r="BI1045" s="4"/>
      <c r="BJ1045" s="4"/>
      <c r="BK1045" s="4"/>
      <c r="BN1045" s="4"/>
    </row>
    <row r="1046" spans="1:66" s="1" customFormat="1">
      <c r="A1046" s="12">
        <v>42881</v>
      </c>
      <c r="B1046" s="7">
        <v>31028.21</v>
      </c>
      <c r="C1046" s="7">
        <v>642.79999999999995</v>
      </c>
      <c r="D1046" s="7">
        <v>1359.3</v>
      </c>
      <c r="E1046" s="7">
        <v>13175.5</v>
      </c>
      <c r="F1046" s="7"/>
      <c r="G1046" s="7"/>
      <c r="H1046" s="10">
        <f t="shared" si="902"/>
        <v>2.1533571712355908E-2</v>
      </c>
      <c r="I1046" s="10">
        <f t="shared" si="903"/>
        <v>2.2260660299315567E-2</v>
      </c>
      <c r="J1046" s="10">
        <f t="shared" si="904"/>
        <v>4.5633109797230266E-2</v>
      </c>
      <c r="K1046" s="7"/>
      <c r="L1046" s="10">
        <f t="shared" si="905"/>
        <v>9.2930344275420325</v>
      </c>
      <c r="M1046" s="10">
        <f t="shared" si="906"/>
        <v>5.8564943253467838</v>
      </c>
      <c r="N1046" s="10">
        <f t="shared" si="907"/>
        <v>7.9258857800961993</v>
      </c>
      <c r="O1046" s="7"/>
      <c r="P1046" s="10">
        <f t="shared" si="908"/>
        <v>3.4365401021952486</v>
      </c>
      <c r="Q1046" s="10">
        <f t="shared" si="909"/>
        <v>1.3671486474458332</v>
      </c>
      <c r="R1046" s="11">
        <f t="shared" si="910"/>
        <v>2.0693914547494154</v>
      </c>
      <c r="S1046" s="4"/>
      <c r="T1046" s="7"/>
      <c r="U1046" s="7">
        <v>14341.2</v>
      </c>
      <c r="V1046" s="7">
        <v>3412.6</v>
      </c>
      <c r="W1046" s="7">
        <v>100.9</v>
      </c>
      <c r="X1046" s="7"/>
      <c r="Y1046" s="10">
        <f t="shared" si="911"/>
        <v>7.3543356864398364E-3</v>
      </c>
      <c r="Z1046" s="10">
        <f t="shared" si="912"/>
        <v>-2.902179479883913E-2</v>
      </c>
      <c r="AA1046" s="10">
        <f t="shared" si="913"/>
        <v>4.7223663725999086E-2</v>
      </c>
      <c r="AB1046" s="5"/>
      <c r="AC1046" s="10">
        <f t="shared" si="939"/>
        <v>-4.124828132161135E-3</v>
      </c>
      <c r="AD1046" s="10">
        <f t="shared" si="940"/>
        <v>-5.0684321798152958E-2</v>
      </c>
      <c r="AE1046" s="10">
        <f t="shared" si="941"/>
        <v>6.8855932203389827E-2</v>
      </c>
      <c r="AF1046" s="10"/>
      <c r="AG1046" s="10">
        <f t="shared" si="942"/>
        <v>7.2980760335550968E-2</v>
      </c>
      <c r="AH1046" s="10">
        <f t="shared" si="943"/>
        <v>0.11954025400154278</v>
      </c>
      <c r="AI1046" s="10">
        <f t="shared" si="914"/>
        <v>-4.6559493665991811E-2</v>
      </c>
      <c r="AJ1046" s="7"/>
      <c r="AK1046" s="7"/>
      <c r="AL1046" s="7">
        <v>2979.25</v>
      </c>
      <c r="AM1046" s="7">
        <v>141.35</v>
      </c>
      <c r="AN1046" s="7">
        <v>2460.25</v>
      </c>
      <c r="AO1046" s="4"/>
      <c r="AP1046" s="10">
        <f t="shared" si="915"/>
        <v>4.7832585949177879E-2</v>
      </c>
      <c r="AQ1046" s="10">
        <f t="shared" si="916"/>
        <v>4.0868924889543315E-2</v>
      </c>
      <c r="AR1046" s="10">
        <f t="shared" si="917"/>
        <v>3.111902766135792E-2</v>
      </c>
      <c r="AS1046" s="4"/>
      <c r="AT1046" s="10">
        <f t="shared" si="934"/>
        <v>6.5063902046652966E-2</v>
      </c>
      <c r="AU1046" s="10">
        <f t="shared" si="935"/>
        <v>-2.6515151515151478E-2</v>
      </c>
      <c r="AV1046" s="10">
        <f t="shared" si="936"/>
        <v>-3.0538863166190523E-2</v>
      </c>
      <c r="AW1046" s="4"/>
      <c r="AX1046" s="9">
        <f t="shared" si="937"/>
        <v>9.1579053561804444E-2</v>
      </c>
      <c r="AY1046" s="9">
        <f t="shared" si="938"/>
        <v>9.5602765212843485E-2</v>
      </c>
      <c r="AZ1046" s="8">
        <f t="shared" si="918"/>
        <v>-4.0237116510390414E-3</v>
      </c>
      <c r="BA1046" s="4"/>
      <c r="BC1046" s="4"/>
      <c r="BD1046" s="4"/>
      <c r="BE1046" s="4"/>
      <c r="BF1046" s="4"/>
      <c r="BG1046" s="4"/>
      <c r="BH1046" s="4"/>
      <c r="BI1046" s="4"/>
      <c r="BJ1046" s="4"/>
      <c r="BK1046" s="4"/>
      <c r="BN1046" s="4"/>
    </row>
    <row r="1047" spans="1:66" s="1" customFormat="1">
      <c r="A1047" s="12">
        <v>42884</v>
      </c>
      <c r="B1047" s="7">
        <v>31109.279999999999</v>
      </c>
      <c r="C1047" s="7">
        <v>671.8</v>
      </c>
      <c r="D1047" s="7">
        <v>1333.6</v>
      </c>
      <c r="E1047" s="7">
        <v>13076.5</v>
      </c>
      <c r="F1047" s="7"/>
      <c r="G1047" s="7"/>
      <c r="H1047" s="10">
        <f t="shared" si="902"/>
        <v>4.5115121344119477E-2</v>
      </c>
      <c r="I1047" s="10">
        <f t="shared" si="903"/>
        <v>-1.8906790259692524E-2</v>
      </c>
      <c r="J1047" s="10">
        <f t="shared" si="904"/>
        <v>-7.5139463397973514E-3</v>
      </c>
      <c r="K1047" s="1" t="s">
        <v>15</v>
      </c>
      <c r="L1047" s="10">
        <f t="shared" si="905"/>
        <v>9.7574059247397891</v>
      </c>
      <c r="M1047" s="10">
        <f t="shared" si="906"/>
        <v>5.7268600252206809</v>
      </c>
      <c r="N1047" s="10">
        <f t="shared" si="907"/>
        <v>7.8588171533093965</v>
      </c>
      <c r="O1047" s="7" t="s">
        <v>5</v>
      </c>
      <c r="P1047" s="10">
        <f t="shared" si="908"/>
        <v>4.0305458995191081</v>
      </c>
      <c r="Q1047" s="10">
        <f t="shared" si="909"/>
        <v>1.8985887714303926</v>
      </c>
      <c r="R1047" s="11">
        <f t="shared" si="910"/>
        <v>2.1319571280887155</v>
      </c>
      <c r="S1047" s="7" t="s">
        <v>5</v>
      </c>
      <c r="T1047" s="7"/>
      <c r="U1047" s="7">
        <v>14259.8</v>
      </c>
      <c r="V1047" s="7">
        <v>3424.45</v>
      </c>
      <c r="W1047" s="7">
        <v>99.65</v>
      </c>
      <c r="X1047" s="7"/>
      <c r="Y1047" s="10">
        <f t="shared" si="911"/>
        <v>-5.6759545923633619E-3</v>
      </c>
      <c r="Z1047" s="10">
        <f t="shared" si="912"/>
        <v>3.4724257164624947E-3</v>
      </c>
      <c r="AA1047" s="10">
        <f t="shared" si="913"/>
        <v>-1.2388503468780971E-2</v>
      </c>
      <c r="AB1047" s="5"/>
      <c r="AC1047" s="10">
        <f t="shared" si="939"/>
        <v>-9.7773703873450472E-3</v>
      </c>
      <c r="AD1047" s="10">
        <f t="shared" si="940"/>
        <v>-4.7387893624123836E-2</v>
      </c>
      <c r="AE1047" s="10">
        <f t="shared" si="941"/>
        <v>5.5614406779661014E-2</v>
      </c>
      <c r="AF1047" s="10"/>
      <c r="AG1047" s="10">
        <f t="shared" si="942"/>
        <v>6.539177716700606E-2</v>
      </c>
      <c r="AH1047" s="10">
        <f t="shared" si="943"/>
        <v>0.10300230040378486</v>
      </c>
      <c r="AI1047" s="10">
        <f t="shared" si="914"/>
        <v>-3.7610523236778798E-2</v>
      </c>
      <c r="AJ1047" s="7"/>
      <c r="AK1047" s="7"/>
      <c r="AL1047" s="7">
        <v>3034.75</v>
      </c>
      <c r="AM1047" s="7">
        <v>145.19999999999999</v>
      </c>
      <c r="AN1047" s="7">
        <v>2388.9</v>
      </c>
      <c r="AO1047" s="4"/>
      <c r="AP1047" s="10">
        <f t="shared" si="915"/>
        <v>1.8628849542670134E-2</v>
      </c>
      <c r="AQ1047" s="10">
        <f t="shared" si="916"/>
        <v>2.7237354085603075E-2</v>
      </c>
      <c r="AR1047" s="10">
        <f t="shared" si="917"/>
        <v>-2.9001117772584049E-2</v>
      </c>
      <c r="AS1047" s="4"/>
      <c r="AT1047" s="10">
        <f t="shared" si="934"/>
        <v>8.4904817231209226E-2</v>
      </c>
      <c r="AU1047" s="10">
        <f t="shared" si="935"/>
        <v>0</v>
      </c>
      <c r="AV1047" s="10">
        <f t="shared" si="936"/>
        <v>-5.8654319771451052E-2</v>
      </c>
      <c r="AW1047" s="10" t="s">
        <v>1</v>
      </c>
      <c r="AX1047" s="9">
        <f t="shared" si="937"/>
        <v>8.4904817231209226E-2</v>
      </c>
      <c r="AY1047" s="9">
        <f t="shared" si="938"/>
        <v>0.14355913700266026</v>
      </c>
      <c r="AZ1047" s="8">
        <f t="shared" si="918"/>
        <v>-5.8654319771451038E-2</v>
      </c>
      <c r="BA1047" s="4"/>
      <c r="BC1047" s="4"/>
      <c r="BD1047" s="4"/>
      <c r="BE1047" s="4"/>
      <c r="BF1047" s="4"/>
      <c r="BG1047" s="4"/>
      <c r="BH1047" s="4"/>
      <c r="BI1047" s="4"/>
      <c r="BJ1047" s="4">
        <v>159</v>
      </c>
      <c r="BK1047" s="4"/>
      <c r="BN1047" s="4"/>
    </row>
    <row r="1048" spans="1:66" s="1" customFormat="1">
      <c r="A1048" s="12">
        <v>42885</v>
      </c>
      <c r="B1048" s="7">
        <v>31159.4</v>
      </c>
      <c r="C1048" s="7">
        <v>668.05</v>
      </c>
      <c r="D1048" s="7">
        <v>1311</v>
      </c>
      <c r="E1048" s="7">
        <v>13214</v>
      </c>
      <c r="F1048" s="7"/>
      <c r="G1048" s="7"/>
      <c r="H1048" s="10">
        <f t="shared" si="902"/>
        <v>-5.582018457874368E-3</v>
      </c>
      <c r="I1048" s="10">
        <f t="shared" si="903"/>
        <v>-1.6946610677864359E-2</v>
      </c>
      <c r="J1048" s="10">
        <f t="shared" si="904"/>
        <v>1.0515046075020074E-2</v>
      </c>
      <c r="K1048" s="7" t="s">
        <v>6</v>
      </c>
      <c r="L1048" s="10">
        <f t="shared" si="905"/>
        <v>9.6973578863090459</v>
      </c>
      <c r="M1048" s="10">
        <f t="shared" si="906"/>
        <v>5.6128625472887768</v>
      </c>
      <c r="N1048" s="10">
        <f t="shared" si="907"/>
        <v>7.9519680238466233</v>
      </c>
      <c r="O1048" s="7" t="s">
        <v>2</v>
      </c>
      <c r="P1048" s="10">
        <f t="shared" si="908"/>
        <v>4.0844953390202692</v>
      </c>
      <c r="Q1048" s="10">
        <f t="shared" si="909"/>
        <v>1.7453898624624227</v>
      </c>
      <c r="R1048" s="11">
        <f t="shared" si="910"/>
        <v>2.3391054765578465</v>
      </c>
      <c r="S1048" s="7" t="s">
        <v>3</v>
      </c>
      <c r="T1048" s="7"/>
      <c r="U1048" s="7">
        <v>14221.5</v>
      </c>
      <c r="V1048" s="7">
        <v>3418.7</v>
      </c>
      <c r="W1048" s="7">
        <v>100</v>
      </c>
      <c r="X1048" s="7"/>
      <c r="Y1048" s="10">
        <f t="shared" si="911"/>
        <v>-2.6858721721201751E-3</v>
      </c>
      <c r="Z1048" s="10">
        <f t="shared" si="912"/>
        <v>-1.6791017535662661E-3</v>
      </c>
      <c r="AA1048" s="10">
        <f t="shared" si="913"/>
        <v>3.5122930255895063E-3</v>
      </c>
      <c r="AB1048" s="5"/>
      <c r="AC1048" s="10">
        <f t="shared" si="939"/>
        <v>-1.243698179242534E-2</v>
      </c>
      <c r="AD1048" s="10">
        <f t="shared" si="940"/>
        <v>-4.8987426282408021E-2</v>
      </c>
      <c r="AE1048" s="10">
        <f t="shared" si="941"/>
        <v>5.9322033898305024E-2</v>
      </c>
      <c r="AF1048" s="10"/>
      <c r="AG1048" s="10">
        <f t="shared" si="942"/>
        <v>7.1759015690730371E-2</v>
      </c>
      <c r="AH1048" s="10">
        <f t="shared" si="943"/>
        <v>0.10830946018071305</v>
      </c>
      <c r="AI1048" s="10">
        <f t="shared" si="914"/>
        <v>-3.6550444489982681E-2</v>
      </c>
      <c r="AJ1048" s="7"/>
      <c r="AK1048" s="7"/>
      <c r="AL1048" s="7">
        <v>3025.25</v>
      </c>
      <c r="AM1048" s="7">
        <v>150.65</v>
      </c>
      <c r="AN1048" s="7">
        <v>2417</v>
      </c>
      <c r="AO1048" s="4"/>
      <c r="AP1048" s="10">
        <f t="shared" si="915"/>
        <v>-3.1304061290056842E-3</v>
      </c>
      <c r="AQ1048" s="10">
        <f t="shared" si="916"/>
        <v>3.7534435261708111E-2</v>
      </c>
      <c r="AR1048" s="10">
        <f t="shared" si="917"/>
        <v>1.1762735987274439E-2</v>
      </c>
      <c r="AS1048" s="4"/>
      <c r="AT1048" s="10">
        <f t="shared" ref="AT1048:AT1059" si="944">(AL1048-$AL$1047)/$AL$1047</f>
        <v>-3.1304061290056842E-3</v>
      </c>
      <c r="AU1048" s="10">
        <f t="shared" ref="AU1048:AU1059" si="945">(AM1048-$AM$1047)/$AM$1047</f>
        <v>3.7534435261708111E-2</v>
      </c>
      <c r="AV1048" s="10">
        <f t="shared" ref="AV1048:AV1059" si="946">(AN1048-$AN$1047)/$AN$1047</f>
        <v>1.1762735987274439E-2</v>
      </c>
      <c r="AW1048" s="7" t="s">
        <v>0</v>
      </c>
      <c r="AX1048" s="9">
        <f t="shared" ref="AX1048:AX1064" si="947">AU1048-AT1048</f>
        <v>4.0664841390713795E-2</v>
      </c>
      <c r="AY1048" s="9">
        <f t="shared" ref="AY1048:AY1064" si="948">AU1048-AV1048</f>
        <v>2.5771699274433672E-2</v>
      </c>
      <c r="AZ1048" s="8">
        <f t="shared" si="918"/>
        <v>1.4893142116280123E-2</v>
      </c>
      <c r="BA1048" s="4"/>
      <c r="BC1048" s="4"/>
      <c r="BD1048" s="4"/>
      <c r="BE1048" s="4"/>
      <c r="BF1048" s="4"/>
      <c r="BG1048" s="4"/>
      <c r="BH1048" s="4"/>
      <c r="BI1048" s="4"/>
      <c r="BJ1048" s="4"/>
      <c r="BK1048" s="4"/>
      <c r="BN1048" s="4"/>
    </row>
    <row r="1049" spans="1:66" s="1" customFormat="1">
      <c r="A1049" s="12">
        <v>42886</v>
      </c>
      <c r="B1049" s="7">
        <v>31145.8</v>
      </c>
      <c r="C1049" s="7">
        <v>692.55</v>
      </c>
      <c r="D1049" s="7">
        <v>1334.6</v>
      </c>
      <c r="E1049" s="7">
        <v>13249.5</v>
      </c>
      <c r="F1049" s="7"/>
      <c r="G1049" s="7"/>
      <c r="H1049" s="10">
        <f t="shared" si="902"/>
        <v>3.6673901654067809E-2</v>
      </c>
      <c r="I1049" s="10">
        <f t="shared" si="903"/>
        <v>1.8001525553012897E-2</v>
      </c>
      <c r="J1049" s="10">
        <f t="shared" si="904"/>
        <v>2.6865445739367336E-3</v>
      </c>
      <c r="K1049" s="7"/>
      <c r="L1049" s="10">
        <f t="shared" si="905"/>
        <v>10.08967173738991</v>
      </c>
      <c r="M1049" s="10">
        <f t="shared" si="906"/>
        <v>5.7319041614123574</v>
      </c>
      <c r="N1049" s="10">
        <f t="shared" si="907"/>
        <v>7.9760178849671437</v>
      </c>
      <c r="O1049" s="7"/>
      <c r="P1049" s="10">
        <f t="shared" si="908"/>
        <v>4.3577675759775527</v>
      </c>
      <c r="Q1049" s="10">
        <f t="shared" si="909"/>
        <v>2.1136538524227664</v>
      </c>
      <c r="R1049" s="11">
        <f t="shared" si="910"/>
        <v>2.2441137235547863</v>
      </c>
      <c r="S1049" s="4"/>
      <c r="T1049" s="7"/>
      <c r="U1049" s="7">
        <v>14352.2</v>
      </c>
      <c r="V1049" s="7">
        <v>3533.05</v>
      </c>
      <c r="W1049" s="7">
        <v>103.3</v>
      </c>
      <c r="X1049" s="7"/>
      <c r="Y1049" s="10">
        <f t="shared" si="911"/>
        <v>9.1903104454523592E-3</v>
      </c>
      <c r="Z1049" s="10">
        <f t="shared" si="912"/>
        <v>3.3448386813701221E-2</v>
      </c>
      <c r="AA1049" s="10">
        <f t="shared" si="913"/>
        <v>3.2999999999999974E-2</v>
      </c>
      <c r="AB1049" s="5"/>
      <c r="AC1049" s="10">
        <f t="shared" si="939"/>
        <v>-3.3609710706498088E-3</v>
      </c>
      <c r="AD1049" s="10">
        <f t="shared" si="940"/>
        <v>-1.7177589852008457E-2</v>
      </c>
      <c r="AE1049" s="10">
        <f t="shared" si="941"/>
        <v>9.4279661016949054E-2</v>
      </c>
      <c r="AF1049" s="10"/>
      <c r="AG1049" s="10">
        <f t="shared" si="942"/>
        <v>9.7640632087598864E-2</v>
      </c>
      <c r="AH1049" s="10">
        <f t="shared" si="943"/>
        <v>0.11145725086895751</v>
      </c>
      <c r="AI1049" s="10">
        <f t="shared" si="914"/>
        <v>-1.3816618781358647E-2</v>
      </c>
      <c r="AJ1049" s="7"/>
      <c r="AK1049" s="7"/>
      <c r="AL1049" s="7">
        <v>3134.5</v>
      </c>
      <c r="AM1049" s="7">
        <v>156.6</v>
      </c>
      <c r="AN1049" s="7">
        <v>2438.9</v>
      </c>
      <c r="AO1049" s="4"/>
      <c r="AP1049" s="10">
        <f t="shared" si="915"/>
        <v>3.6112717957193619E-2</v>
      </c>
      <c r="AQ1049" s="10">
        <f t="shared" si="916"/>
        <v>3.9495519415864509E-2</v>
      </c>
      <c r="AR1049" s="10">
        <f t="shared" si="917"/>
        <v>9.0608191973521272E-3</v>
      </c>
      <c r="AS1049" s="4"/>
      <c r="AT1049" s="10">
        <f t="shared" si="944"/>
        <v>3.2869264354559682E-2</v>
      </c>
      <c r="AU1049" s="10">
        <f t="shared" si="945"/>
        <v>7.851239669421492E-2</v>
      </c>
      <c r="AV1049" s="10">
        <f t="shared" si="946"/>
        <v>2.0930135208673446E-2</v>
      </c>
      <c r="AW1049" s="4"/>
      <c r="AX1049" s="9">
        <f t="shared" si="947"/>
        <v>4.5643132339655237E-2</v>
      </c>
      <c r="AY1049" s="9">
        <f t="shared" si="948"/>
        <v>5.7582261485541478E-2</v>
      </c>
      <c r="AZ1049" s="8">
        <f t="shared" si="918"/>
        <v>-1.193912914588624E-2</v>
      </c>
      <c r="BA1049" s="4"/>
      <c r="BC1049" s="4"/>
      <c r="BD1049" s="4"/>
      <c r="BE1049" s="4"/>
      <c r="BF1049" s="4"/>
      <c r="BG1049" s="4"/>
      <c r="BH1049" s="4"/>
      <c r="BI1049" s="4"/>
      <c r="BJ1049" s="4"/>
      <c r="BK1049" s="4"/>
      <c r="BN1049" s="4"/>
    </row>
    <row r="1050" spans="1:66" s="1" customFormat="1">
      <c r="A1050" s="12">
        <v>42887</v>
      </c>
      <c r="B1050" s="7">
        <v>31137.59</v>
      </c>
      <c r="C1050" s="7">
        <v>692.4</v>
      </c>
      <c r="D1050" s="7">
        <v>1371.25</v>
      </c>
      <c r="E1050" s="7">
        <v>13269.5</v>
      </c>
      <c r="F1050" s="7"/>
      <c r="G1050" s="7"/>
      <c r="H1050" s="10">
        <f t="shared" si="902"/>
        <v>-2.1659085986568084E-4</v>
      </c>
      <c r="I1050" s="10">
        <f t="shared" si="903"/>
        <v>2.7461411658924094E-2</v>
      </c>
      <c r="J1050" s="10">
        <f t="shared" si="904"/>
        <v>1.5094909241858184E-3</v>
      </c>
      <c r="K1050" s="7"/>
      <c r="L1050" s="10">
        <f t="shared" si="905"/>
        <v>10.087269815852681</v>
      </c>
      <c r="M1050" s="10">
        <f t="shared" si="906"/>
        <v>5.9167717528373265</v>
      </c>
      <c r="N1050" s="10">
        <f t="shared" si="907"/>
        <v>7.9895671024998309</v>
      </c>
      <c r="O1050" s="7"/>
      <c r="P1050" s="10">
        <f t="shared" si="908"/>
        <v>4.1704980630153541</v>
      </c>
      <c r="Q1050" s="10">
        <f t="shared" si="909"/>
        <v>2.0977027133528496</v>
      </c>
      <c r="R1050" s="11">
        <f t="shared" si="910"/>
        <v>2.0727953496625044</v>
      </c>
      <c r="S1050" s="7"/>
      <c r="T1050" s="7"/>
      <c r="U1050" s="7">
        <v>14207.55</v>
      </c>
      <c r="V1050" s="7">
        <v>3603.95</v>
      </c>
      <c r="W1050" s="7">
        <v>105.05</v>
      </c>
      <c r="X1050" s="7">
        <v>6</v>
      </c>
      <c r="Y1050" s="10">
        <f t="shared" si="911"/>
        <v>-1.0078594222488638E-2</v>
      </c>
      <c r="Z1050" s="10">
        <f t="shared" si="912"/>
        <v>2.0067646933952146E-2</v>
      </c>
      <c r="AA1050" s="10">
        <f t="shared" si="913"/>
        <v>1.6940948693126817E-2</v>
      </c>
      <c r="AB1050" s="5"/>
      <c r="AC1050" s="10">
        <f t="shared" si="939"/>
        <v>-1.3405691429523846E-2</v>
      </c>
      <c r="AD1050" s="10">
        <f t="shared" si="940"/>
        <v>2.5453432736173461E-3</v>
      </c>
      <c r="AE1050" s="10">
        <f t="shared" si="941"/>
        <v>0.1128177966101694</v>
      </c>
      <c r="AF1050" s="10" t="s">
        <v>36</v>
      </c>
      <c r="AG1050" s="10">
        <f t="shared" si="942"/>
        <v>0.12622348803969324</v>
      </c>
      <c r="AH1050" s="10">
        <f t="shared" si="943"/>
        <v>0.11027245333655206</v>
      </c>
      <c r="AI1050" s="10">
        <f t="shared" si="914"/>
        <v>1.5951034703141187E-2</v>
      </c>
      <c r="AJ1050" s="7"/>
      <c r="AK1050" s="7"/>
      <c r="AL1050" s="7">
        <v>3129.75</v>
      </c>
      <c r="AM1050" s="7">
        <v>156.30000000000001</v>
      </c>
      <c r="AN1050" s="7">
        <v>2419</v>
      </c>
      <c r="AO1050" s="4"/>
      <c r="AP1050" s="10">
        <f t="shared" si="915"/>
        <v>-1.5153932046578402E-3</v>
      </c>
      <c r="AQ1050" s="10">
        <f t="shared" si="916"/>
        <v>-1.9157088122604277E-3</v>
      </c>
      <c r="AR1050" s="10">
        <f t="shared" si="917"/>
        <v>-8.1594161302226791E-3</v>
      </c>
      <c r="AS1050" s="4"/>
      <c r="AT1050" s="10">
        <f t="shared" si="944"/>
        <v>3.1304061290056841E-2</v>
      </c>
      <c r="AU1050" s="10">
        <f t="shared" si="945"/>
        <v>7.6446280991735699E-2</v>
      </c>
      <c r="AV1050" s="10">
        <f t="shared" si="946"/>
        <v>1.2599941395621378E-2</v>
      </c>
      <c r="AW1050" s="4"/>
      <c r="AX1050" s="9">
        <f t="shared" si="947"/>
        <v>4.5142219701678858E-2</v>
      </c>
      <c r="AY1050" s="9">
        <f t="shared" si="948"/>
        <v>6.3846339596114327E-2</v>
      </c>
      <c r="AZ1050" s="8">
        <f t="shared" si="918"/>
        <v>-1.8704119894435468E-2</v>
      </c>
      <c r="BA1050" s="4"/>
      <c r="BC1050" s="4"/>
      <c r="BD1050" s="4"/>
      <c r="BE1050" s="4"/>
      <c r="BF1050" s="4"/>
      <c r="BG1050" s="4"/>
      <c r="BH1050" s="4"/>
      <c r="BI1050" s="4"/>
      <c r="BJ1050" s="4"/>
      <c r="BK1050" s="4"/>
      <c r="BN1050" s="4"/>
    </row>
    <row r="1051" spans="1:66" s="1" customFormat="1">
      <c r="A1051" s="12">
        <v>42888</v>
      </c>
      <c r="B1051" s="7">
        <v>31273.29</v>
      </c>
      <c r="C1051" s="7">
        <v>716.25</v>
      </c>
      <c r="D1051" s="7">
        <v>1358.4</v>
      </c>
      <c r="E1051" s="7">
        <v>13600.5</v>
      </c>
      <c r="F1051" s="7"/>
      <c r="G1051" s="7"/>
      <c r="H1051" s="10">
        <f t="shared" si="902"/>
        <v>3.4445407279029498E-2</v>
      </c>
      <c r="I1051" s="10">
        <f t="shared" si="903"/>
        <v>-9.3710118505013016E-3</v>
      </c>
      <c r="J1051" s="10">
        <f t="shared" si="904"/>
        <v>2.4944421417536455E-2</v>
      </c>
      <c r="K1051" s="7"/>
      <c r="L1051" s="10">
        <f t="shared" si="905"/>
        <v>10.469175340272217</v>
      </c>
      <c r="M1051" s="10">
        <f t="shared" si="906"/>
        <v>5.851954602774275</v>
      </c>
      <c r="N1051" s="10">
        <f t="shared" si="907"/>
        <v>8.2138066526658093</v>
      </c>
      <c r="O1051" s="7"/>
      <c r="P1051" s="10">
        <f t="shared" si="908"/>
        <v>4.6172207374979424</v>
      </c>
      <c r="Q1051" s="10">
        <f t="shared" si="909"/>
        <v>2.2553686876064081</v>
      </c>
      <c r="R1051" s="11">
        <f t="shared" si="910"/>
        <v>2.3618520498915343</v>
      </c>
      <c r="S1051" s="7"/>
      <c r="T1051" s="7"/>
      <c r="U1051" s="7">
        <v>14276.05</v>
      </c>
      <c r="V1051" s="7">
        <v>3575.25</v>
      </c>
      <c r="W1051" s="7">
        <v>103.2</v>
      </c>
      <c r="X1051" s="7">
        <f>X1044+X1044*0.113</f>
        <v>1.1924269317586078</v>
      </c>
      <c r="Y1051" s="10">
        <f t="shared" si="911"/>
        <v>4.8213801816639748E-3</v>
      </c>
      <c r="Z1051" s="10">
        <f t="shared" si="912"/>
        <v>-7.9634845100514211E-3</v>
      </c>
      <c r="AA1051" s="10">
        <f t="shared" si="913"/>
        <v>-1.7610661589719127E-2</v>
      </c>
      <c r="AB1051" s="5"/>
      <c r="AC1051" s="10">
        <f t="shared" ref="AC1051:AC1056" si="949">(U1051-$U$1050)/$U$1050</f>
        <v>4.8213801816639748E-3</v>
      </c>
      <c r="AD1051" s="10">
        <f t="shared" ref="AD1051:AD1056" si="950">(V1051-$V$1050)/$V$1050</f>
        <v>-7.9634845100514211E-3</v>
      </c>
      <c r="AE1051" s="10">
        <f t="shared" ref="AE1051:AE1056" si="951">(W1051-$W$1050)/$W$1050</f>
        <v>-1.7610661589719127E-2</v>
      </c>
      <c r="AF1051" s="7" t="s">
        <v>0</v>
      </c>
      <c r="AG1051" s="10">
        <f t="shared" ref="AG1051:AG1056" si="952">AC1051-AD1051</f>
        <v>1.2784864691715397E-2</v>
      </c>
      <c r="AH1051" s="10">
        <f t="shared" ref="AH1051:AH1056" si="953">AC1051-AE1051</f>
        <v>2.2432041771383103E-2</v>
      </c>
      <c r="AI1051" s="10">
        <f t="shared" si="914"/>
        <v>-9.6471770796677063E-3</v>
      </c>
      <c r="AJ1051" s="7"/>
      <c r="AK1051" s="7"/>
      <c r="AL1051" s="7">
        <v>3089.25</v>
      </c>
      <c r="AM1051" s="7">
        <v>153.15</v>
      </c>
      <c r="AN1051" s="7">
        <v>2426.25</v>
      </c>
      <c r="AO1051" s="4"/>
      <c r="AP1051" s="10">
        <f t="shared" si="915"/>
        <v>-1.2940330697340043E-2</v>
      </c>
      <c r="AQ1051" s="10">
        <f t="shared" si="916"/>
        <v>-2.0153550863723644E-2</v>
      </c>
      <c r="AR1051" s="10">
        <f t="shared" si="917"/>
        <v>2.9971062422488631E-3</v>
      </c>
      <c r="AS1051" s="4"/>
      <c r="AT1051" s="10">
        <f t="shared" si="944"/>
        <v>1.7958645687453662E-2</v>
      </c>
      <c r="AU1051" s="10">
        <f t="shared" si="945"/>
        <v>5.4752066115702602E-2</v>
      </c>
      <c r="AV1051" s="10">
        <f t="shared" si="946"/>
        <v>1.5634811000879028E-2</v>
      </c>
      <c r="AW1051" s="4"/>
      <c r="AX1051" s="9">
        <f t="shared" si="947"/>
        <v>3.6793420428248944E-2</v>
      </c>
      <c r="AY1051" s="9">
        <f t="shared" si="948"/>
        <v>3.9117255114823571E-2</v>
      </c>
      <c r="AZ1051" s="8">
        <f t="shared" si="918"/>
        <v>-2.3238346865746273E-3</v>
      </c>
      <c r="BA1051" s="4"/>
      <c r="BC1051" s="4"/>
      <c r="BD1051" s="4"/>
      <c r="BE1051" s="4"/>
      <c r="BF1051" s="4"/>
      <c r="BG1051" s="4"/>
      <c r="BH1051" s="4"/>
      <c r="BI1051" s="4"/>
      <c r="BJ1051" s="4"/>
      <c r="BK1051" s="4"/>
      <c r="BN1051" s="4"/>
    </row>
    <row r="1052" spans="1:66" s="1" customFormat="1">
      <c r="A1052" s="12">
        <v>42891</v>
      </c>
      <c r="B1052" s="7">
        <v>31309.49</v>
      </c>
      <c r="C1052" s="7">
        <v>744.8</v>
      </c>
      <c r="D1052" s="7">
        <v>1491.7</v>
      </c>
      <c r="E1052" s="7">
        <v>13594.5</v>
      </c>
      <c r="F1052" s="7"/>
      <c r="G1052" s="7"/>
      <c r="H1052" s="10">
        <f t="shared" si="902"/>
        <v>3.9860383944153512E-2</v>
      </c>
      <c r="I1052" s="10">
        <f t="shared" si="903"/>
        <v>9.8130153121319161E-2</v>
      </c>
      <c r="J1052" s="10">
        <f t="shared" si="904"/>
        <v>-4.4116025146134335E-4</v>
      </c>
      <c r="K1052" s="1" t="s">
        <v>15</v>
      </c>
      <c r="L1052" s="10">
        <f t="shared" si="905"/>
        <v>10.926341072858285</v>
      </c>
      <c r="M1052" s="10">
        <f t="shared" si="906"/>
        <v>6.5243379571248425</v>
      </c>
      <c r="N1052" s="10">
        <f t="shared" si="907"/>
        <v>8.2097418874060022</v>
      </c>
      <c r="O1052" s="10" t="s">
        <v>1</v>
      </c>
      <c r="P1052" s="10">
        <f t="shared" si="908"/>
        <v>4.4020031157334429</v>
      </c>
      <c r="Q1052" s="10">
        <f t="shared" si="909"/>
        <v>2.7165991854522833</v>
      </c>
      <c r="R1052" s="11">
        <f t="shared" si="910"/>
        <v>1.6854039302811596</v>
      </c>
      <c r="S1052" s="7" t="s">
        <v>35</v>
      </c>
      <c r="T1052" s="7"/>
      <c r="U1052" s="7">
        <v>14485.35</v>
      </c>
      <c r="V1052" s="7">
        <v>3639.2</v>
      </c>
      <c r="W1052" s="7">
        <v>102.05</v>
      </c>
      <c r="X1052" s="7"/>
      <c r="Y1052" s="10">
        <f t="shared" si="911"/>
        <v>1.4660918111102237E-2</v>
      </c>
      <c r="Z1052" s="10">
        <f t="shared" si="912"/>
        <v>1.7886861058667176E-2</v>
      </c>
      <c r="AA1052" s="10">
        <f t="shared" si="913"/>
        <v>-1.1143410852713233E-2</v>
      </c>
      <c r="AB1052" s="5"/>
      <c r="AC1052" s="10">
        <f t="shared" si="949"/>
        <v>1.955298415279208E-2</v>
      </c>
      <c r="AD1052" s="10">
        <f t="shared" si="950"/>
        <v>9.7809348076416166E-3</v>
      </c>
      <c r="AE1052" s="10">
        <f t="shared" si="951"/>
        <v>-2.8557829604950024E-2</v>
      </c>
      <c r="AF1052" s="10"/>
      <c r="AG1052" s="10">
        <f t="shared" si="952"/>
        <v>9.7720493451504634E-3</v>
      </c>
      <c r="AH1052" s="10">
        <f t="shared" si="953"/>
        <v>4.8110813757742107E-2</v>
      </c>
      <c r="AI1052" s="10">
        <f t="shared" si="914"/>
        <v>-3.8338764412591646E-2</v>
      </c>
      <c r="AJ1052" s="7"/>
      <c r="AK1052" s="7"/>
      <c r="AL1052" s="7">
        <v>3128.75</v>
      </c>
      <c r="AM1052" s="7">
        <v>151</v>
      </c>
      <c r="AN1052" s="7">
        <v>2413.3000000000002</v>
      </c>
      <c r="AO1052" s="4"/>
      <c r="AP1052" s="10">
        <f t="shared" si="915"/>
        <v>1.2786274985837986E-2</v>
      </c>
      <c r="AQ1052" s="10">
        <f t="shared" si="916"/>
        <v>-1.4038524322559618E-2</v>
      </c>
      <c r="AR1052" s="10">
        <f t="shared" si="917"/>
        <v>-5.3374549201441806E-3</v>
      </c>
      <c r="AS1052" s="4"/>
      <c r="AT1052" s="10">
        <f t="shared" si="944"/>
        <v>3.0974544855424665E-2</v>
      </c>
      <c r="AU1052" s="10">
        <f t="shared" si="945"/>
        <v>3.9944903581267302E-2</v>
      </c>
      <c r="AV1052" s="10">
        <f t="shared" si="946"/>
        <v>1.021390598183268E-2</v>
      </c>
      <c r="AW1052" s="4"/>
      <c r="AX1052" s="9">
        <f t="shared" si="947"/>
        <v>8.9703587258426372E-3</v>
      </c>
      <c r="AY1052" s="9">
        <f t="shared" si="948"/>
        <v>2.9730997599434622E-2</v>
      </c>
      <c r="AZ1052" s="8">
        <f t="shared" si="918"/>
        <v>-2.0760638873591985E-2</v>
      </c>
      <c r="BA1052" s="4"/>
      <c r="BC1052" s="4"/>
      <c r="BD1052" s="4"/>
      <c r="BE1052" s="4"/>
      <c r="BF1052" s="4"/>
      <c r="BG1052" s="4"/>
      <c r="BH1052" s="4"/>
      <c r="BI1052" s="4"/>
      <c r="BJ1052" s="4"/>
      <c r="BK1052" s="4"/>
      <c r="BN1052" s="4"/>
    </row>
    <row r="1053" spans="1:66" s="1" customFormat="1">
      <c r="A1053" s="12">
        <v>42892</v>
      </c>
      <c r="B1053" s="7">
        <v>31190.560000000001</v>
      </c>
      <c r="C1053" s="7">
        <v>751.15</v>
      </c>
      <c r="D1053" s="7">
        <v>1540.5</v>
      </c>
      <c r="E1053" s="7">
        <v>13356.5</v>
      </c>
      <c r="F1053" s="7"/>
      <c r="G1053" s="7"/>
      <c r="H1053" s="10">
        <f t="shared" si="902"/>
        <v>8.5257787325456816E-3</v>
      </c>
      <c r="I1053" s="10">
        <f t="shared" si="903"/>
        <v>3.2714352751893779E-2</v>
      </c>
      <c r="J1053" s="10">
        <f t="shared" si="904"/>
        <v>-1.7507080069145611E-2</v>
      </c>
      <c r="K1053" s="7" t="s">
        <v>2</v>
      </c>
      <c r="L1053" s="10">
        <f t="shared" si="905"/>
        <v>11.028022417934347</v>
      </c>
      <c r="M1053" s="10">
        <f t="shared" si="906"/>
        <v>6.7704918032786887</v>
      </c>
      <c r="N1053" s="10">
        <f t="shared" si="907"/>
        <v>8.0485061987670221</v>
      </c>
      <c r="O1053" s="7" t="s">
        <v>2</v>
      </c>
      <c r="P1053" s="10">
        <f t="shared" si="908"/>
        <v>4.257530614655658</v>
      </c>
      <c r="Q1053" s="10">
        <f t="shared" si="909"/>
        <v>2.9795162191673246</v>
      </c>
      <c r="R1053" s="11">
        <f t="shared" si="910"/>
        <v>1.2780143954883334</v>
      </c>
      <c r="S1053" s="7" t="s">
        <v>2</v>
      </c>
      <c r="T1053" s="7"/>
      <c r="U1053" s="7">
        <v>14957.2</v>
      </c>
      <c r="V1053" s="7">
        <v>3619.7</v>
      </c>
      <c r="W1053" s="7">
        <v>99.3</v>
      </c>
      <c r="X1053" s="7"/>
      <c r="Y1053" s="10">
        <f t="shared" si="911"/>
        <v>3.2574290576340946E-2</v>
      </c>
      <c r="Z1053" s="10">
        <f t="shared" si="912"/>
        <v>-5.3583205100021982E-3</v>
      </c>
      <c r="AA1053" s="10">
        <f t="shared" si="913"/>
        <v>-2.6947574718275354E-2</v>
      </c>
      <c r="AB1053" s="5"/>
      <c r="AC1053" s="10">
        <f t="shared" si="949"/>
        <v>5.2764199316560664E-2</v>
      </c>
      <c r="AD1053" s="10">
        <f t="shared" si="950"/>
        <v>4.3702049140526373E-3</v>
      </c>
      <c r="AE1053" s="10">
        <f t="shared" si="951"/>
        <v>-5.4735840076154216E-2</v>
      </c>
      <c r="AF1053" s="10"/>
      <c r="AG1053" s="10">
        <f t="shared" si="952"/>
        <v>4.839399440250803E-2</v>
      </c>
      <c r="AH1053" s="10">
        <f t="shared" si="953"/>
        <v>0.10750003939271488</v>
      </c>
      <c r="AI1053" s="10">
        <f t="shared" si="914"/>
        <v>-5.910604499020685E-2</v>
      </c>
      <c r="AJ1053" s="7"/>
      <c r="AK1053" s="7"/>
      <c r="AL1053" s="7">
        <v>3147</v>
      </c>
      <c r="AM1053" s="7">
        <v>148.80000000000001</v>
      </c>
      <c r="AN1053" s="7">
        <v>2380.65</v>
      </c>
      <c r="AO1053" s="4"/>
      <c r="AP1053" s="10">
        <f t="shared" si="915"/>
        <v>5.8330003995205751E-3</v>
      </c>
      <c r="AQ1053" s="10">
        <f t="shared" si="916"/>
        <v>-1.4569536423840984E-2</v>
      </c>
      <c r="AR1053" s="10">
        <f t="shared" si="917"/>
        <v>-1.3529192392160149E-2</v>
      </c>
      <c r="AS1053" s="4"/>
      <c r="AT1053" s="10">
        <f t="shared" si="944"/>
        <v>3.6988219787461897E-2</v>
      </c>
      <c r="AU1053" s="10">
        <f t="shared" si="945"/>
        <v>2.4793388429752223E-2</v>
      </c>
      <c r="AV1053" s="10">
        <f t="shared" si="946"/>
        <v>-3.4534723094311187E-3</v>
      </c>
      <c r="AW1053" s="4"/>
      <c r="AX1053" s="9">
        <f t="shared" si="947"/>
        <v>-1.2194831357709674E-2</v>
      </c>
      <c r="AY1053" s="9">
        <f t="shared" si="948"/>
        <v>2.8246860739183342E-2</v>
      </c>
      <c r="AZ1053" s="8">
        <f t="shared" si="918"/>
        <v>-4.0441692096893016E-2</v>
      </c>
      <c r="BA1053" s="4"/>
      <c r="BC1053" s="4"/>
      <c r="BD1053" s="4"/>
      <c r="BE1053" s="4"/>
      <c r="BF1053" s="4"/>
      <c r="BG1053" s="4"/>
      <c r="BH1053" s="4"/>
      <c r="BI1053" s="4"/>
      <c r="BJ1053" s="4"/>
      <c r="BK1053" s="4"/>
      <c r="BN1053" s="4"/>
    </row>
    <row r="1054" spans="1:66" s="1" customFormat="1">
      <c r="A1054" s="12">
        <v>42893</v>
      </c>
      <c r="B1054" s="7">
        <v>31271.279999999999</v>
      </c>
      <c r="C1054" s="7">
        <v>752.2</v>
      </c>
      <c r="D1054" s="7">
        <v>1544.55</v>
      </c>
      <c r="E1054" s="7">
        <v>13435</v>
      </c>
      <c r="F1054" s="7"/>
      <c r="G1054" s="7"/>
      <c r="H1054" s="10">
        <f t="shared" si="902"/>
        <v>1.3978566198496549E-3</v>
      </c>
      <c r="I1054" s="10">
        <f t="shared" si="903"/>
        <v>2.6290165530671564E-3</v>
      </c>
      <c r="J1054" s="10">
        <f t="shared" si="904"/>
        <v>5.8772882117321158E-3</v>
      </c>
      <c r="K1054" s="7"/>
      <c r="L1054" s="10">
        <f t="shared" si="905"/>
        <v>11.044835868694955</v>
      </c>
      <c r="M1054" s="10">
        <f t="shared" si="906"/>
        <v>6.7909205548549805</v>
      </c>
      <c r="N1054" s="10">
        <f t="shared" si="907"/>
        <v>8.1016868775828197</v>
      </c>
      <c r="O1054" s="7"/>
      <c r="P1054" s="10">
        <f t="shared" si="908"/>
        <v>4.2539153138399746</v>
      </c>
      <c r="Q1054" s="10">
        <f t="shared" si="909"/>
        <v>2.9431489911121353</v>
      </c>
      <c r="R1054" s="11">
        <f t="shared" si="910"/>
        <v>1.3107663227278392</v>
      </c>
      <c r="S1054" s="4"/>
      <c r="T1054" s="7"/>
      <c r="U1054" s="7">
        <v>14869.15</v>
      </c>
      <c r="V1054" s="7">
        <v>3636.85</v>
      </c>
      <c r="W1054" s="7">
        <v>99.6</v>
      </c>
      <c r="X1054" s="7"/>
      <c r="Y1054" s="10">
        <f t="shared" si="911"/>
        <v>-5.8867969940898752E-3</v>
      </c>
      <c r="Z1054" s="10">
        <f t="shared" si="912"/>
        <v>4.7379617095339643E-3</v>
      </c>
      <c r="AA1054" s="10">
        <f t="shared" si="913"/>
        <v>3.0211480362537478E-3</v>
      </c>
      <c r="AB1054" s="5"/>
      <c r="AC1054" s="10">
        <f t="shared" si="949"/>
        <v>4.6566790192538503E-2</v>
      </c>
      <c r="AD1054" s="10">
        <f t="shared" si="950"/>
        <v>9.1288724871322006E-3</v>
      </c>
      <c r="AE1054" s="10">
        <f t="shared" si="951"/>
        <v>-5.1880057115659239E-2</v>
      </c>
      <c r="AF1054" s="10"/>
      <c r="AG1054" s="10">
        <f t="shared" si="952"/>
        <v>3.7437917705406304E-2</v>
      </c>
      <c r="AH1054" s="10">
        <f t="shared" si="953"/>
        <v>9.8446847308197749E-2</v>
      </c>
      <c r="AI1054" s="10">
        <f t="shared" si="914"/>
        <v>-6.1008929602791445E-2</v>
      </c>
      <c r="AJ1054" s="7"/>
      <c r="AK1054" s="7"/>
      <c r="AL1054" s="7">
        <v>3132.5</v>
      </c>
      <c r="AM1054" s="7">
        <v>151.80000000000001</v>
      </c>
      <c r="AN1054" s="7">
        <v>2376.6999999999998</v>
      </c>
      <c r="AO1054" s="4"/>
      <c r="AP1054" s="10">
        <f t="shared" si="915"/>
        <v>-4.6075627581823961E-3</v>
      </c>
      <c r="AQ1054" s="10">
        <f t="shared" si="916"/>
        <v>2.0161290322580645E-2</v>
      </c>
      <c r="AR1054" s="10">
        <f t="shared" si="917"/>
        <v>-1.6592107197615242E-3</v>
      </c>
      <c r="AS1054" s="4"/>
      <c r="AT1054" s="10">
        <f t="shared" si="944"/>
        <v>3.2210231485295331E-2</v>
      </c>
      <c r="AU1054" s="10">
        <f t="shared" si="945"/>
        <v>4.5454545454545615E-2</v>
      </c>
      <c r="AV1054" s="10">
        <f t="shared" si="946"/>
        <v>-5.1069529909164354E-3</v>
      </c>
      <c r="AW1054" s="4"/>
      <c r="AX1054" s="9">
        <f t="shared" si="947"/>
        <v>1.3244313969250285E-2</v>
      </c>
      <c r="AY1054" s="9">
        <f t="shared" si="948"/>
        <v>5.0561498445462053E-2</v>
      </c>
      <c r="AZ1054" s="8">
        <f t="shared" si="918"/>
        <v>-3.7317184476211768E-2</v>
      </c>
      <c r="BA1054" s="4"/>
      <c r="BC1054" s="4"/>
      <c r="BD1054" s="4"/>
      <c r="BE1054" s="4"/>
      <c r="BF1054" s="4"/>
      <c r="BG1054" s="4"/>
      <c r="BH1054" s="4"/>
      <c r="BI1054" s="4"/>
      <c r="BJ1054" s="4"/>
      <c r="BK1054" s="4"/>
      <c r="BN1054" s="4"/>
    </row>
    <row r="1055" spans="1:66" s="1" customFormat="1">
      <c r="A1055" s="12">
        <v>42894</v>
      </c>
      <c r="B1055" s="7">
        <v>31213.360000000001</v>
      </c>
      <c r="C1055" s="7">
        <v>748.9</v>
      </c>
      <c r="D1055" s="7">
        <v>1523.15</v>
      </c>
      <c r="E1055" s="7">
        <v>13581</v>
      </c>
      <c r="F1055" s="7"/>
      <c r="G1055" s="7"/>
      <c r="H1055" s="10">
        <f t="shared" si="902"/>
        <v>-4.387131082159091E-3</v>
      </c>
      <c r="I1055" s="10">
        <f t="shared" si="903"/>
        <v>-1.3855168171959382E-2</v>
      </c>
      <c r="J1055" s="10">
        <f t="shared" si="904"/>
        <v>1.0867138072199479E-2</v>
      </c>
      <c r="K1055" s="7"/>
      <c r="L1055" s="10">
        <f t="shared" si="905"/>
        <v>10.991993594875899</v>
      </c>
      <c r="M1055" s="10">
        <f t="shared" si="906"/>
        <v>6.6829760403530898</v>
      </c>
      <c r="N1055" s="10">
        <f t="shared" si="907"/>
        <v>8.2005961655714383</v>
      </c>
      <c r="O1055" s="7"/>
      <c r="P1055" s="10">
        <f t="shared" si="908"/>
        <v>4.3090175545228089</v>
      </c>
      <c r="Q1055" s="10">
        <f t="shared" si="909"/>
        <v>2.7913974293044603</v>
      </c>
      <c r="R1055" s="11">
        <f t="shared" si="910"/>
        <v>1.5176201252183485</v>
      </c>
      <c r="S1055" s="7"/>
      <c r="T1055" s="7"/>
      <c r="U1055" s="7">
        <v>15644.7</v>
      </c>
      <c r="V1055" s="7">
        <v>3628.85</v>
      </c>
      <c r="W1055" s="7">
        <v>98.2</v>
      </c>
      <c r="X1055" s="7"/>
      <c r="Y1055" s="10">
        <f t="shared" si="911"/>
        <v>5.2158327812955083E-2</v>
      </c>
      <c r="Z1055" s="10">
        <f t="shared" si="912"/>
        <v>-2.1997057893506744E-3</v>
      </c>
      <c r="AA1055" s="10">
        <f t="shared" si="913"/>
        <v>-1.4056224899598308E-2</v>
      </c>
      <c r="AB1055" s="5"/>
      <c r="AC1055" s="10">
        <f t="shared" si="949"/>
        <v>0.10115396391355311</v>
      </c>
      <c r="AD1055" s="10">
        <f t="shared" si="950"/>
        <v>6.9090858641213367E-3</v>
      </c>
      <c r="AE1055" s="10">
        <f t="shared" si="951"/>
        <v>-6.5207044264635833E-2</v>
      </c>
      <c r="AF1055" s="10"/>
      <c r="AG1055" s="10">
        <f t="shared" si="952"/>
        <v>9.4244878049431768E-2</v>
      </c>
      <c r="AH1055" s="10">
        <f t="shared" si="953"/>
        <v>0.16636100817818894</v>
      </c>
      <c r="AI1055" s="10">
        <f t="shared" si="914"/>
        <v>-7.2116130128757172E-2</v>
      </c>
      <c r="AJ1055" s="7"/>
      <c r="AK1055" s="7"/>
      <c r="AL1055" s="7">
        <v>3102.25</v>
      </c>
      <c r="AM1055" s="7">
        <v>150.4</v>
      </c>
      <c r="AN1055" s="7">
        <v>2412.85</v>
      </c>
      <c r="AO1055" s="4"/>
      <c r="AP1055" s="10">
        <f t="shared" si="915"/>
        <v>-9.65682362330407E-3</v>
      </c>
      <c r="AQ1055" s="10">
        <f t="shared" si="916"/>
        <v>-9.2226613965744764E-3</v>
      </c>
      <c r="AR1055" s="10">
        <f t="shared" si="917"/>
        <v>1.5210165355324649E-2</v>
      </c>
      <c r="AS1055" s="4"/>
      <c r="AT1055" s="10">
        <f t="shared" si="944"/>
        <v>2.2242359337671967E-2</v>
      </c>
      <c r="AU1055" s="10">
        <f t="shared" si="945"/>
        <v>3.5812672176308659E-2</v>
      </c>
      <c r="AV1055" s="10">
        <f t="shared" si="946"/>
        <v>1.0025534764954505E-2</v>
      </c>
      <c r="AW1055" s="4"/>
      <c r="AX1055" s="9">
        <f t="shared" si="947"/>
        <v>1.3570312838636692E-2</v>
      </c>
      <c r="AY1055" s="9">
        <f t="shared" si="948"/>
        <v>2.5787137411354154E-2</v>
      </c>
      <c r="AZ1055" s="8">
        <f t="shared" si="918"/>
        <v>-1.2216824572717461E-2</v>
      </c>
      <c r="BA1055" s="4"/>
      <c r="BC1055" s="4"/>
      <c r="BD1055" s="4"/>
      <c r="BE1055" s="4"/>
      <c r="BF1055" s="4"/>
      <c r="BG1055" s="4"/>
      <c r="BH1055" s="4"/>
      <c r="BI1055" s="4"/>
      <c r="BJ1055" s="4"/>
      <c r="BK1055" s="4"/>
      <c r="BN1055" s="4"/>
    </row>
    <row r="1056" spans="1:66" s="1" customFormat="1">
      <c r="A1056" s="12">
        <v>42895</v>
      </c>
      <c r="B1056" s="7">
        <v>31262.06</v>
      </c>
      <c r="C1056" s="7">
        <v>748.85</v>
      </c>
      <c r="D1056" s="7">
        <v>1541.75</v>
      </c>
      <c r="E1056" s="7">
        <v>13770.5</v>
      </c>
      <c r="F1056" s="7"/>
      <c r="G1056" s="7"/>
      <c r="H1056" s="10">
        <f t="shared" si="902"/>
        <v>-6.6764588062430931E-5</v>
      </c>
      <c r="I1056" s="10">
        <f t="shared" si="903"/>
        <v>1.2211535305124189E-2</v>
      </c>
      <c r="J1056" s="10">
        <f t="shared" si="904"/>
        <v>1.3953317134231646E-2</v>
      </c>
      <c r="K1056" s="7"/>
      <c r="L1056" s="10">
        <f t="shared" si="905"/>
        <v>10.991192954363489</v>
      </c>
      <c r="M1056" s="10">
        <f t="shared" si="906"/>
        <v>6.7767969735182847</v>
      </c>
      <c r="N1056" s="10">
        <f t="shared" si="907"/>
        <v>8.328975001693653</v>
      </c>
      <c r="O1056" s="7"/>
      <c r="P1056" s="10">
        <f t="shared" si="908"/>
        <v>4.2143959808452047</v>
      </c>
      <c r="Q1056" s="10">
        <f t="shared" si="909"/>
        <v>2.6622179526698364</v>
      </c>
      <c r="R1056" s="11">
        <f t="shared" si="910"/>
        <v>1.5521780281753683</v>
      </c>
      <c r="S1056" s="7"/>
      <c r="T1056" s="7"/>
      <c r="U1056" s="7">
        <v>16163.7</v>
      </c>
      <c r="V1056" s="7">
        <v>3668.05</v>
      </c>
      <c r="W1056" s="7">
        <v>97.85</v>
      </c>
      <c r="X1056" s="7">
        <v>7</v>
      </c>
      <c r="Y1056" s="10">
        <f t="shared" si="911"/>
        <v>3.3174174001419011E-2</v>
      </c>
      <c r="Z1056" s="10">
        <f t="shared" si="912"/>
        <v>1.080232029430819E-2</v>
      </c>
      <c r="AA1056" s="10">
        <f t="shared" si="913"/>
        <v>-3.5641547861507993E-3</v>
      </c>
      <c r="AB1056" s="5"/>
      <c r="AC1056" s="10">
        <f t="shared" si="949"/>
        <v>0.13768383711477358</v>
      </c>
      <c r="AD1056" s="10">
        <f t="shared" si="950"/>
        <v>1.7786040316874641E-2</v>
      </c>
      <c r="AE1056" s="10">
        <f t="shared" si="951"/>
        <v>-6.8538791051880085E-2</v>
      </c>
      <c r="AF1056" s="10" t="s">
        <v>1</v>
      </c>
      <c r="AG1056" s="10">
        <f t="shared" si="952"/>
        <v>0.11989779679789894</v>
      </c>
      <c r="AH1056" s="10">
        <f t="shared" si="953"/>
        <v>0.20622262816665365</v>
      </c>
      <c r="AI1056" s="10">
        <f t="shared" si="914"/>
        <v>-8.6324831368754712E-2</v>
      </c>
      <c r="AJ1056" s="7"/>
      <c r="AK1056" s="7"/>
      <c r="AL1056" s="7">
        <v>3111.25</v>
      </c>
      <c r="AM1056" s="7">
        <v>147.94999999999999</v>
      </c>
      <c r="AN1056" s="7">
        <v>2459.85</v>
      </c>
      <c r="AO1056" s="4"/>
      <c r="AP1056" s="10">
        <f t="shared" si="915"/>
        <v>2.9011201547264084E-3</v>
      </c>
      <c r="AQ1056" s="10">
        <f t="shared" si="916"/>
        <v>-1.6289893617021389E-2</v>
      </c>
      <c r="AR1056" s="10">
        <f t="shared" si="917"/>
        <v>1.947903931035912E-2</v>
      </c>
      <c r="AS1056" s="4"/>
      <c r="AT1056" s="10">
        <f t="shared" si="944"/>
        <v>2.520800724936156E-2</v>
      </c>
      <c r="AU1056" s="10">
        <f t="shared" si="945"/>
        <v>1.893939393939394E-2</v>
      </c>
      <c r="AV1056" s="10">
        <f t="shared" si="946"/>
        <v>2.9699861861107544E-2</v>
      </c>
      <c r="AW1056" s="4"/>
      <c r="AX1056" s="9">
        <f t="shared" si="947"/>
        <v>-6.2686133099676203E-3</v>
      </c>
      <c r="AY1056" s="9">
        <f t="shared" si="948"/>
        <v>-1.0760467921713604E-2</v>
      </c>
      <c r="AZ1056" s="8">
        <f t="shared" si="918"/>
        <v>4.4918546117459837E-3</v>
      </c>
      <c r="BA1056" s="4"/>
      <c r="BC1056" s="4"/>
      <c r="BD1056" s="4"/>
      <c r="BE1056" s="4"/>
      <c r="BF1056" s="4"/>
      <c r="BG1056" s="4"/>
      <c r="BH1056" s="4"/>
      <c r="BI1056" s="4"/>
      <c r="BJ1056" s="4"/>
      <c r="BK1056" s="4"/>
      <c r="BN1056" s="4"/>
    </row>
    <row r="1057" spans="1:66" s="1" customFormat="1">
      <c r="A1057" s="12">
        <v>42898</v>
      </c>
      <c r="B1057" s="7">
        <v>31095.7</v>
      </c>
      <c r="C1057" s="7">
        <v>742.35</v>
      </c>
      <c r="D1057" s="7">
        <v>1543.45</v>
      </c>
      <c r="E1057" s="7">
        <v>13627</v>
      </c>
      <c r="F1057" s="7"/>
      <c r="G1057" s="7"/>
      <c r="H1057" s="10">
        <f t="shared" si="902"/>
        <v>-8.6799759631434863E-3</v>
      </c>
      <c r="I1057" s="10">
        <f t="shared" si="903"/>
        <v>1.1026431003729822E-3</v>
      </c>
      <c r="J1057" s="10">
        <f t="shared" si="904"/>
        <v>-1.0420827130460041E-2</v>
      </c>
      <c r="K1057" s="7"/>
      <c r="L1057" s="10">
        <f t="shared" si="905"/>
        <v>10.887109687750199</v>
      </c>
      <c r="M1057" s="10">
        <f t="shared" si="906"/>
        <v>6.7853720050441364</v>
      </c>
      <c r="N1057" s="10">
        <f t="shared" si="907"/>
        <v>8.2317593658966199</v>
      </c>
      <c r="O1057" s="7"/>
      <c r="P1057" s="10">
        <f t="shared" si="908"/>
        <v>4.1017376827060623</v>
      </c>
      <c r="Q1057" s="10">
        <f t="shared" si="909"/>
        <v>2.6553503218535788</v>
      </c>
      <c r="R1057" s="11">
        <f t="shared" si="910"/>
        <v>1.4463873608524835</v>
      </c>
      <c r="S1057" s="7"/>
      <c r="T1057" s="7"/>
      <c r="U1057" s="7">
        <v>16350.45</v>
      </c>
      <c r="V1057" s="7">
        <v>3620.4</v>
      </c>
      <c r="W1057" s="7">
        <v>97.15</v>
      </c>
      <c r="X1057" s="7">
        <f>X1051+X1051*0.138</f>
        <v>1.3569818483412956</v>
      </c>
      <c r="Y1057" s="10">
        <f t="shared" si="911"/>
        <v>1.1553666549119322E-2</v>
      </c>
      <c r="Z1057" s="10">
        <f t="shared" si="912"/>
        <v>-1.2990553563882741E-2</v>
      </c>
      <c r="AA1057" s="10">
        <f t="shared" si="913"/>
        <v>-7.1538068472150095E-3</v>
      </c>
      <c r="AB1057" s="5"/>
      <c r="AC1057" s="10">
        <f t="shared" ref="AC1057:AC1067" si="954">(U1057-$U$1056)/$U$1056</f>
        <v>1.1553666549119322E-2</v>
      </c>
      <c r="AD1057" s="10">
        <f t="shared" ref="AD1057:AD1067" si="955">(V1057-$V$1056)/$V$1056</f>
        <v>-1.2990553563882741E-2</v>
      </c>
      <c r="AE1057" s="10">
        <f t="shared" ref="AE1057:AE1067" si="956">(W1057-$W$1056)/$W$1056</f>
        <v>-7.1538068472150095E-3</v>
      </c>
      <c r="AF1057" s="7" t="s">
        <v>0</v>
      </c>
      <c r="AG1057" s="10">
        <f t="shared" ref="AG1057:AG1069" si="957">AE1057-AC1057</f>
        <v>-1.8707473396334332E-2</v>
      </c>
      <c r="AH1057" s="10">
        <f t="shared" ref="AH1057:AH1069" si="958">AE1057-AD1057</f>
        <v>5.8367467166677315E-3</v>
      </c>
      <c r="AI1057" s="10">
        <f t="shared" si="914"/>
        <v>-2.4544220113002065E-2</v>
      </c>
      <c r="AJ1057" s="7"/>
      <c r="AK1057" s="7"/>
      <c r="AL1057" s="7">
        <v>2979.5</v>
      </c>
      <c r="AM1057" s="7">
        <v>148.75</v>
      </c>
      <c r="AN1057" s="7">
        <v>2480.0500000000002</v>
      </c>
      <c r="AO1057" s="4"/>
      <c r="AP1057" s="10">
        <f t="shared" si="915"/>
        <v>-4.2346323824829252E-2</v>
      </c>
      <c r="AQ1057" s="10">
        <f t="shared" si="916"/>
        <v>5.4072321730315072E-3</v>
      </c>
      <c r="AR1057" s="10">
        <f t="shared" si="917"/>
        <v>8.2118828383845651E-3</v>
      </c>
      <c r="AS1057" s="4"/>
      <c r="AT1057" s="10">
        <f t="shared" si="944"/>
        <v>-1.8205783013427793E-2</v>
      </c>
      <c r="AU1057" s="10">
        <f t="shared" si="945"/>
        <v>2.4449035812672257E-2</v>
      </c>
      <c r="AV1057" s="10">
        <f t="shared" si="946"/>
        <v>3.8155636485411731E-2</v>
      </c>
      <c r="AW1057" s="4"/>
      <c r="AX1057" s="9">
        <f t="shared" si="947"/>
        <v>4.2654818826100047E-2</v>
      </c>
      <c r="AY1057" s="9">
        <f t="shared" si="948"/>
        <v>-1.3706600672739475E-2</v>
      </c>
      <c r="AZ1057" s="8">
        <f t="shared" si="918"/>
        <v>5.6361419498839521E-2</v>
      </c>
      <c r="BA1057" s="4"/>
      <c r="BC1057" s="4"/>
      <c r="BD1057" s="4"/>
      <c r="BE1057" s="4"/>
      <c r="BF1057" s="4"/>
      <c r="BG1057" s="4"/>
      <c r="BH1057" s="4"/>
      <c r="BI1057" s="4"/>
      <c r="BJ1057" s="4"/>
      <c r="BK1057" s="4"/>
      <c r="BN1057" s="4"/>
    </row>
    <row r="1058" spans="1:66" s="1" customFormat="1">
      <c r="A1058" s="12">
        <v>42899</v>
      </c>
      <c r="B1058" s="7">
        <v>31103.49</v>
      </c>
      <c r="C1058" s="7">
        <v>741.2</v>
      </c>
      <c r="D1058" s="7">
        <v>1535.95</v>
      </c>
      <c r="E1058" s="7">
        <v>13697.5</v>
      </c>
      <c r="F1058" s="7"/>
      <c r="G1058" s="7"/>
      <c r="H1058" s="10">
        <f t="shared" si="902"/>
        <v>-1.5491345052872328E-3</v>
      </c>
      <c r="I1058" s="10">
        <f t="shared" si="903"/>
        <v>-4.8592439016489032E-3</v>
      </c>
      <c r="J1058" s="10">
        <f t="shared" si="904"/>
        <v>5.1735525060541574E-3</v>
      </c>
      <c r="K1058" s="7"/>
      <c r="L1058" s="10">
        <f t="shared" si="905"/>
        <v>10.868694955964772</v>
      </c>
      <c r="M1058" s="10">
        <f t="shared" si="906"/>
        <v>6.7475409836065579</v>
      </c>
      <c r="N1058" s="10">
        <f t="shared" si="907"/>
        <v>8.2795203576993437</v>
      </c>
      <c r="O1058" s="7"/>
      <c r="P1058" s="10">
        <f t="shared" si="908"/>
        <v>4.121153972358214</v>
      </c>
      <c r="Q1058" s="10">
        <f t="shared" si="909"/>
        <v>2.5891745982654282</v>
      </c>
      <c r="R1058" s="11">
        <f t="shared" si="910"/>
        <v>1.5319793740927858</v>
      </c>
      <c r="S1058" s="7"/>
      <c r="T1058" s="7"/>
      <c r="U1058" s="7">
        <v>16039.4</v>
      </c>
      <c r="V1058" s="7">
        <v>3625.6</v>
      </c>
      <c r="W1058" s="7">
        <v>97.15</v>
      </c>
      <c r="X1058" s="7"/>
      <c r="Y1058" s="10">
        <f t="shared" si="911"/>
        <v>-1.9023941237091401E-2</v>
      </c>
      <c r="Z1058" s="10">
        <f t="shared" si="912"/>
        <v>1.4363053806208757E-3</v>
      </c>
      <c r="AA1058" s="10">
        <f t="shared" si="913"/>
        <v>0</v>
      </c>
      <c r="AB1058" s="5"/>
      <c r="AC1058" s="10">
        <f t="shared" si="954"/>
        <v>-7.6900709614754715E-3</v>
      </c>
      <c r="AD1058" s="10">
        <f t="shared" si="955"/>
        <v>-1.1572906585242914E-2</v>
      </c>
      <c r="AE1058" s="10">
        <f t="shared" si="956"/>
        <v>-7.1538068472150095E-3</v>
      </c>
      <c r="AF1058" s="10"/>
      <c r="AG1058" s="10">
        <f t="shared" si="957"/>
        <v>5.3626411426046204E-4</v>
      </c>
      <c r="AH1058" s="10">
        <f t="shared" si="958"/>
        <v>4.4190997380279045E-3</v>
      </c>
      <c r="AI1058" s="10">
        <f t="shared" si="914"/>
        <v>-3.8828356237674425E-3</v>
      </c>
      <c r="AJ1058" s="10"/>
      <c r="AK1058" s="7"/>
      <c r="AL1058" s="7">
        <v>2957</v>
      </c>
      <c r="AM1058" s="7">
        <v>159.05000000000001</v>
      </c>
      <c r="AN1058" s="7">
        <v>2467.35</v>
      </c>
      <c r="AO1058" s="4"/>
      <c r="AP1058" s="10">
        <f t="shared" si="915"/>
        <v>-7.5516026178889077E-3</v>
      </c>
      <c r="AQ1058" s="10">
        <f t="shared" si="916"/>
        <v>6.9243697478991673E-2</v>
      </c>
      <c r="AR1058" s="10">
        <f t="shared" si="917"/>
        <v>-5.1208644986997327E-3</v>
      </c>
      <c r="AS1058" s="4"/>
      <c r="AT1058" s="10">
        <f t="shared" si="944"/>
        <v>-2.5619902792651784E-2</v>
      </c>
      <c r="AU1058" s="10">
        <f t="shared" si="945"/>
        <v>9.5385674931129635E-2</v>
      </c>
      <c r="AV1058" s="10">
        <f t="shared" si="946"/>
        <v>3.2839382142408564E-2</v>
      </c>
      <c r="AW1058" s="4"/>
      <c r="AX1058" s="9">
        <f t="shared" si="947"/>
        <v>0.12100557772378143</v>
      </c>
      <c r="AY1058" s="9">
        <f t="shared" si="948"/>
        <v>6.2546292788721064E-2</v>
      </c>
      <c r="AZ1058" s="8">
        <f t="shared" si="918"/>
        <v>5.8459284935060363E-2</v>
      </c>
      <c r="BA1058" s="4"/>
      <c r="BC1058" s="4"/>
      <c r="BD1058" s="4"/>
      <c r="BE1058" s="4"/>
      <c r="BF1058" s="4"/>
      <c r="BG1058" s="4"/>
      <c r="BH1058" s="4"/>
      <c r="BI1058" s="4"/>
      <c r="BJ1058" s="4">
        <v>161</v>
      </c>
      <c r="BK1058" s="4"/>
      <c r="BN1058" s="4"/>
    </row>
    <row r="1059" spans="1:66" s="1" customFormat="1">
      <c r="A1059" s="12">
        <v>42900</v>
      </c>
      <c r="B1059" s="7">
        <v>31155.91</v>
      </c>
      <c r="C1059" s="7">
        <v>716.85</v>
      </c>
      <c r="D1059" s="7">
        <v>1547.55</v>
      </c>
      <c r="E1059" s="7">
        <v>13625</v>
      </c>
      <c r="F1059" s="7"/>
      <c r="G1059" s="7"/>
      <c r="H1059" s="10">
        <f t="shared" si="902"/>
        <v>-3.2852131678359445E-2</v>
      </c>
      <c r="I1059" s="10">
        <f t="shared" si="903"/>
        <v>7.552329177382017E-3</v>
      </c>
      <c r="J1059" s="10">
        <f t="shared" si="904"/>
        <v>-5.2929366672750501E-3</v>
      </c>
      <c r="K1059" s="7"/>
      <c r="L1059" s="10">
        <f t="shared" si="905"/>
        <v>10.478783026421135</v>
      </c>
      <c r="M1059" s="10">
        <f t="shared" si="906"/>
        <v>6.8060529634300124</v>
      </c>
      <c r="N1059" s="10">
        <f t="shared" si="907"/>
        <v>8.2304044441433515</v>
      </c>
      <c r="O1059" s="7"/>
      <c r="P1059" s="10">
        <f t="shared" si="908"/>
        <v>3.672730062991123</v>
      </c>
      <c r="Q1059" s="10">
        <f t="shared" si="909"/>
        <v>2.248378582277784</v>
      </c>
      <c r="R1059" s="11">
        <f t="shared" si="910"/>
        <v>1.4243514807133391</v>
      </c>
      <c r="S1059" s="7"/>
      <c r="T1059" s="7"/>
      <c r="U1059" s="7">
        <v>16367.3</v>
      </c>
      <c r="V1059" s="7">
        <v>3610.65</v>
      </c>
      <c r="W1059" s="7">
        <v>97</v>
      </c>
      <c r="X1059" s="7"/>
      <c r="Y1059" s="10">
        <f t="shared" si="911"/>
        <v>2.0443408107535171E-2</v>
      </c>
      <c r="Z1059" s="10">
        <f t="shared" si="912"/>
        <v>-4.1234554280670287E-3</v>
      </c>
      <c r="AA1059" s="10">
        <f t="shared" si="913"/>
        <v>-1.5440041173443713E-3</v>
      </c>
      <c r="AB1059" s="5"/>
      <c r="AC1059" s="10">
        <f t="shared" si="954"/>
        <v>1.2596125887018353E-2</v>
      </c>
      <c r="AD1059" s="10">
        <f t="shared" si="955"/>
        <v>-1.564864164883251E-2</v>
      </c>
      <c r="AE1059" s="10">
        <f t="shared" si="956"/>
        <v>-8.6867654573325945E-3</v>
      </c>
      <c r="AF1059" s="10"/>
      <c r="AG1059" s="10">
        <f t="shared" si="957"/>
        <v>-2.1282891344350949E-2</v>
      </c>
      <c r="AH1059" s="10">
        <f t="shared" si="958"/>
        <v>6.9618761914999154E-3</v>
      </c>
      <c r="AI1059" s="10">
        <f t="shared" si="914"/>
        <v>-2.8244767535850864E-2</v>
      </c>
      <c r="AJ1059" s="7"/>
      <c r="AK1059" s="7"/>
      <c r="AL1059" s="7">
        <v>2980.5</v>
      </c>
      <c r="AM1059" s="7">
        <v>163.65</v>
      </c>
      <c r="AN1059" s="7">
        <v>2463.0500000000002</v>
      </c>
      <c r="AO1059" s="4"/>
      <c r="AP1059" s="10">
        <f t="shared" si="915"/>
        <v>7.9472438282042618E-3</v>
      </c>
      <c r="AQ1059" s="10">
        <f t="shared" si="916"/>
        <v>2.8921722728701627E-2</v>
      </c>
      <c r="AR1059" s="10">
        <f t="shared" si="917"/>
        <v>-1.7427604514964343E-3</v>
      </c>
      <c r="AS1059" s="4"/>
      <c r="AT1059" s="10">
        <f t="shared" si="944"/>
        <v>-1.7876266578795617E-2</v>
      </c>
      <c r="AU1059" s="10">
        <f t="shared" si="945"/>
        <v>0.12706611570247947</v>
      </c>
      <c r="AV1059" s="10">
        <f t="shared" si="946"/>
        <v>3.1039390514462761E-2</v>
      </c>
      <c r="AW1059" s="10" t="s">
        <v>1</v>
      </c>
      <c r="AX1059" s="9">
        <f t="shared" si="947"/>
        <v>0.1449423822812751</v>
      </c>
      <c r="AY1059" s="9">
        <f t="shared" si="948"/>
        <v>9.6026725188016707E-2</v>
      </c>
      <c r="AZ1059" s="8">
        <f t="shared" si="918"/>
        <v>4.8915657093258388E-2</v>
      </c>
      <c r="BA1059" s="4"/>
      <c r="BC1059" s="4"/>
      <c r="BD1059" s="4"/>
      <c r="BE1059" s="4"/>
      <c r="BF1059" s="4"/>
      <c r="BG1059" s="4"/>
      <c r="BH1059" s="4"/>
      <c r="BI1059" s="4"/>
      <c r="BJ1059" s="4"/>
      <c r="BK1059" s="4"/>
      <c r="BN1059" s="4"/>
    </row>
    <row r="1060" spans="1:66" s="1" customFormat="1">
      <c r="A1060" s="12">
        <v>42901</v>
      </c>
      <c r="B1060" s="7">
        <v>31075.73</v>
      </c>
      <c r="C1060" s="7">
        <v>709</v>
      </c>
      <c r="D1060" s="7">
        <v>1542.4</v>
      </c>
      <c r="E1060" s="7">
        <v>14020</v>
      </c>
      <c r="F1060" s="7"/>
      <c r="G1060" s="7"/>
      <c r="H1060" s="10">
        <f t="shared" si="902"/>
        <v>-1.0950687033549589E-2</v>
      </c>
      <c r="I1060" s="10">
        <f t="shared" si="903"/>
        <v>-3.3278407805885845E-3</v>
      </c>
      <c r="J1060" s="10">
        <f t="shared" si="904"/>
        <v>2.8990825688073395E-2</v>
      </c>
      <c r="K1060" s="7"/>
      <c r="L1060" s="10">
        <f t="shared" si="905"/>
        <v>10.353082465972777</v>
      </c>
      <c r="M1060" s="10">
        <f t="shared" si="906"/>
        <v>6.7800756620428757</v>
      </c>
      <c r="N1060" s="10">
        <f t="shared" si="907"/>
        <v>8.4980014904139285</v>
      </c>
      <c r="O1060" s="7"/>
      <c r="P1060" s="10">
        <f t="shared" si="908"/>
        <v>3.5730068039299017</v>
      </c>
      <c r="Q1060" s="10">
        <f t="shared" si="909"/>
        <v>1.8550809755588489</v>
      </c>
      <c r="R1060" s="11">
        <f t="shared" si="910"/>
        <v>1.7179258283710528</v>
      </c>
      <c r="S1060" s="7"/>
      <c r="T1060" s="7"/>
      <c r="U1060" s="7">
        <v>16760.599999999999</v>
      </c>
      <c r="V1060" s="7">
        <v>3562.9</v>
      </c>
      <c r="W1060" s="7">
        <v>98.25</v>
      </c>
      <c r="X1060" s="7"/>
      <c r="Y1060" s="10">
        <f t="shared" si="911"/>
        <v>2.4029620035069883E-2</v>
      </c>
      <c r="Z1060" s="10">
        <f t="shared" si="912"/>
        <v>-1.322476562391813E-2</v>
      </c>
      <c r="AA1060" s="10">
        <f t="shared" si="913"/>
        <v>1.2886597938144329E-2</v>
      </c>
      <c r="AB1060" s="5"/>
      <c r="AC1060" s="10">
        <f t="shared" si="954"/>
        <v>3.6928426041067192E-2</v>
      </c>
      <c r="AD1060" s="10">
        <f t="shared" si="955"/>
        <v>-2.8666457654612149E-2</v>
      </c>
      <c r="AE1060" s="10">
        <f t="shared" si="956"/>
        <v>4.0878896269801301E-3</v>
      </c>
      <c r="AF1060" s="10"/>
      <c r="AG1060" s="10">
        <f t="shared" si="957"/>
        <v>-3.284053641408706E-2</v>
      </c>
      <c r="AH1060" s="10">
        <f t="shared" si="958"/>
        <v>3.275434728159228E-2</v>
      </c>
      <c r="AI1060" s="10">
        <f t="shared" si="914"/>
        <v>-6.559488369567934E-2</v>
      </c>
      <c r="AJ1060" s="7"/>
      <c r="AK1060" s="7"/>
      <c r="AL1060" s="7">
        <v>2981</v>
      </c>
      <c r="AM1060" s="7">
        <v>165.6</v>
      </c>
      <c r="AN1060" s="7">
        <v>2491.4</v>
      </c>
      <c r="AO1060" s="4"/>
      <c r="AP1060" s="10">
        <f t="shared" si="915"/>
        <v>1.6775708773695687E-4</v>
      </c>
      <c r="AQ1060" s="10">
        <f t="shared" si="916"/>
        <v>1.1915673693858776E-2</v>
      </c>
      <c r="AR1060" s="10">
        <f t="shared" si="917"/>
        <v>1.1510119567203226E-2</v>
      </c>
      <c r="AS1060" s="4"/>
      <c r="AT1060" s="10">
        <f>(AL1060-$AL$1059)/$AL$1059</f>
        <v>1.6775708773695687E-4</v>
      </c>
      <c r="AU1060" s="10">
        <f>(AM1060-$AM$1059)/$AM$1059</f>
        <v>1.1915673693858776E-2</v>
      </c>
      <c r="AV1060" s="10">
        <f>(AN1060-$AN$1059)/$AN$1059</f>
        <v>1.1510119567203226E-2</v>
      </c>
      <c r="AW1060" s="7" t="s">
        <v>7</v>
      </c>
      <c r="AX1060" s="9">
        <f t="shared" si="947"/>
        <v>1.1747916606121818E-2</v>
      </c>
      <c r="AY1060" s="9">
        <f t="shared" si="948"/>
        <v>4.0555412665554957E-4</v>
      </c>
      <c r="AZ1060" s="8">
        <f t="shared" si="918"/>
        <v>1.1342362479466269E-2</v>
      </c>
      <c r="BA1060" s="4"/>
      <c r="BC1060" s="4"/>
      <c r="BD1060" s="4"/>
      <c r="BE1060" s="4"/>
      <c r="BF1060" s="4"/>
      <c r="BG1060" s="4"/>
      <c r="BH1060" s="4"/>
      <c r="BI1060" s="4"/>
      <c r="BJ1060" s="4"/>
      <c r="BK1060" s="4"/>
      <c r="BN1060" s="4"/>
    </row>
    <row r="1061" spans="1:66" s="1" customFormat="1">
      <c r="A1061" s="12">
        <v>42902</v>
      </c>
      <c r="B1061" s="7">
        <v>31056.400000000001</v>
      </c>
      <c r="C1061" s="7">
        <v>709.5</v>
      </c>
      <c r="D1061" s="7">
        <v>1545</v>
      </c>
      <c r="E1061" s="7">
        <v>14069.5</v>
      </c>
      <c r="F1061" s="7"/>
      <c r="G1061" s="7"/>
      <c r="H1061" s="10">
        <f t="shared" si="902"/>
        <v>7.0521861777150916E-4</v>
      </c>
      <c r="I1061" s="10">
        <f t="shared" si="903"/>
        <v>1.6856846473028454E-3</v>
      </c>
      <c r="J1061" s="10">
        <f t="shared" si="904"/>
        <v>3.5306704707560627E-3</v>
      </c>
      <c r="K1061" s="7"/>
      <c r="L1061" s="10">
        <f t="shared" si="905"/>
        <v>10.361088871096877</v>
      </c>
      <c r="M1061" s="10">
        <f t="shared" si="906"/>
        <v>6.7931904161412362</v>
      </c>
      <c r="N1061" s="10">
        <f t="shared" si="907"/>
        <v>8.5315358038073299</v>
      </c>
      <c r="O1061" s="7" t="s">
        <v>14</v>
      </c>
      <c r="P1061" s="10">
        <f t="shared" si="908"/>
        <v>3.5678984549556407</v>
      </c>
      <c r="Q1061" s="10">
        <f t="shared" si="909"/>
        <v>1.829553067289547</v>
      </c>
      <c r="R1061" s="11">
        <f t="shared" si="910"/>
        <v>1.7383453876660937</v>
      </c>
      <c r="S1061" s="7"/>
      <c r="T1061" s="7"/>
      <c r="U1061" s="7">
        <v>16578.599999999999</v>
      </c>
      <c r="V1061" s="7">
        <v>3567.35</v>
      </c>
      <c r="W1061" s="7">
        <v>98.9</v>
      </c>
      <c r="X1061" s="7"/>
      <c r="Y1061" s="10">
        <f t="shared" si="911"/>
        <v>-1.0858799804302949E-2</v>
      </c>
      <c r="Z1061" s="10">
        <f t="shared" si="912"/>
        <v>1.2489825703780118E-3</v>
      </c>
      <c r="AA1061" s="10">
        <f t="shared" si="913"/>
        <v>6.6157760814249946E-3</v>
      </c>
      <c r="AB1061" s="5"/>
      <c r="AC1061" s="10">
        <f t="shared" si="954"/>
        <v>2.5668627851296286E-2</v>
      </c>
      <c r="AD1061" s="10">
        <f t="shared" si="955"/>
        <v>-2.7453278990199226E-2</v>
      </c>
      <c r="AE1061" s="10">
        <f t="shared" si="956"/>
        <v>1.0730710270822804E-2</v>
      </c>
      <c r="AF1061" s="10"/>
      <c r="AG1061" s="10">
        <f t="shared" si="957"/>
        <v>-1.4937917580473482E-2</v>
      </c>
      <c r="AH1061" s="10">
        <f t="shared" si="958"/>
        <v>3.8183989261022032E-2</v>
      </c>
      <c r="AI1061" s="10">
        <f t="shared" si="914"/>
        <v>-5.3121906841495516E-2</v>
      </c>
      <c r="AJ1061" s="7"/>
      <c r="AK1061" s="7"/>
      <c r="AL1061" s="7">
        <v>2962</v>
      </c>
      <c r="AM1061" s="7">
        <v>166.7</v>
      </c>
      <c r="AN1061" s="7">
        <v>2468.85</v>
      </c>
      <c r="AO1061" s="4"/>
      <c r="AP1061" s="10">
        <f t="shared" si="915"/>
        <v>-6.3737001006373703E-3</v>
      </c>
      <c r="AQ1061" s="10">
        <f t="shared" si="916"/>
        <v>6.6425120772946522E-3</v>
      </c>
      <c r="AR1061" s="10">
        <f t="shared" si="917"/>
        <v>-9.0511359075219483E-3</v>
      </c>
      <c r="AS1061" s="4"/>
      <c r="AT1061" s="10">
        <f>(AL1061-$AL$1059)/$AL$1059</f>
        <v>-6.2070122462674045E-3</v>
      </c>
      <c r="AU1061" s="10">
        <f>(AM1061-$AM$1059)/$AM$1059</f>
        <v>1.8637335777573986E-2</v>
      </c>
      <c r="AV1061" s="10">
        <f>(AN1061-$AN$1059)/$AN$1059</f>
        <v>2.3548040031666946E-3</v>
      </c>
      <c r="AW1061" s="4"/>
      <c r="AX1061" s="9">
        <f t="shared" si="947"/>
        <v>2.4844348023841389E-2</v>
      </c>
      <c r="AY1061" s="9">
        <f t="shared" si="948"/>
        <v>1.6282531774407291E-2</v>
      </c>
      <c r="AZ1061" s="8">
        <f t="shared" si="918"/>
        <v>8.5618162494340982E-3</v>
      </c>
      <c r="BA1061" s="4"/>
      <c r="BC1061" s="4"/>
      <c r="BD1061" s="4"/>
      <c r="BE1061" s="4"/>
      <c r="BF1061" s="4"/>
      <c r="BG1061" s="4"/>
      <c r="BH1061" s="4"/>
      <c r="BI1061" s="4"/>
      <c r="BJ1061" s="4"/>
      <c r="BK1061" s="4"/>
      <c r="BN1061" s="4"/>
    </row>
    <row r="1062" spans="1:66" s="1" customFormat="1">
      <c r="A1062" s="12">
        <v>42905</v>
      </c>
      <c r="B1062" s="7">
        <v>31311.57</v>
      </c>
      <c r="C1062" s="7">
        <v>708.2</v>
      </c>
      <c r="D1062" s="7">
        <v>1617.3</v>
      </c>
      <c r="E1062" s="7">
        <v>13993.5</v>
      </c>
      <c r="F1062" s="7"/>
      <c r="G1062" s="7"/>
      <c r="H1062" s="10">
        <f t="shared" si="902"/>
        <v>-1.8322762508808379E-3</v>
      </c>
      <c r="I1062" s="10">
        <f t="shared" si="903"/>
        <v>4.6796116504854338E-2</v>
      </c>
      <c r="J1062" s="10">
        <f t="shared" si="904"/>
        <v>-5.4017555705604325E-3</v>
      </c>
      <c r="K1062" s="1" t="s">
        <v>15</v>
      </c>
      <c r="L1062" s="10">
        <f t="shared" si="905"/>
        <v>10.340272217774219</v>
      </c>
      <c r="M1062" s="10">
        <f t="shared" si="906"/>
        <v>7.1578814627994953</v>
      </c>
      <c r="N1062" s="10">
        <f t="shared" si="907"/>
        <v>8.4800487771831179</v>
      </c>
      <c r="O1062" s="7" t="s">
        <v>2</v>
      </c>
      <c r="P1062" s="10">
        <f t="shared" si="908"/>
        <v>3.1823907549747235</v>
      </c>
      <c r="Q1062" s="10">
        <f t="shared" si="909"/>
        <v>1.8602234405911009</v>
      </c>
      <c r="R1062" s="11">
        <f t="shared" si="910"/>
        <v>1.3221673143836226</v>
      </c>
      <c r="S1062" s="7"/>
      <c r="T1062" s="7"/>
      <c r="U1062" s="7">
        <v>16746.900000000001</v>
      </c>
      <c r="V1062" s="7">
        <v>3593.4</v>
      </c>
      <c r="W1062" s="7">
        <v>97.95</v>
      </c>
      <c r="X1062" s="7"/>
      <c r="Y1062" s="10">
        <f t="shared" si="911"/>
        <v>1.0151641272483981E-2</v>
      </c>
      <c r="Z1062" s="10">
        <f t="shared" si="912"/>
        <v>7.3023392714480452E-3</v>
      </c>
      <c r="AA1062" s="10">
        <f t="shared" si="913"/>
        <v>-9.6056622851365299E-3</v>
      </c>
      <c r="AB1062" s="5"/>
      <c r="AC1062" s="10">
        <f t="shared" si="954"/>
        <v>3.6080847825683521E-2</v>
      </c>
      <c r="AD1062" s="10">
        <f t="shared" si="955"/>
        <v>-2.0351412876051331E-2</v>
      </c>
      <c r="AE1062" s="10">
        <f t="shared" si="956"/>
        <v>1.0219724067451052E-3</v>
      </c>
      <c r="AF1062" s="10"/>
      <c r="AG1062" s="10">
        <f t="shared" si="957"/>
        <v>-3.5058875418938415E-2</v>
      </c>
      <c r="AH1062" s="10">
        <f t="shared" si="958"/>
        <v>2.1373385282796437E-2</v>
      </c>
      <c r="AI1062" s="10">
        <f t="shared" si="914"/>
        <v>-5.6432260701734849E-2</v>
      </c>
      <c r="AJ1062" s="7"/>
      <c r="AK1062" s="7"/>
      <c r="AL1062" s="7">
        <v>3029.5</v>
      </c>
      <c r="AM1062" s="7">
        <v>166.85</v>
      </c>
      <c r="AN1062" s="7">
        <v>2547.65</v>
      </c>
      <c r="AO1062" s="4"/>
      <c r="AP1062" s="10">
        <f t="shared" si="915"/>
        <v>2.2788656313301823E-2</v>
      </c>
      <c r="AQ1062" s="10">
        <f t="shared" si="916"/>
        <v>8.9982003599283563E-4</v>
      </c>
      <c r="AR1062" s="10">
        <f t="shared" si="917"/>
        <v>3.191769447313534E-2</v>
      </c>
      <c r="AS1062" s="4"/>
      <c r="AT1062" s="10">
        <f>(AL1062-$AL$1059)/$AL$1059</f>
        <v>1.6440194598221776E-2</v>
      </c>
      <c r="AU1062" s="10">
        <f>(AM1062-$AM$1059)/$AM$1059</f>
        <v>1.9553926061717009E-2</v>
      </c>
      <c r="AV1062" s="10">
        <f>(AN1062-$AN$1059)/$AN$1059</f>
        <v>3.4347658391019227E-2</v>
      </c>
      <c r="AW1062" s="4"/>
      <c r="AX1062" s="9">
        <f t="shared" si="947"/>
        <v>3.1137314634952333E-3</v>
      </c>
      <c r="AY1062" s="9">
        <f t="shared" si="948"/>
        <v>-1.4793732329302218E-2</v>
      </c>
      <c r="AZ1062" s="8">
        <f t="shared" si="918"/>
        <v>1.7907463792797451E-2</v>
      </c>
      <c r="BA1062" s="4"/>
      <c r="BC1062" s="4"/>
      <c r="BD1062" s="4"/>
      <c r="BE1062" s="4"/>
      <c r="BF1062" s="4"/>
      <c r="BG1062" s="4"/>
      <c r="BH1062" s="4"/>
      <c r="BI1062" s="4"/>
      <c r="BJ1062" s="4"/>
      <c r="BK1062" s="4"/>
      <c r="BN1062" s="4"/>
    </row>
    <row r="1063" spans="1:66" s="1" customFormat="1">
      <c r="A1063" s="12">
        <v>42906</v>
      </c>
      <c r="B1063" s="7">
        <v>31297.53</v>
      </c>
      <c r="C1063" s="7">
        <v>724.55</v>
      </c>
      <c r="D1063" s="7">
        <v>1618.2</v>
      </c>
      <c r="E1063" s="7">
        <v>14103</v>
      </c>
      <c r="F1063" s="7"/>
      <c r="G1063" s="7"/>
      <c r="H1063" s="10">
        <f t="shared" si="902"/>
        <v>2.3086698672691201E-2</v>
      </c>
      <c r="I1063" s="10">
        <f t="shared" si="903"/>
        <v>5.5648302726772462E-4</v>
      </c>
      <c r="J1063" s="10">
        <f t="shared" si="904"/>
        <v>7.8250616357594602E-3</v>
      </c>
      <c r="K1063" s="7" t="s">
        <v>6</v>
      </c>
      <c r="L1063" s="10">
        <f t="shared" si="905"/>
        <v>10.602081665332264</v>
      </c>
      <c r="M1063" s="10">
        <f t="shared" si="906"/>
        <v>7.162421185372005</v>
      </c>
      <c r="N1063" s="10">
        <f t="shared" si="907"/>
        <v>8.5542307431745819</v>
      </c>
      <c r="O1063" s="10"/>
      <c r="P1063" s="10">
        <f t="shared" si="908"/>
        <v>3.439660479960259</v>
      </c>
      <c r="Q1063" s="10">
        <f t="shared" si="909"/>
        <v>2.0478509221576822</v>
      </c>
      <c r="R1063" s="11">
        <f t="shared" si="910"/>
        <v>1.3918095578025769</v>
      </c>
      <c r="S1063" s="7"/>
      <c r="T1063" s="7"/>
      <c r="U1063" s="7">
        <v>16345.4</v>
      </c>
      <c r="V1063" s="7">
        <v>3580.7</v>
      </c>
      <c r="W1063" s="7">
        <v>98.5</v>
      </c>
      <c r="X1063" s="7"/>
      <c r="Y1063" s="10">
        <f t="shared" si="911"/>
        <v>-2.3974586341352834E-2</v>
      </c>
      <c r="Z1063" s="10">
        <f t="shared" si="912"/>
        <v>-3.5342572494017569E-3</v>
      </c>
      <c r="AA1063" s="10">
        <f t="shared" si="913"/>
        <v>5.6151097498723544E-3</v>
      </c>
      <c r="AB1063" s="5"/>
      <c r="AC1063" s="10">
        <f t="shared" si="954"/>
        <v>1.1241238082864622E-2</v>
      </c>
      <c r="AD1063" s="10">
        <f t="shared" si="955"/>
        <v>-2.3813742996960336E-2</v>
      </c>
      <c r="AE1063" s="10">
        <f t="shared" si="956"/>
        <v>6.6428206438426752E-3</v>
      </c>
      <c r="AF1063" s="10"/>
      <c r="AG1063" s="10">
        <f t="shared" si="957"/>
        <v>-4.5984174390219469E-3</v>
      </c>
      <c r="AH1063" s="10">
        <f t="shared" si="958"/>
        <v>3.045656364080301E-2</v>
      </c>
      <c r="AI1063" s="10">
        <f t="shared" si="914"/>
        <v>-3.5054981079824958E-2</v>
      </c>
      <c r="AJ1063" s="7"/>
      <c r="AK1063" s="7"/>
      <c r="AL1063" s="7">
        <v>3037.75</v>
      </c>
      <c r="AM1063" s="7">
        <v>177.5</v>
      </c>
      <c r="AN1063" s="7">
        <v>2548.5500000000002</v>
      </c>
      <c r="AO1063" s="4"/>
      <c r="AP1063" s="10">
        <f t="shared" si="915"/>
        <v>2.7232216537382407E-3</v>
      </c>
      <c r="AQ1063" s="10">
        <f t="shared" si="916"/>
        <v>6.382978723404259E-2</v>
      </c>
      <c r="AR1063" s="10">
        <f t="shared" si="917"/>
        <v>3.5326673601165421E-4</v>
      </c>
      <c r="AS1063" s="4"/>
      <c r="AT1063" s="10">
        <f>(AL1063-$AL$1059)/$AL$1059</f>
        <v>1.9208186545881564E-2</v>
      </c>
      <c r="AU1063" s="10">
        <f>(AM1063-$AM$1059)/$AM$1059</f>
        <v>8.4631836235869201E-2</v>
      </c>
      <c r="AV1063" s="10">
        <f>(AN1063-$AN$1059)/$AN$1059</f>
        <v>3.4713059012200322E-2</v>
      </c>
      <c r="AW1063" s="4"/>
      <c r="AX1063" s="9">
        <f t="shared" si="947"/>
        <v>6.5423649689987637E-2</v>
      </c>
      <c r="AY1063" s="9">
        <f t="shared" si="948"/>
        <v>4.991877722366888E-2</v>
      </c>
      <c r="AZ1063" s="8">
        <f t="shared" si="918"/>
        <v>1.5504872466318757E-2</v>
      </c>
      <c r="BA1063" s="4"/>
      <c r="BC1063" s="4"/>
      <c r="BD1063" s="4"/>
      <c r="BE1063" s="4"/>
      <c r="BF1063" s="4"/>
      <c r="BG1063" s="4"/>
      <c r="BH1063" s="4"/>
      <c r="BI1063" s="4"/>
      <c r="BJ1063" s="4"/>
      <c r="BK1063" s="4"/>
      <c r="BN1063" s="4"/>
    </row>
    <row r="1064" spans="1:66" s="1" customFormat="1">
      <c r="A1064" s="12">
        <v>42907</v>
      </c>
      <c r="B1064" s="7">
        <v>31283.64</v>
      </c>
      <c r="C1064" s="7">
        <v>718.3</v>
      </c>
      <c r="D1064" s="7">
        <v>1617.55</v>
      </c>
      <c r="E1064" s="7">
        <v>14149.5</v>
      </c>
      <c r="F1064" s="7"/>
      <c r="G1064" s="7"/>
      <c r="H1064" s="10">
        <f t="shared" si="902"/>
        <v>-8.6260437512939072E-3</v>
      </c>
      <c r="I1064" s="10">
        <f t="shared" si="903"/>
        <v>-4.0168087999016864E-4</v>
      </c>
      <c r="J1064" s="10">
        <f t="shared" si="904"/>
        <v>3.2971708147202725E-3</v>
      </c>
      <c r="K1064" s="7"/>
      <c r="L1064" s="10">
        <f t="shared" si="905"/>
        <v>10.502001601281023</v>
      </c>
      <c r="M1064" s="10">
        <f t="shared" si="906"/>
        <v>7.1591424968474149</v>
      </c>
      <c r="N1064" s="10">
        <f t="shared" si="907"/>
        <v>8.5857326739380806</v>
      </c>
      <c r="O1064" s="7"/>
      <c r="P1064" s="10">
        <f t="shared" si="908"/>
        <v>3.3428591044336082</v>
      </c>
      <c r="Q1064" s="10">
        <f t="shared" si="909"/>
        <v>1.9162689273429425</v>
      </c>
      <c r="R1064" s="11">
        <f t="shared" si="910"/>
        <v>1.4265901770906657</v>
      </c>
      <c r="S1064" s="7"/>
      <c r="T1064" s="7"/>
      <c r="U1064" s="7">
        <v>16305.7</v>
      </c>
      <c r="V1064" s="7">
        <v>3668.75</v>
      </c>
      <c r="W1064" s="7">
        <v>98.25</v>
      </c>
      <c r="X1064" s="7"/>
      <c r="Y1064" s="10">
        <f t="shared" si="911"/>
        <v>-2.4288178937192672E-3</v>
      </c>
      <c r="Z1064" s="10">
        <f t="shared" si="912"/>
        <v>2.4590163934426281E-2</v>
      </c>
      <c r="AA1064" s="10">
        <f t="shared" si="913"/>
        <v>-2.5380710659898475E-3</v>
      </c>
      <c r="AB1064" s="5"/>
      <c r="AC1064" s="10">
        <f t="shared" si="954"/>
        <v>8.7851172689421362E-3</v>
      </c>
      <c r="AD1064" s="10">
        <f t="shared" si="955"/>
        <v>1.9083709327839536E-4</v>
      </c>
      <c r="AE1064" s="10">
        <f t="shared" si="956"/>
        <v>4.0878896269801301E-3</v>
      </c>
      <c r="AF1064" s="10"/>
      <c r="AG1064" s="10">
        <f t="shared" si="957"/>
        <v>-4.6972276419620061E-3</v>
      </c>
      <c r="AH1064" s="10">
        <f t="shared" si="958"/>
        <v>3.8970525337017345E-3</v>
      </c>
      <c r="AI1064" s="10">
        <f t="shared" si="914"/>
        <v>-8.5942801756637398E-3</v>
      </c>
      <c r="AJ1064" s="7"/>
      <c r="AK1064" s="7"/>
      <c r="AL1064" s="7">
        <v>2996.75</v>
      </c>
      <c r="AM1064" s="7">
        <v>190.5</v>
      </c>
      <c r="AN1064" s="7">
        <v>2536.1999999999998</v>
      </c>
      <c r="AO1064" s="4"/>
      <c r="AP1064" s="10">
        <f t="shared" si="915"/>
        <v>-1.3496831536499054E-2</v>
      </c>
      <c r="AQ1064" s="10">
        <f t="shared" si="916"/>
        <v>7.3239436619718309E-2</v>
      </c>
      <c r="AR1064" s="10">
        <f t="shared" si="917"/>
        <v>-4.8458927625513971E-3</v>
      </c>
      <c r="AS1064" s="4" t="s">
        <v>6</v>
      </c>
      <c r="AT1064" s="10">
        <f>(AL1064-$AL$1059)/$AL$1059</f>
        <v>5.4521053514510988E-3</v>
      </c>
      <c r="AU1064" s="10">
        <f>(AM1064-$AM$1059)/$AM$1059</f>
        <v>0.16406966086159483</v>
      </c>
      <c r="AV1064" s="10">
        <f>(AN1064-$AN$1059)/$AN$1059</f>
        <v>2.9698950488215681E-2</v>
      </c>
      <c r="AW1064" s="10" t="s">
        <v>1</v>
      </c>
      <c r="AX1064" s="9">
        <f t="shared" si="947"/>
        <v>0.15861755551014373</v>
      </c>
      <c r="AY1064" s="9">
        <f t="shared" si="948"/>
        <v>0.13437071037337914</v>
      </c>
      <c r="AZ1064" s="8">
        <f t="shared" si="918"/>
        <v>2.4246845136764589E-2</v>
      </c>
      <c r="BA1064" s="4" t="s">
        <v>5</v>
      </c>
      <c r="BC1064" s="4"/>
      <c r="BD1064" s="4"/>
      <c r="BE1064" s="4"/>
      <c r="BF1064" s="4"/>
      <c r="BG1064" s="4"/>
      <c r="BH1064" s="4"/>
      <c r="BI1064" s="4"/>
      <c r="BJ1064" s="4">
        <v>162</v>
      </c>
      <c r="BK1064" s="4"/>
      <c r="BN1064" s="4"/>
    </row>
    <row r="1065" spans="1:66" s="1" customFormat="1">
      <c r="A1065" s="12">
        <v>42908</v>
      </c>
      <c r="B1065" s="7">
        <v>31290.74</v>
      </c>
      <c r="C1065" s="7">
        <v>709.5</v>
      </c>
      <c r="D1065" s="7">
        <v>1630.7</v>
      </c>
      <c r="E1065" s="7">
        <v>14008.5</v>
      </c>
      <c r="F1065" s="7"/>
      <c r="G1065" s="7"/>
      <c r="H1065" s="10">
        <f t="shared" si="902"/>
        <v>-1.2251148545176048E-2</v>
      </c>
      <c r="I1065" s="10">
        <f t="shared" si="903"/>
        <v>8.129578683811995E-3</v>
      </c>
      <c r="J1065" s="10">
        <f t="shared" si="904"/>
        <v>-9.9650164316760301E-3</v>
      </c>
      <c r="K1065" s="7"/>
      <c r="L1065" s="10">
        <f t="shared" si="905"/>
        <v>10.361088871096877</v>
      </c>
      <c r="M1065" s="10">
        <f t="shared" si="906"/>
        <v>7.2254728877679701</v>
      </c>
      <c r="N1065" s="10">
        <f t="shared" si="907"/>
        <v>8.4902106903326331</v>
      </c>
      <c r="O1065" s="7"/>
      <c r="P1065" s="10">
        <f t="shared" si="908"/>
        <v>3.1356159833289068</v>
      </c>
      <c r="Q1065" s="10">
        <f t="shared" si="909"/>
        <v>1.8708781807642438</v>
      </c>
      <c r="R1065" s="11">
        <f t="shared" si="910"/>
        <v>1.2647378025646629</v>
      </c>
      <c r="S1065" s="7"/>
      <c r="T1065" s="7"/>
      <c r="U1065" s="7">
        <v>16676.8</v>
      </c>
      <c r="V1065" s="7">
        <v>3640.1</v>
      </c>
      <c r="W1065" s="7">
        <v>102.2</v>
      </c>
      <c r="X1065" s="7"/>
      <c r="Y1065" s="10">
        <f t="shared" si="911"/>
        <v>2.275891252752096E-2</v>
      </c>
      <c r="Z1065" s="10">
        <f t="shared" si="912"/>
        <v>-7.8091993185690194E-3</v>
      </c>
      <c r="AA1065" s="10">
        <f t="shared" si="913"/>
        <v>4.0203562340966947E-2</v>
      </c>
      <c r="AB1065" s="5"/>
      <c r="AC1065" s="10">
        <f t="shared" si="954"/>
        <v>3.1743969511930967E-2</v>
      </c>
      <c r="AD1065" s="10">
        <f t="shared" si="955"/>
        <v>-7.6198525101894114E-3</v>
      </c>
      <c r="AE1065" s="10">
        <f t="shared" si="956"/>
        <v>4.445579969340837E-2</v>
      </c>
      <c r="AF1065" s="10"/>
      <c r="AG1065" s="10">
        <f t="shared" si="957"/>
        <v>1.2711830181477403E-2</v>
      </c>
      <c r="AH1065" s="10">
        <f t="shared" si="958"/>
        <v>5.2075652203597778E-2</v>
      </c>
      <c r="AI1065" s="10">
        <f t="shared" si="914"/>
        <v>-3.9363822022120375E-2</v>
      </c>
      <c r="AJ1065" s="7"/>
      <c r="AK1065" s="7"/>
      <c r="AL1065" s="7">
        <v>2994.5</v>
      </c>
      <c r="AM1065" s="7">
        <v>186.25</v>
      </c>
      <c r="AN1065" s="7">
        <v>2507.6999999999998</v>
      </c>
      <c r="AO1065" s="4"/>
      <c r="AP1065" s="10">
        <f t="shared" si="915"/>
        <v>-7.5081338116292655E-4</v>
      </c>
      <c r="AQ1065" s="10">
        <f t="shared" si="916"/>
        <v>-2.2309711286089239E-2</v>
      </c>
      <c r="AR1065" s="10">
        <f t="shared" si="917"/>
        <v>-1.1237284125857583E-2</v>
      </c>
      <c r="AS1065" s="4"/>
      <c r="AT1065" s="10">
        <f>(AL1065-$AL$1064)/$AL$1064</f>
        <v>-7.5081338116292655E-4</v>
      </c>
      <c r="AU1065" s="10">
        <f>(AM1065-$AM$1064)/$AM$1064</f>
        <v>-2.2309711286089239E-2</v>
      </c>
      <c r="AV1065" s="10">
        <f>(AN1065-$AN$1064)/$AN$1064</f>
        <v>-1.1237284125857583E-2</v>
      </c>
      <c r="AW1065" s="7" t="s">
        <v>0</v>
      </c>
      <c r="AX1065" s="9">
        <f t="shared" ref="AX1065:AX1085" si="959">AT1065-AU1065</f>
        <v>2.1558897904926311E-2</v>
      </c>
      <c r="AY1065" s="9">
        <f t="shared" ref="AY1065:AY1085" si="960">AT1065-AV1065</f>
        <v>1.0486470744694656E-2</v>
      </c>
      <c r="AZ1065" s="8">
        <f t="shared" si="918"/>
        <v>1.1072427160231655E-2</v>
      </c>
      <c r="BA1065" s="4" t="s">
        <v>28</v>
      </c>
      <c r="BC1065" s="4"/>
      <c r="BD1065" s="4"/>
      <c r="BE1065" s="4"/>
      <c r="BF1065" s="4"/>
      <c r="BG1065" s="4"/>
      <c r="BH1065" s="4"/>
      <c r="BI1065" s="4"/>
      <c r="BJ1065" s="4"/>
      <c r="BK1065" s="4"/>
      <c r="BN1065" s="4"/>
    </row>
    <row r="1066" spans="1:66" s="1" customFormat="1">
      <c r="A1066" s="12">
        <v>42909</v>
      </c>
      <c r="B1066" s="7">
        <v>31138.21</v>
      </c>
      <c r="C1066" s="7">
        <v>677.9</v>
      </c>
      <c r="D1066" s="7">
        <v>1606.25</v>
      </c>
      <c r="E1066" s="7">
        <v>14012.5</v>
      </c>
      <c r="F1066" s="7"/>
      <c r="G1066" s="7"/>
      <c r="H1066" s="10">
        <f t="shared" si="902"/>
        <v>-4.4538407329105037E-2</v>
      </c>
      <c r="I1066" s="10">
        <f t="shared" si="903"/>
        <v>-1.4993561047402983E-2</v>
      </c>
      <c r="J1066" s="10">
        <f t="shared" si="904"/>
        <v>2.8554092158332439E-4</v>
      </c>
      <c r="K1066" s="7"/>
      <c r="L1066" s="10">
        <f t="shared" si="905"/>
        <v>9.8550840672538023</v>
      </c>
      <c r="M1066" s="10">
        <f t="shared" si="906"/>
        <v>7.1021437578814632</v>
      </c>
      <c r="N1066" s="10">
        <f t="shared" si="907"/>
        <v>8.4929205338391718</v>
      </c>
      <c r="O1066" s="7"/>
      <c r="P1066" s="10">
        <f t="shared" si="908"/>
        <v>2.752940309372339</v>
      </c>
      <c r="Q1066" s="10">
        <f t="shared" si="909"/>
        <v>1.3621635334146305</v>
      </c>
      <c r="R1066" s="11">
        <f t="shared" si="910"/>
        <v>1.3907767759577085</v>
      </c>
      <c r="S1066" s="7"/>
      <c r="T1066" s="7"/>
      <c r="U1066" s="7">
        <v>16323.8</v>
      </c>
      <c r="V1066" s="7">
        <v>3649.65</v>
      </c>
      <c r="W1066" s="7">
        <v>104.6</v>
      </c>
      <c r="X1066" s="7">
        <v>8</v>
      </c>
      <c r="Y1066" s="10">
        <f t="shared" si="911"/>
        <v>-2.1167130384726087E-2</v>
      </c>
      <c r="Z1066" s="10">
        <f t="shared" si="912"/>
        <v>2.6235542979588973E-3</v>
      </c>
      <c r="AA1066" s="10">
        <f t="shared" si="913"/>
        <v>2.3483365949119289E-2</v>
      </c>
      <c r="AB1066" s="5"/>
      <c r="AC1066" s="10">
        <f t="shared" si="954"/>
        <v>9.9049103856170637E-3</v>
      </c>
      <c r="AD1066" s="10">
        <f t="shared" si="955"/>
        <v>-5.0162893090334344E-3</v>
      </c>
      <c r="AE1066" s="10">
        <f t="shared" si="956"/>
        <v>6.8983137455288709E-2</v>
      </c>
      <c r="AF1066" s="10"/>
      <c r="AG1066" s="10">
        <f t="shared" si="957"/>
        <v>5.9078227069671647E-2</v>
      </c>
      <c r="AH1066" s="10">
        <f t="shared" si="958"/>
        <v>7.399942676432214E-2</v>
      </c>
      <c r="AI1066" s="10">
        <f t="shared" si="914"/>
        <v>-1.4921199694650493E-2</v>
      </c>
      <c r="AJ1066" s="7"/>
      <c r="AK1066" s="7"/>
      <c r="AL1066" s="7">
        <v>3018.75</v>
      </c>
      <c r="AM1066" s="7">
        <v>184.15</v>
      </c>
      <c r="AN1066" s="7">
        <v>2475.5</v>
      </c>
      <c r="AO1066" s="4"/>
      <c r="AP1066" s="10">
        <f t="shared" si="915"/>
        <v>8.0981799966605445E-3</v>
      </c>
      <c r="AQ1066" s="10">
        <f t="shared" si="916"/>
        <v>-1.1275167785234869E-2</v>
      </c>
      <c r="AR1066" s="10">
        <f t="shared" si="917"/>
        <v>-1.2840451409658182E-2</v>
      </c>
      <c r="AS1066" s="4"/>
      <c r="AT1066" s="10">
        <f>(AL1066-$AL$1064)/$AL$1064</f>
        <v>7.341286393593059E-3</v>
      </c>
      <c r="AU1066" s="10">
        <f>(AM1066-$AM$1064)/$AM$1064</f>
        <v>-3.3333333333333305E-2</v>
      </c>
      <c r="AV1066" s="10">
        <f>(AN1066-$AN$1064)/$AN$1064</f>
        <v>-2.3933443734721168E-2</v>
      </c>
      <c r="AW1066" s="4"/>
      <c r="AX1066" s="9">
        <f t="shared" si="959"/>
        <v>4.0674619726926362E-2</v>
      </c>
      <c r="AY1066" s="9">
        <f t="shared" si="960"/>
        <v>3.1274730128314228E-2</v>
      </c>
      <c r="AZ1066" s="8">
        <f t="shared" si="918"/>
        <v>9.3998895986121336E-3</v>
      </c>
      <c r="BA1066" s="4"/>
      <c r="BC1066" s="4"/>
      <c r="BD1066" s="4"/>
      <c r="BE1066" s="4"/>
      <c r="BF1066" s="4"/>
      <c r="BG1066" s="4"/>
      <c r="BH1066" s="4"/>
      <c r="BI1066" s="4"/>
      <c r="BJ1066" s="4"/>
      <c r="BK1066" s="4"/>
      <c r="BN1066" s="4"/>
    </row>
    <row r="1067" spans="1:66" s="1" customFormat="1">
      <c r="A1067" s="12">
        <v>42913</v>
      </c>
      <c r="B1067" s="7">
        <v>30958.25</v>
      </c>
      <c r="C1067" s="7">
        <v>650.1</v>
      </c>
      <c r="D1067" s="7">
        <v>1588.6</v>
      </c>
      <c r="E1067" s="7">
        <v>13509</v>
      </c>
      <c r="F1067" s="7"/>
      <c r="G1067" s="7"/>
      <c r="H1067" s="10">
        <f t="shared" si="902"/>
        <v>-4.1008998377341725E-2</v>
      </c>
      <c r="I1067" s="10">
        <f t="shared" si="903"/>
        <v>-1.0988326848249083E-2</v>
      </c>
      <c r="J1067" s="10">
        <f t="shared" si="904"/>
        <v>-3.5932203389830511E-2</v>
      </c>
      <c r="L1067" s="10">
        <f t="shared" si="905"/>
        <v>9.4099279423538817</v>
      </c>
      <c r="M1067" s="10">
        <f t="shared" si="906"/>
        <v>7.0131147540983605</v>
      </c>
      <c r="N1067" s="10">
        <f t="shared" si="907"/>
        <v>8.1518189824537632</v>
      </c>
      <c r="O1067" s="7"/>
      <c r="P1067" s="10">
        <f t="shared" si="908"/>
        <v>2.3968131882555213</v>
      </c>
      <c r="Q1067" s="10">
        <f t="shared" si="909"/>
        <v>1.2581089599001185</v>
      </c>
      <c r="R1067" s="11">
        <f t="shared" si="910"/>
        <v>1.1387042283554027</v>
      </c>
      <c r="S1067" s="7"/>
      <c r="T1067" s="7"/>
      <c r="U1067" s="7">
        <v>16286.05</v>
      </c>
      <c r="V1067" s="7">
        <v>3638.3</v>
      </c>
      <c r="W1067" s="7">
        <v>106.9</v>
      </c>
      <c r="X1067" s="7">
        <f>X1057+X1057*0.092</f>
        <v>1.481824178388695</v>
      </c>
      <c r="Y1067" s="10">
        <f t="shared" si="911"/>
        <v>-2.3125742780480034E-3</v>
      </c>
      <c r="Z1067" s="10">
        <f t="shared" si="912"/>
        <v>-3.1098872494622521E-3</v>
      </c>
      <c r="AA1067" s="10">
        <f t="shared" si="913"/>
        <v>2.1988527724665502E-2</v>
      </c>
      <c r="AB1067" s="5"/>
      <c r="AC1067" s="10">
        <f t="shared" si="954"/>
        <v>7.5694302665849115E-3</v>
      </c>
      <c r="AD1067" s="10">
        <f t="shared" si="955"/>
        <v>-8.1105764643339094E-3</v>
      </c>
      <c r="AE1067" s="10">
        <f t="shared" si="956"/>
        <v>9.2488502810424242E-2</v>
      </c>
      <c r="AF1067" s="10" t="s">
        <v>1</v>
      </c>
      <c r="AG1067" s="10">
        <f t="shared" si="957"/>
        <v>8.4919072543839333E-2</v>
      </c>
      <c r="AH1067" s="10">
        <f t="shared" si="958"/>
        <v>0.10059907927475815</v>
      </c>
      <c r="AI1067" s="10">
        <f t="shared" si="914"/>
        <v>-1.5680006730918822E-2</v>
      </c>
      <c r="AJ1067" s="7"/>
      <c r="AK1067" s="7"/>
      <c r="AL1067" s="7">
        <v>2996.5</v>
      </c>
      <c r="AM1067" s="7">
        <v>175.05</v>
      </c>
      <c r="AN1067" s="7">
        <v>2377.0500000000002</v>
      </c>
      <c r="AO1067" s="4"/>
      <c r="AP1067" s="10">
        <f t="shared" si="915"/>
        <v>-7.3706004140786747E-3</v>
      </c>
      <c r="AQ1067" s="10">
        <f t="shared" si="916"/>
        <v>-4.9416236763507974E-2</v>
      </c>
      <c r="AR1067" s="10">
        <f t="shared" si="917"/>
        <v>-3.9769743486164341E-2</v>
      </c>
      <c r="AS1067" s="4"/>
      <c r="AT1067" s="10">
        <f>(AL1067-$AL$1064)/$AL$1064</f>
        <v>-8.3423709018102941E-5</v>
      </c>
      <c r="AU1067" s="10">
        <f>(AM1067-$AM$1064)/$AM$1064</f>
        <v>-8.1102362204724346E-2</v>
      </c>
      <c r="AV1067" s="10">
        <f>(AN1067-$AN$1064)/$AN$1064</f>
        <v>-6.2751360302815098E-2</v>
      </c>
      <c r="AW1067" s="4"/>
      <c r="AX1067" s="9">
        <f t="shared" si="959"/>
        <v>8.1018938495706239E-2</v>
      </c>
      <c r="AY1067" s="9">
        <f t="shared" si="960"/>
        <v>6.2667936593796991E-2</v>
      </c>
      <c r="AZ1067" s="8">
        <f t="shared" si="918"/>
        <v>1.8351001901909247E-2</v>
      </c>
      <c r="BA1067" s="4"/>
      <c r="BC1067" s="4"/>
      <c r="BD1067" s="4"/>
      <c r="BE1067" s="4"/>
      <c r="BF1067" s="4"/>
      <c r="BG1067" s="4"/>
      <c r="BH1067" s="4"/>
      <c r="BI1067" s="4"/>
      <c r="BJ1067" s="4"/>
      <c r="BK1067" s="4"/>
      <c r="BN1067" s="4"/>
    </row>
    <row r="1068" spans="1:66" s="1" customFormat="1">
      <c r="A1068" s="12">
        <v>42914</v>
      </c>
      <c r="B1068" s="7">
        <v>30834.32</v>
      </c>
      <c r="C1068" s="7">
        <v>654.15</v>
      </c>
      <c r="D1068" s="7">
        <v>1590.55</v>
      </c>
      <c r="E1068" s="7">
        <v>13701.5</v>
      </c>
      <c r="F1068" s="7"/>
      <c r="G1068" s="7"/>
      <c r="H1068" s="10">
        <f t="shared" si="902"/>
        <v>6.2298107983386466E-3</v>
      </c>
      <c r="I1068" s="10">
        <f t="shared" si="903"/>
        <v>1.2274959083470008E-3</v>
      </c>
      <c r="J1068" s="10">
        <f t="shared" si="904"/>
        <v>1.4249759419646162E-2</v>
      </c>
      <c r="K1068" s="7"/>
      <c r="L1068" s="10">
        <f t="shared" si="905"/>
        <v>9.4747798238590857</v>
      </c>
      <c r="M1068" s="10">
        <f t="shared" si="906"/>
        <v>7.0229508196721309</v>
      </c>
      <c r="N1068" s="10">
        <f t="shared" si="907"/>
        <v>8.2822302012058806</v>
      </c>
      <c r="O1068" s="7"/>
      <c r="P1068" s="10">
        <f t="shared" si="908"/>
        <v>2.4518290041869548</v>
      </c>
      <c r="Q1068" s="10">
        <f t="shared" si="909"/>
        <v>1.1925496226532051</v>
      </c>
      <c r="R1068" s="11">
        <f t="shared" si="910"/>
        <v>1.2592793815337497</v>
      </c>
      <c r="S1068" s="7"/>
      <c r="T1068" s="7"/>
      <c r="U1068" s="7">
        <v>16847.45</v>
      </c>
      <c r="V1068" s="7">
        <v>3639.55</v>
      </c>
      <c r="W1068" s="7">
        <v>103.95</v>
      </c>
      <c r="X1068" s="7"/>
      <c r="Y1068" s="10">
        <f t="shared" si="911"/>
        <v>3.4471219233638696E-2</v>
      </c>
      <c r="Z1068" s="10">
        <f t="shared" si="912"/>
        <v>3.4356705054558445E-4</v>
      </c>
      <c r="AA1068" s="10">
        <f t="shared" si="913"/>
        <v>-2.7595884003741841E-2</v>
      </c>
      <c r="AB1068" s="5"/>
      <c r="AC1068" s="10">
        <f>(U1068-$U$1067)/$U$1067</f>
        <v>3.4471219233638696E-2</v>
      </c>
      <c r="AD1068" s="10">
        <f>(V1068-$V$1067)/$V$1067</f>
        <v>3.4356705054558445E-4</v>
      </c>
      <c r="AE1068" s="10">
        <f>(W1068-$W$1067)/$W$1067</f>
        <v>-2.7595884003741841E-2</v>
      </c>
      <c r="AF1068" s="7" t="s">
        <v>0</v>
      </c>
      <c r="AG1068" s="10">
        <f t="shared" si="957"/>
        <v>-6.2067103237380537E-2</v>
      </c>
      <c r="AH1068" s="10">
        <f t="shared" si="958"/>
        <v>-2.7939451054287426E-2</v>
      </c>
      <c r="AI1068" s="10">
        <f t="shared" si="914"/>
        <v>-3.4127652183093111E-2</v>
      </c>
      <c r="AJ1068" s="7"/>
      <c r="AK1068" s="7"/>
      <c r="AL1068" s="7">
        <v>3027.25</v>
      </c>
      <c r="AM1068" s="7">
        <v>174.95</v>
      </c>
      <c r="AN1068" s="7">
        <v>2422.9</v>
      </c>
      <c r="AO1068" s="4"/>
      <c r="AP1068" s="10">
        <f t="shared" si="915"/>
        <v>1.0261972301017854E-2</v>
      </c>
      <c r="AQ1068" s="10">
        <f t="shared" si="916"/>
        <v>-5.7126535275648521E-4</v>
      </c>
      <c r="AR1068" s="10">
        <f t="shared" si="917"/>
        <v>1.9288614038408914E-2</v>
      </c>
      <c r="AS1068" s="4"/>
      <c r="AT1068" s="10">
        <f>(AL1068-$AL$1064)/$AL$1064</f>
        <v>1.0177692500208559E-2</v>
      </c>
      <c r="AU1068" s="10">
        <f>(AM1068-$AM$1064)/$AM$1064</f>
        <v>-8.1627296587926571E-2</v>
      </c>
      <c r="AV1068" s="10">
        <f>(AN1068-$AN$1064)/$AN$1064</f>
        <v>-4.4673133033672319E-2</v>
      </c>
      <c r="AW1068" s="4"/>
      <c r="AX1068" s="9">
        <f t="shared" si="959"/>
        <v>9.1804989088135128E-2</v>
      </c>
      <c r="AY1068" s="9">
        <f t="shared" si="960"/>
        <v>5.4850825533880876E-2</v>
      </c>
      <c r="AZ1068" s="8">
        <f t="shared" si="918"/>
        <v>3.6954163554254252E-2</v>
      </c>
      <c r="BA1068" s="4"/>
      <c r="BC1068" s="4"/>
      <c r="BD1068" s="4"/>
      <c r="BE1068" s="4"/>
      <c r="BF1068" s="4"/>
      <c r="BG1068" s="4"/>
      <c r="BH1068" s="4"/>
      <c r="BI1068" s="4"/>
      <c r="BJ1068" s="4"/>
      <c r="BK1068" s="4"/>
      <c r="BN1068" s="4"/>
    </row>
    <row r="1069" spans="1:66" s="1" customFormat="1">
      <c r="A1069" s="12">
        <v>42915</v>
      </c>
      <c r="B1069" s="7">
        <v>30857.52</v>
      </c>
      <c r="C1069" s="7">
        <v>663.95</v>
      </c>
      <c r="D1069" s="7">
        <v>1596.4</v>
      </c>
      <c r="E1069" s="7">
        <v>13737.5</v>
      </c>
      <c r="F1069" s="7"/>
      <c r="G1069" s="7"/>
      <c r="H1069" s="10">
        <f t="shared" si="902"/>
        <v>1.4981273408239805E-2</v>
      </c>
      <c r="I1069" s="10">
        <f t="shared" si="903"/>
        <v>3.6779730281978791E-3</v>
      </c>
      <c r="J1069" s="10">
        <f t="shared" si="904"/>
        <v>2.6274495493194177E-3</v>
      </c>
      <c r="K1069" s="7"/>
      <c r="L1069" s="10">
        <f t="shared" si="905"/>
        <v>9.6317053642914328</v>
      </c>
      <c r="M1069" s="10">
        <f t="shared" si="906"/>
        <v>7.0524590163934429</v>
      </c>
      <c r="N1069" s="10">
        <f t="shared" si="907"/>
        <v>8.3066187927647182</v>
      </c>
      <c r="O1069" s="7"/>
      <c r="P1069" s="10">
        <f t="shared" si="908"/>
        <v>2.5792463478979899</v>
      </c>
      <c r="Q1069" s="10">
        <f t="shared" si="909"/>
        <v>1.3250865715267146</v>
      </c>
      <c r="R1069" s="11">
        <f t="shared" si="910"/>
        <v>1.2541597763712753</v>
      </c>
      <c r="S1069" s="7"/>
      <c r="T1069" s="7"/>
      <c r="U1069" s="7">
        <v>16238.35</v>
      </c>
      <c r="V1069" s="7">
        <v>3638.15</v>
      </c>
      <c r="W1069" s="7">
        <v>111.25</v>
      </c>
      <c r="X1069" s="7">
        <v>9</v>
      </c>
      <c r="Y1069" s="10">
        <f t="shared" si="911"/>
        <v>-3.6153839305058055E-2</v>
      </c>
      <c r="Z1069" s="10">
        <f t="shared" si="912"/>
        <v>-3.8466293909963895E-4</v>
      </c>
      <c r="AA1069" s="10">
        <f t="shared" si="913"/>
        <v>7.0226070226070192E-2</v>
      </c>
      <c r="AB1069" s="5"/>
      <c r="AC1069" s="10">
        <f>(U1069-$U$1067)/$U$1067</f>
        <v>-2.9288869922417596E-3</v>
      </c>
      <c r="AD1069" s="10">
        <f>(V1069-$V$1067)/$V$1067</f>
        <v>-4.1228046065495133E-5</v>
      </c>
      <c r="AE1069" s="10">
        <f>(W1069-$W$1067)/$W$1067</f>
        <v>4.0692235734331096E-2</v>
      </c>
      <c r="AF1069" s="10" t="s">
        <v>1</v>
      </c>
      <c r="AG1069" s="10">
        <f t="shared" si="957"/>
        <v>4.3621122726572856E-2</v>
      </c>
      <c r="AH1069" s="10">
        <f t="shared" si="958"/>
        <v>4.0733463780396592E-2</v>
      </c>
      <c r="AI1069" s="10">
        <f t="shared" si="914"/>
        <v>2.8876589461762636E-3</v>
      </c>
      <c r="AJ1069" s="10" t="s">
        <v>18</v>
      </c>
      <c r="AK1069" s="7"/>
      <c r="AL1069" s="7">
        <v>3147.75</v>
      </c>
      <c r="AM1069" s="7">
        <v>173.7</v>
      </c>
      <c r="AN1069" s="7">
        <v>2415.9499999999998</v>
      </c>
      <c r="AO1069" s="4"/>
      <c r="AP1069" s="10">
        <f t="shared" si="915"/>
        <v>3.9805103641919234E-2</v>
      </c>
      <c r="AQ1069" s="10">
        <f t="shared" si="916"/>
        <v>-7.1448985424406976E-3</v>
      </c>
      <c r="AR1069" s="10">
        <f t="shared" si="917"/>
        <v>-2.8684634116142938E-3</v>
      </c>
      <c r="AS1069" s="4"/>
      <c r="AT1069" s="10">
        <f>(AL1069-$AL$1064)/$AL$1064</f>
        <v>5.0387920246934177E-2</v>
      </c>
      <c r="AU1069" s="10">
        <f>(AM1069-$AM$1064)/$AM$1064</f>
        <v>-8.818897637795281E-2</v>
      </c>
      <c r="AV1069" s="10">
        <f>(AN1069-$AN$1064)/$AN$1064</f>
        <v>-4.7413453197697346E-2</v>
      </c>
      <c r="AW1069" s="10" t="s">
        <v>1</v>
      </c>
      <c r="AX1069" s="9">
        <f t="shared" si="959"/>
        <v>0.13857689662488698</v>
      </c>
      <c r="AY1069" s="9">
        <f t="shared" si="960"/>
        <v>9.7801373444631523E-2</v>
      </c>
      <c r="AZ1069" s="8">
        <f t="shared" si="918"/>
        <v>4.0775523180255457E-2</v>
      </c>
      <c r="BA1069" s="4" t="s">
        <v>14</v>
      </c>
      <c r="BC1069" s="4"/>
      <c r="BD1069" s="4"/>
      <c r="BE1069" s="4"/>
      <c r="BF1069" s="4"/>
      <c r="BG1069" s="4"/>
      <c r="BH1069" s="4"/>
      <c r="BI1069" s="4"/>
      <c r="BJ1069" s="4">
        <v>163</v>
      </c>
      <c r="BK1069" s="4"/>
      <c r="BN1069" s="4"/>
    </row>
    <row r="1070" spans="1:66" s="1" customFormat="1">
      <c r="A1070" s="12">
        <v>42916</v>
      </c>
      <c r="B1070" s="7">
        <v>30921.61</v>
      </c>
      <c r="C1070" s="7">
        <v>645</v>
      </c>
      <c r="D1070" s="7">
        <v>1585.05</v>
      </c>
      <c r="E1070" s="7">
        <v>13742</v>
      </c>
      <c r="F1070" s="7"/>
      <c r="G1070" s="7"/>
      <c r="H1070" s="10">
        <f t="shared" si="902"/>
        <v>-2.8541305821221545E-2</v>
      </c>
      <c r="I1070" s="10">
        <f t="shared" si="903"/>
        <v>-7.1097469305939215E-3</v>
      </c>
      <c r="J1070" s="10">
        <f t="shared" si="904"/>
        <v>3.275705186533212E-4</v>
      </c>
      <c r="K1070" s="7"/>
      <c r="L1070" s="10">
        <f t="shared" si="905"/>
        <v>9.3282626100880695</v>
      </c>
      <c r="M1070" s="10">
        <f t="shared" si="906"/>
        <v>6.9952080706179061</v>
      </c>
      <c r="N1070" s="10">
        <f t="shared" si="907"/>
        <v>8.3096673667095722</v>
      </c>
      <c r="O1070" s="7"/>
      <c r="P1070" s="10">
        <f t="shared" si="908"/>
        <v>2.3330545394701634</v>
      </c>
      <c r="Q1070" s="10">
        <f t="shared" si="909"/>
        <v>1.0185952433784973</v>
      </c>
      <c r="R1070" s="11">
        <f t="shared" si="910"/>
        <v>1.3144592960916661</v>
      </c>
      <c r="S1070" s="7"/>
      <c r="T1070" s="7"/>
      <c r="U1070" s="7">
        <v>16678.400000000001</v>
      </c>
      <c r="V1070" s="7">
        <v>3694.65</v>
      </c>
      <c r="W1070" s="7">
        <v>116.75</v>
      </c>
      <c r="X1070" s="7">
        <f>X1067-X1067*0.003</f>
        <v>1.4773787058535288</v>
      </c>
      <c r="Y1070" s="10">
        <f t="shared" si="911"/>
        <v>2.7099428205451977E-2</v>
      </c>
      <c r="Z1070" s="10">
        <f t="shared" si="912"/>
        <v>1.5529870950895372E-2</v>
      </c>
      <c r="AA1070" s="10">
        <f t="shared" si="913"/>
        <v>4.9438202247191011E-2</v>
      </c>
      <c r="AB1070" s="5"/>
      <c r="AC1070" s="10">
        <f>(U1070-$U$1069)/$U$1069</f>
        <v>2.7099428205451977E-2</v>
      </c>
      <c r="AD1070" s="10">
        <f>(V1070-$V$1069)/$V$1069</f>
        <v>1.5529870950895372E-2</v>
      </c>
      <c r="AE1070" s="10">
        <f>(W1070-$W$1069)/$W$1069</f>
        <v>4.9438202247191011E-2</v>
      </c>
      <c r="AF1070" s="7" t="s">
        <v>0</v>
      </c>
      <c r="AG1070" s="10">
        <f>AC1070-AD1070</f>
        <v>1.1569557254556604E-2</v>
      </c>
      <c r="AH1070" s="10">
        <f>AC1070-AE1070</f>
        <v>-2.2338774041739035E-2</v>
      </c>
      <c r="AI1070" s="10">
        <f t="shared" si="914"/>
        <v>3.3908331296295641E-2</v>
      </c>
      <c r="AJ1070" s="7" t="s">
        <v>2</v>
      </c>
      <c r="AK1070" s="7"/>
      <c r="AL1070" s="7">
        <v>3204</v>
      </c>
      <c r="AM1070" s="7">
        <v>161.9</v>
      </c>
      <c r="AN1070" s="7">
        <v>2466.65</v>
      </c>
      <c r="AO1070" s="4"/>
      <c r="AP1070" s="10">
        <f t="shared" si="915"/>
        <v>1.7869907076483203E-2</v>
      </c>
      <c r="AQ1070" s="10">
        <f t="shared" si="916"/>
        <v>-6.7933218192285455E-2</v>
      </c>
      <c r="AR1070" s="10">
        <f t="shared" si="917"/>
        <v>2.0985533641010898E-2</v>
      </c>
      <c r="AS1070" s="4"/>
      <c r="AT1070" s="10">
        <f t="shared" ref="AT1070:AT1085" si="961">(AL1070-$AL$1069)/$AL$1069</f>
        <v>1.7869907076483203E-2</v>
      </c>
      <c r="AU1070" s="10">
        <f t="shared" ref="AU1070:AU1085" si="962">(AM1070-$AM$1069)/$AM$1069</f>
        <v>-6.7933218192285455E-2</v>
      </c>
      <c r="AV1070" s="10">
        <f t="shared" ref="AV1070:AV1085" si="963">(AN1070-$AN$1069)/$AN$1069</f>
        <v>2.0985533641010898E-2</v>
      </c>
      <c r="AW1070" s="7" t="s">
        <v>0</v>
      </c>
      <c r="AX1070" s="9">
        <f t="shared" si="959"/>
        <v>8.5803125268768654E-2</v>
      </c>
      <c r="AY1070" s="9">
        <f t="shared" si="960"/>
        <v>-3.1156265645276952E-3</v>
      </c>
      <c r="AZ1070" s="8">
        <f t="shared" si="918"/>
        <v>8.8918751833296353E-2</v>
      </c>
      <c r="BA1070" s="4" t="s">
        <v>2</v>
      </c>
      <c r="BC1070" s="4"/>
      <c r="BD1070" s="4"/>
      <c r="BE1070" s="4"/>
      <c r="BF1070" s="4"/>
      <c r="BG1070" s="4"/>
      <c r="BH1070" s="4"/>
      <c r="BI1070" s="4"/>
      <c r="BJ1070" s="4"/>
      <c r="BK1070" s="4"/>
      <c r="BN1070" s="4"/>
    </row>
    <row r="1071" spans="1:66" s="1" customFormat="1">
      <c r="A1071" s="12">
        <v>42919</v>
      </c>
      <c r="B1071" s="7">
        <v>31221.62</v>
      </c>
      <c r="C1071" s="7">
        <v>676.95</v>
      </c>
      <c r="D1071" s="7">
        <v>1616.7</v>
      </c>
      <c r="E1071" s="7">
        <v>13862.5</v>
      </c>
      <c r="F1071" s="7"/>
      <c r="G1071" s="7"/>
      <c r="H1071" s="10">
        <f t="shared" si="902"/>
        <v>4.9534883720930303E-2</v>
      </c>
      <c r="I1071" s="10">
        <f t="shared" si="903"/>
        <v>1.9967824358853092E-2</v>
      </c>
      <c r="J1071" s="10">
        <f t="shared" si="904"/>
        <v>8.7687381749381454E-3</v>
      </c>
      <c r="K1071" s="7"/>
      <c r="L1071" s="10">
        <f t="shared" si="905"/>
        <v>9.8398718975180142</v>
      </c>
      <c r="M1071" s="10">
        <f t="shared" si="906"/>
        <v>7.1548549810844895</v>
      </c>
      <c r="N1071" s="10">
        <f t="shared" si="907"/>
        <v>8.3913014023440144</v>
      </c>
      <c r="O1071" s="7"/>
      <c r="P1071" s="10">
        <f t="shared" si="908"/>
        <v>2.6850169164335247</v>
      </c>
      <c r="Q1071" s="10">
        <f t="shared" si="909"/>
        <v>1.4485704951739997</v>
      </c>
      <c r="R1071" s="11">
        <f t="shared" si="910"/>
        <v>1.236446421259525</v>
      </c>
      <c r="S1071" s="7"/>
      <c r="T1071" s="7"/>
      <c r="U1071" s="7">
        <v>17424.75</v>
      </c>
      <c r="V1071" s="7">
        <v>3711</v>
      </c>
      <c r="W1071" s="7">
        <v>115.4</v>
      </c>
      <c r="X1071" s="7"/>
      <c r="Y1071" s="10">
        <f t="shared" si="911"/>
        <v>4.4749496354566293E-2</v>
      </c>
      <c r="Z1071" s="10">
        <f t="shared" si="912"/>
        <v>4.4253176890909586E-3</v>
      </c>
      <c r="AA1071" s="10">
        <f t="shared" si="913"/>
        <v>-1.1563169164882179E-2</v>
      </c>
      <c r="AB1071" s="5"/>
      <c r="AC1071" s="10">
        <f>(U1071-$U$1069)/$U$1069</f>
        <v>7.3061610323708975E-2</v>
      </c>
      <c r="AD1071" s="10">
        <f>(V1071-$V$1069)/$V$1069</f>
        <v>2.0023913252614628E-2</v>
      </c>
      <c r="AE1071" s="10">
        <f>(W1071-$W$1069)/$W$1069</f>
        <v>3.7303370786516903E-2</v>
      </c>
      <c r="AF1071" s="10"/>
      <c r="AG1071" s="10">
        <f>AC1071-AD1071</f>
        <v>5.3037697071094347E-2</v>
      </c>
      <c r="AH1071" s="10">
        <f>AC1071-AE1071</f>
        <v>3.5758239537192073E-2</v>
      </c>
      <c r="AI1071" s="10">
        <f t="shared" si="914"/>
        <v>1.7279457533902275E-2</v>
      </c>
      <c r="AJ1071" s="7"/>
      <c r="AK1071" s="7"/>
      <c r="AL1071" s="7">
        <v>3241.75</v>
      </c>
      <c r="AM1071" s="7">
        <v>172.05</v>
      </c>
      <c r="AN1071" s="7">
        <v>2525.5500000000002</v>
      </c>
      <c r="AO1071" s="4"/>
      <c r="AP1071" s="10">
        <f t="shared" si="915"/>
        <v>1.178214731585518E-2</v>
      </c>
      <c r="AQ1071" s="10">
        <f t="shared" si="916"/>
        <v>6.2693020382952477E-2</v>
      </c>
      <c r="AR1071" s="10">
        <f t="shared" si="917"/>
        <v>2.3878539719863007E-2</v>
      </c>
      <c r="AS1071" s="4"/>
      <c r="AT1071" s="10">
        <f t="shared" si="961"/>
        <v>2.9862600270034151E-2</v>
      </c>
      <c r="AU1071" s="10">
        <f t="shared" si="962"/>
        <v>-9.4991364421414936E-3</v>
      </c>
      <c r="AV1071" s="10">
        <f t="shared" si="963"/>
        <v>4.5365177259463305E-2</v>
      </c>
      <c r="AW1071" s="4"/>
      <c r="AX1071" s="9">
        <f t="shared" si="959"/>
        <v>3.9361736712175646E-2</v>
      </c>
      <c r="AY1071" s="9">
        <f t="shared" si="960"/>
        <v>-1.5502576989429154E-2</v>
      </c>
      <c r="AZ1071" s="8">
        <f t="shared" si="918"/>
        <v>5.48643137016048E-2</v>
      </c>
      <c r="BA1071" s="4" t="s">
        <v>34</v>
      </c>
      <c r="BC1071" s="4"/>
      <c r="BD1071" s="4"/>
      <c r="BE1071" s="4"/>
      <c r="BF1071" s="4"/>
      <c r="BG1071" s="4"/>
      <c r="BH1071" s="4"/>
      <c r="BI1071" s="4"/>
      <c r="BJ1071" s="4"/>
      <c r="BK1071" s="4"/>
      <c r="BN1071" s="4"/>
    </row>
    <row r="1072" spans="1:66" s="1" customFormat="1">
      <c r="A1072" s="12">
        <v>42920</v>
      </c>
      <c r="B1072" s="7">
        <v>31209.79</v>
      </c>
      <c r="C1072" s="7">
        <v>663.35</v>
      </c>
      <c r="D1072" s="7">
        <v>1669.25</v>
      </c>
      <c r="E1072" s="7">
        <v>13797</v>
      </c>
      <c r="F1072" s="7"/>
      <c r="G1072" s="7"/>
      <c r="H1072" s="10">
        <f t="shared" si="902"/>
        <v>-2.0090110052441129E-2</v>
      </c>
      <c r="I1072" s="10">
        <f t="shared" si="903"/>
        <v>3.250448444361969E-2</v>
      </c>
      <c r="J1072" s="10">
        <f t="shared" si="904"/>
        <v>-4.7249774571686207E-3</v>
      </c>
      <c r="K1072" s="7"/>
      <c r="L1072" s="10">
        <f t="shared" si="905"/>
        <v>9.6220976781425129</v>
      </c>
      <c r="M1072" s="10">
        <f t="shared" si="906"/>
        <v>7.4199243379571245</v>
      </c>
      <c r="N1072" s="10">
        <f t="shared" si="907"/>
        <v>8.3469277149244636</v>
      </c>
      <c r="O1072" s="10"/>
      <c r="P1072" s="10">
        <f t="shared" si="908"/>
        <v>2.2021733401853885</v>
      </c>
      <c r="Q1072" s="10">
        <f t="shared" si="909"/>
        <v>1.2751699632180493</v>
      </c>
      <c r="R1072" s="11">
        <f t="shared" si="910"/>
        <v>0.92700337696733914</v>
      </c>
      <c r="S1072" s="7"/>
      <c r="T1072" s="7"/>
      <c r="U1072" s="7">
        <v>17446.7</v>
      </c>
      <c r="V1072" s="7">
        <v>3750.85</v>
      </c>
      <c r="W1072" s="7">
        <v>113.3</v>
      </c>
      <c r="X1072" s="7"/>
      <c r="Y1072" s="10">
        <f t="shared" si="911"/>
        <v>1.2597024347552033E-3</v>
      </c>
      <c r="Z1072" s="10">
        <f t="shared" si="912"/>
        <v>1.0738345459444869E-2</v>
      </c>
      <c r="AA1072" s="10">
        <f t="shared" si="913"/>
        <v>-1.8197573656845826E-2</v>
      </c>
      <c r="AB1072" s="5"/>
      <c r="AC1072" s="10">
        <f>(U1072-$U$1069)/$U$1069</f>
        <v>7.4413348646876085E-2</v>
      </c>
      <c r="AD1072" s="10">
        <f>(V1072-$V$1069)/$V$1069</f>
        <v>3.097728241001603E-2</v>
      </c>
      <c r="AE1072" s="10">
        <f>(W1072-$W$1069)/$W$1069</f>
        <v>1.8426966292134805E-2</v>
      </c>
      <c r="AF1072" s="10"/>
      <c r="AG1072" s="10">
        <f>AC1072-AD1072</f>
        <v>4.3436066236860055E-2</v>
      </c>
      <c r="AH1072" s="10">
        <f>AC1072-AE1072</f>
        <v>5.5986382354741279E-2</v>
      </c>
      <c r="AI1072" s="10">
        <f t="shared" si="914"/>
        <v>-1.2550316117881224E-2</v>
      </c>
      <c r="AJ1072" s="7"/>
      <c r="AK1072" s="7"/>
      <c r="AL1072" s="7">
        <v>3270.25</v>
      </c>
      <c r="AM1072" s="7">
        <v>171.9</v>
      </c>
      <c r="AN1072" s="7">
        <v>2591.4</v>
      </c>
      <c r="AO1072" s="4"/>
      <c r="AP1072" s="10">
        <f t="shared" si="915"/>
        <v>8.7915477751214621E-3</v>
      </c>
      <c r="AQ1072" s="10">
        <f t="shared" si="916"/>
        <v>-8.7183958151703387E-4</v>
      </c>
      <c r="AR1072" s="10">
        <f t="shared" si="917"/>
        <v>2.6073528538338147E-2</v>
      </c>
      <c r="AS1072" s="4"/>
      <c r="AT1072" s="10">
        <f t="shared" si="961"/>
        <v>3.8916686522118972E-2</v>
      </c>
      <c r="AU1072" s="10">
        <f t="shared" si="962"/>
        <v>-1.0362694300518038E-2</v>
      </c>
      <c r="AV1072" s="10">
        <f t="shared" si="963"/>
        <v>7.2621536041722834E-2</v>
      </c>
      <c r="AW1072" s="4"/>
      <c r="AX1072" s="9">
        <f t="shared" si="959"/>
        <v>4.9279380822637012E-2</v>
      </c>
      <c r="AY1072" s="9">
        <f t="shared" si="960"/>
        <v>-3.3704849519603862E-2</v>
      </c>
      <c r="AZ1072" s="8">
        <f t="shared" si="918"/>
        <v>8.2984230342240867E-2</v>
      </c>
      <c r="BA1072" s="4"/>
      <c r="BC1072" s="4"/>
      <c r="BD1072" s="4"/>
      <c r="BE1072" s="4"/>
      <c r="BF1072" s="4"/>
      <c r="BG1072" s="4"/>
      <c r="BH1072" s="4"/>
      <c r="BI1072" s="4"/>
      <c r="BJ1072" s="4"/>
      <c r="BK1072" s="4"/>
      <c r="BN1072" s="4"/>
    </row>
    <row r="1073" spans="1:66" s="1" customFormat="1">
      <c r="A1073" s="12">
        <v>42921</v>
      </c>
      <c r="B1073" s="7">
        <v>31245.56</v>
      </c>
      <c r="C1073" s="7">
        <v>667.6</v>
      </c>
      <c r="D1073" s="7">
        <v>1691.7</v>
      </c>
      <c r="E1073" s="7">
        <v>13966.5</v>
      </c>
      <c r="F1073" s="7"/>
      <c r="G1073" s="7"/>
      <c r="H1073" s="10">
        <f t="shared" si="902"/>
        <v>6.4068741991407246E-3</v>
      </c>
      <c r="I1073" s="10">
        <f t="shared" si="903"/>
        <v>1.3449153811592059E-2</v>
      </c>
      <c r="J1073" s="10">
        <f t="shared" si="904"/>
        <v>1.2285279408567079E-2</v>
      </c>
      <c r="K1073" s="7"/>
      <c r="L1073" s="10">
        <f t="shared" si="905"/>
        <v>9.6901521216973574</v>
      </c>
      <c r="M1073" s="10">
        <f t="shared" si="906"/>
        <v>7.5331651954602776</v>
      </c>
      <c r="N1073" s="10">
        <f t="shared" si="907"/>
        <v>8.4617573335139902</v>
      </c>
      <c r="O1073" s="7"/>
      <c r="P1073" s="10">
        <f t="shared" si="908"/>
        <v>2.1569869262370798</v>
      </c>
      <c r="Q1073" s="10">
        <f t="shared" si="909"/>
        <v>1.2283947881833672</v>
      </c>
      <c r="R1073" s="11">
        <f t="shared" si="910"/>
        <v>0.92859213805371255</v>
      </c>
      <c r="S1073" s="7"/>
      <c r="T1073" s="7"/>
      <c r="U1073" s="7">
        <v>17955.650000000001</v>
      </c>
      <c r="V1073" s="7">
        <v>3732.5</v>
      </c>
      <c r="W1073" s="7">
        <v>117.5</v>
      </c>
      <c r="X1073" s="7">
        <v>10</v>
      </c>
      <c r="Y1073" s="10">
        <f t="shared" si="911"/>
        <v>2.9171705824024067E-2</v>
      </c>
      <c r="Z1073" s="10">
        <f t="shared" si="912"/>
        <v>-4.8922244291293732E-3</v>
      </c>
      <c r="AA1073" s="10">
        <f t="shared" si="913"/>
        <v>3.7069726390114764E-2</v>
      </c>
      <c r="AB1073" s="5"/>
      <c r="AC1073" s="10">
        <f>(U1073-$U$1069)/$U$1069</f>
        <v>0.10575581878700736</v>
      </c>
      <c r="AD1073" s="10">
        <f>(V1073-$V$1069)/$V$1069</f>
        <v>2.5933510163132334E-2</v>
      </c>
      <c r="AE1073" s="10">
        <f>(W1073-$W$1069)/$W$1069</f>
        <v>5.6179775280898875E-2</v>
      </c>
      <c r="AF1073" s="7" t="s">
        <v>3</v>
      </c>
      <c r="AG1073" s="10">
        <f>AC1073-AD1073</f>
        <v>7.982230862387503E-2</v>
      </c>
      <c r="AH1073" s="10">
        <f>AC1073-AE1073</f>
        <v>4.9576043506108489E-2</v>
      </c>
      <c r="AI1073" s="10">
        <f t="shared" si="914"/>
        <v>3.0246265117766541E-2</v>
      </c>
      <c r="AJ1073" s="7" t="s">
        <v>5</v>
      </c>
      <c r="AK1073" s="7"/>
      <c r="AL1073" s="7">
        <v>3353.25</v>
      </c>
      <c r="AM1073" s="7">
        <v>174.75</v>
      </c>
      <c r="AN1073" s="7">
        <v>2603.0500000000002</v>
      </c>
      <c r="AO1073" s="4"/>
      <c r="AP1073" s="10">
        <f t="shared" si="915"/>
        <v>2.5380322605305403E-2</v>
      </c>
      <c r="AQ1073" s="10">
        <f t="shared" si="916"/>
        <v>1.6579406631762619E-2</v>
      </c>
      <c r="AR1073" s="10">
        <f t="shared" si="917"/>
        <v>4.4956394227059085E-3</v>
      </c>
      <c r="AS1073" s="4"/>
      <c r="AT1073" s="10">
        <f t="shared" si="961"/>
        <v>6.5284727186085301E-2</v>
      </c>
      <c r="AU1073" s="10">
        <f t="shared" si="962"/>
        <v>6.044905008635644E-3</v>
      </c>
      <c r="AV1073" s="10">
        <f t="shared" si="963"/>
        <v>7.7443655704795375E-2</v>
      </c>
      <c r="AW1073" s="4"/>
      <c r="AX1073" s="9">
        <f t="shared" si="959"/>
        <v>5.9239822177449657E-2</v>
      </c>
      <c r="AY1073" s="9">
        <f t="shared" si="960"/>
        <v>-1.2158928518710074E-2</v>
      </c>
      <c r="AZ1073" s="8">
        <f t="shared" si="918"/>
        <v>7.1398750696159724E-2</v>
      </c>
      <c r="BA1073" s="4"/>
      <c r="BC1073" s="4"/>
      <c r="BD1073" s="4"/>
      <c r="BE1073" s="4"/>
      <c r="BF1073" s="4"/>
      <c r="BG1073" s="4"/>
      <c r="BH1073" s="4"/>
      <c r="BI1073" s="4"/>
      <c r="BJ1073" s="4"/>
      <c r="BK1073" s="4"/>
      <c r="BN1073" s="4"/>
    </row>
    <row r="1074" spans="1:66" s="1" customFormat="1">
      <c r="A1074" s="12">
        <v>42922</v>
      </c>
      <c r="B1074" s="7">
        <v>31369.34</v>
      </c>
      <c r="C1074" s="7">
        <v>671.4</v>
      </c>
      <c r="D1074" s="7">
        <v>1698.95</v>
      </c>
      <c r="E1074" s="7">
        <v>13960.5</v>
      </c>
      <c r="F1074" s="7"/>
      <c r="G1074" s="7"/>
      <c r="H1074" s="10">
        <f t="shared" si="902"/>
        <v>5.6920311563809986E-3</v>
      </c>
      <c r="I1074" s="10">
        <f t="shared" si="903"/>
        <v>4.2856298398061118E-3</v>
      </c>
      <c r="J1074" s="10">
        <f t="shared" si="904"/>
        <v>-4.2959939856084201E-4</v>
      </c>
      <c r="K1074" s="7"/>
      <c r="L1074" s="10">
        <f t="shared" si="905"/>
        <v>9.7510008006405116</v>
      </c>
      <c r="M1074" s="10">
        <f t="shared" si="906"/>
        <v>7.5697351828499375</v>
      </c>
      <c r="N1074" s="10">
        <f t="shared" si="907"/>
        <v>8.457692568254183</v>
      </c>
      <c r="O1074" s="7"/>
      <c r="P1074" s="10">
        <f t="shared" si="908"/>
        <v>2.181265617790574</v>
      </c>
      <c r="Q1074" s="10">
        <f t="shared" si="909"/>
        <v>1.2933082323863285</v>
      </c>
      <c r="R1074" s="11">
        <f t="shared" si="910"/>
        <v>0.88795738540424551</v>
      </c>
      <c r="S1074" s="7"/>
      <c r="T1074" s="7"/>
      <c r="U1074" s="7">
        <v>17388.7</v>
      </c>
      <c r="V1074" s="7">
        <v>3734.8</v>
      </c>
      <c r="W1074" s="7">
        <v>122.65</v>
      </c>
      <c r="X1074" s="7">
        <f>X1070+X1070*0.056</f>
        <v>1.5601119133813264</v>
      </c>
      <c r="Y1074" s="10">
        <f t="shared" si="911"/>
        <v>-3.157501956208774E-2</v>
      </c>
      <c r="Z1074" s="10">
        <f t="shared" si="912"/>
        <v>6.1620897521773126E-4</v>
      </c>
      <c r="AA1074" s="10">
        <f t="shared" si="913"/>
        <v>4.38297872340426E-2</v>
      </c>
      <c r="AB1074" s="5"/>
      <c r="AC1074" s="10">
        <f>(U1074-$U$1073)/$U$1073</f>
        <v>-3.157501956208774E-2</v>
      </c>
      <c r="AD1074" s="10">
        <f>(V1074-$V$1073)/$V$1073</f>
        <v>6.1620897521773126E-4</v>
      </c>
      <c r="AE1074" s="10">
        <f>(W1074-$W$1073)/$W$1073</f>
        <v>4.38297872340426E-2</v>
      </c>
      <c r="AF1074" s="7" t="s">
        <v>0</v>
      </c>
      <c r="AG1074" s="10">
        <f>AE1074-AC1074</f>
        <v>7.5404806796130347E-2</v>
      </c>
      <c r="AH1074" s="10">
        <f>AE1074-AD1074</f>
        <v>4.3213578258824867E-2</v>
      </c>
      <c r="AI1074" s="10">
        <f t="shared" si="914"/>
        <v>3.219122853730548E-2</v>
      </c>
      <c r="AJ1074" s="7" t="s">
        <v>3</v>
      </c>
      <c r="AK1074" s="7"/>
      <c r="AL1074" s="7">
        <v>3335</v>
      </c>
      <c r="AM1074" s="7">
        <v>166.8</v>
      </c>
      <c r="AN1074" s="7">
        <v>2589.25</v>
      </c>
      <c r="AO1074" s="4"/>
      <c r="AP1074" s="10">
        <f t="shared" si="915"/>
        <v>-5.4424811749794978E-3</v>
      </c>
      <c r="AQ1074" s="10">
        <f t="shared" si="916"/>
        <v>-4.5493562231759592E-2</v>
      </c>
      <c r="AR1074" s="10">
        <f t="shared" si="917"/>
        <v>-5.3014732717389908E-3</v>
      </c>
      <c r="AS1074" s="4"/>
      <c r="AT1074" s="10">
        <f t="shared" si="961"/>
        <v>5.9486935112381858E-2</v>
      </c>
      <c r="AU1074" s="10">
        <f t="shared" si="962"/>
        <v>-3.9723661485319389E-2</v>
      </c>
      <c r="AV1074" s="10">
        <f t="shared" si="963"/>
        <v>7.1731616962271649E-2</v>
      </c>
      <c r="AW1074" s="4"/>
      <c r="AX1074" s="9">
        <f t="shared" si="959"/>
        <v>9.9210596597701248E-2</v>
      </c>
      <c r="AY1074" s="9">
        <f t="shared" si="960"/>
        <v>-1.2244681849889791E-2</v>
      </c>
      <c r="AZ1074" s="8">
        <f t="shared" si="918"/>
        <v>0.11145527844759104</v>
      </c>
      <c r="BA1074" s="4"/>
      <c r="BC1074" s="4"/>
      <c r="BD1074" s="4"/>
      <c r="BE1074" s="4"/>
      <c r="BF1074" s="4"/>
      <c r="BG1074" s="4"/>
      <c r="BH1074" s="4"/>
      <c r="BI1074" s="4"/>
      <c r="BJ1074" s="4"/>
      <c r="BK1074" s="4"/>
      <c r="BN1074" s="4"/>
    </row>
    <row r="1075" spans="1:66" s="1" customFormat="1">
      <c r="A1075" s="12">
        <v>42923</v>
      </c>
      <c r="B1075" s="7">
        <v>31360.63</v>
      </c>
      <c r="C1075" s="7">
        <v>672.45</v>
      </c>
      <c r="D1075" s="7">
        <v>1694.1</v>
      </c>
      <c r="E1075" s="7">
        <v>13931.5</v>
      </c>
      <c r="F1075" s="7"/>
      <c r="G1075" s="7"/>
      <c r="H1075" s="10">
        <f t="shared" si="902"/>
        <v>1.5638963360144001E-3</v>
      </c>
      <c r="I1075" s="10">
        <f t="shared" si="903"/>
        <v>-2.8547043762324593E-3</v>
      </c>
      <c r="J1075" s="10">
        <f t="shared" si="904"/>
        <v>-2.0772894953619138E-3</v>
      </c>
      <c r="K1075" s="7"/>
      <c r="L1075" s="10">
        <f t="shared" si="905"/>
        <v>9.7678142514011199</v>
      </c>
      <c r="M1075" s="10">
        <f t="shared" si="906"/>
        <v>7.5452711223203019</v>
      </c>
      <c r="N1075" s="10">
        <f t="shared" si="907"/>
        <v>8.4380462028317869</v>
      </c>
      <c r="O1075" s="7"/>
      <c r="P1075" s="10">
        <f t="shared" si="908"/>
        <v>2.222543129080818</v>
      </c>
      <c r="Q1075" s="10">
        <f t="shared" si="909"/>
        <v>1.3297680485693331</v>
      </c>
      <c r="R1075" s="11">
        <f t="shared" si="910"/>
        <v>0.89277508051148491</v>
      </c>
      <c r="S1075" s="7"/>
      <c r="T1075" s="7"/>
      <c r="U1075" s="7">
        <v>16896.650000000001</v>
      </c>
      <c r="V1075" s="7">
        <v>3693.05</v>
      </c>
      <c r="W1075" s="7">
        <v>129.1</v>
      </c>
      <c r="X1075" s="7"/>
      <c r="Y1075" s="10">
        <f t="shared" si="911"/>
        <v>-2.8297112492595724E-2</v>
      </c>
      <c r="Z1075" s="10">
        <f t="shared" si="912"/>
        <v>-1.1178644104101959E-2</v>
      </c>
      <c r="AA1075" s="10">
        <f t="shared" si="913"/>
        <v>5.2588666938442628E-2</v>
      </c>
      <c r="AB1075" s="5"/>
      <c r="AC1075" s="10">
        <f>(U1075-$U$1073)/$U$1073</f>
        <v>-5.8978650174179151E-2</v>
      </c>
      <c r="AD1075" s="10">
        <f>(V1075-$V$1073)/$V$1073</f>
        <v>-1.0569323509711941E-2</v>
      </c>
      <c r="AE1075" s="10">
        <f>(W1075-$W$1073)/$W$1073</f>
        <v>9.87234042553191E-2</v>
      </c>
      <c r="AF1075" s="10"/>
      <c r="AG1075" s="10">
        <f>AE1075-AC1075</f>
        <v>0.15770205442949825</v>
      </c>
      <c r="AH1075" s="10">
        <f>AE1075-AD1075</f>
        <v>0.10929272776503104</v>
      </c>
      <c r="AI1075" s="10">
        <f t="shared" si="914"/>
        <v>4.8409326664467206E-2</v>
      </c>
      <c r="AJ1075" s="7"/>
      <c r="AK1075" s="7"/>
      <c r="AL1075" s="7">
        <v>3353.25</v>
      </c>
      <c r="AM1075" s="7">
        <v>174</v>
      </c>
      <c r="AN1075" s="7">
        <v>2575.4499999999998</v>
      </c>
      <c r="AO1075" s="4"/>
      <c r="AP1075" s="10">
        <f t="shared" si="915"/>
        <v>5.472263868065967E-3</v>
      </c>
      <c r="AQ1075" s="10">
        <f t="shared" si="916"/>
        <v>4.3165467625899206E-2</v>
      </c>
      <c r="AR1075" s="10">
        <f t="shared" si="917"/>
        <v>-5.3297286859129798E-3</v>
      </c>
      <c r="AS1075" s="4"/>
      <c r="AT1075" s="10">
        <f t="shared" si="961"/>
        <v>6.5284727186085301E-2</v>
      </c>
      <c r="AU1075" s="10">
        <f t="shared" si="962"/>
        <v>1.7271157167530881E-3</v>
      </c>
      <c r="AV1075" s="10">
        <f t="shared" si="963"/>
        <v>6.6019578219747924E-2</v>
      </c>
      <c r="AW1075" s="4"/>
      <c r="AX1075" s="9">
        <f t="shared" si="959"/>
        <v>6.3557611469332212E-2</v>
      </c>
      <c r="AY1075" s="9">
        <f t="shared" si="960"/>
        <v>-7.3485103366262294E-4</v>
      </c>
      <c r="AZ1075" s="8">
        <f t="shared" si="918"/>
        <v>6.4292462502994835E-2</v>
      </c>
      <c r="BA1075" s="4"/>
      <c r="BC1075" s="4"/>
      <c r="BD1075" s="4"/>
      <c r="BE1075" s="4"/>
      <c r="BF1075" s="4"/>
      <c r="BG1075" s="4"/>
      <c r="BH1075" s="4"/>
      <c r="BI1075" s="4"/>
      <c r="BJ1075" s="4"/>
      <c r="BK1075" s="4"/>
      <c r="BN1075" s="4"/>
    </row>
    <row r="1076" spans="1:66" s="1" customFormat="1">
      <c r="A1076" s="12">
        <v>42926</v>
      </c>
      <c r="B1076" s="7">
        <v>31715.64</v>
      </c>
      <c r="C1076" s="7">
        <v>673.7</v>
      </c>
      <c r="D1076" s="7">
        <v>1706.85</v>
      </c>
      <c r="E1076" s="7">
        <v>14079</v>
      </c>
      <c r="F1076" s="7"/>
      <c r="G1076" s="7"/>
      <c r="H1076" s="10">
        <f t="shared" si="902"/>
        <v>1.8588742657446649E-3</v>
      </c>
      <c r="I1076" s="10">
        <f t="shared" si="903"/>
        <v>7.5261200637506643E-3</v>
      </c>
      <c r="J1076" s="10">
        <f t="shared" si="904"/>
        <v>1.0587517496321286E-2</v>
      </c>
      <c r="K1076" s="7"/>
      <c r="L1076" s="10">
        <f t="shared" si="905"/>
        <v>9.7878302642113688</v>
      </c>
      <c r="M1076" s="10">
        <f t="shared" si="906"/>
        <v>7.6095838587641857</v>
      </c>
      <c r="N1076" s="10">
        <f t="shared" si="907"/>
        <v>8.5379716821353568</v>
      </c>
      <c r="O1076" s="7"/>
      <c r="P1076" s="10">
        <f t="shared" si="908"/>
        <v>2.1782464054471831</v>
      </c>
      <c r="Q1076" s="10">
        <f t="shared" si="909"/>
        <v>1.249858582076012</v>
      </c>
      <c r="R1076" s="11">
        <f t="shared" si="910"/>
        <v>0.92838782337117109</v>
      </c>
      <c r="S1076" s="7"/>
      <c r="T1076" s="7"/>
      <c r="U1076" s="7">
        <v>16684.45</v>
      </c>
      <c r="V1076" s="7">
        <v>3712.2</v>
      </c>
      <c r="W1076" s="7">
        <v>129.94999999999999</v>
      </c>
      <c r="X1076" s="7">
        <v>11</v>
      </c>
      <c r="Y1076" s="10">
        <f t="shared" si="911"/>
        <v>-1.2558702464689788E-2</v>
      </c>
      <c r="Z1076" s="10">
        <f t="shared" si="912"/>
        <v>5.1854158486886546E-3</v>
      </c>
      <c r="AA1076" s="10">
        <f t="shared" si="913"/>
        <v>6.5840433772269124E-3</v>
      </c>
      <c r="AB1076" s="5"/>
      <c r="AC1076" s="10">
        <f>(U1076-$U$1073)/$U$1073</f>
        <v>-7.0796657319562403E-2</v>
      </c>
      <c r="AD1076" s="10">
        <f>(V1076-$V$1073)/$V$1073</f>
        <v>-5.4387139986604638E-3</v>
      </c>
      <c r="AE1076" s="10">
        <f>(W1076-$W$1073)/$W$1073</f>
        <v>0.10595744680851055</v>
      </c>
      <c r="AF1076" s="7" t="s">
        <v>3</v>
      </c>
      <c r="AG1076" s="10">
        <f>AE1076-AC1076</f>
        <v>0.17675410412807296</v>
      </c>
      <c r="AH1076" s="10">
        <f>AE1076-AD1076</f>
        <v>0.111396160807171</v>
      </c>
      <c r="AI1076" s="10">
        <f t="shared" si="914"/>
        <v>6.5357943320901959E-2</v>
      </c>
      <c r="AJ1076" s="7"/>
      <c r="AK1076" s="7"/>
      <c r="AL1076" s="7">
        <v>3368</v>
      </c>
      <c r="AM1076" s="7">
        <v>177.25</v>
      </c>
      <c r="AN1076" s="7">
        <v>2618.5</v>
      </c>
      <c r="AO1076" s="4"/>
      <c r="AP1076" s="10">
        <f t="shared" si="915"/>
        <v>4.3987176619697307E-3</v>
      </c>
      <c r="AQ1076" s="10">
        <f t="shared" si="916"/>
        <v>1.8678160919540231E-2</v>
      </c>
      <c r="AR1076" s="10">
        <f t="shared" si="917"/>
        <v>1.671552544215581E-2</v>
      </c>
      <c r="AS1076" s="4"/>
      <c r="AT1076" s="10">
        <f t="shared" si="961"/>
        <v>6.9970613930585332E-2</v>
      </c>
      <c r="AU1076" s="10">
        <f t="shared" si="962"/>
        <v>2.04375359815775E-2</v>
      </c>
      <c r="AV1076" s="10">
        <f t="shared" si="963"/>
        <v>8.3838655601316328E-2</v>
      </c>
      <c r="AW1076" s="4"/>
      <c r="AX1076" s="9">
        <f t="shared" si="959"/>
        <v>4.9533077949007832E-2</v>
      </c>
      <c r="AY1076" s="9">
        <f t="shared" si="960"/>
        <v>-1.3868041670730996E-2</v>
      </c>
      <c r="AZ1076" s="8">
        <f t="shared" si="918"/>
        <v>6.3401119619738822E-2</v>
      </c>
      <c r="BA1076" s="4"/>
      <c r="BC1076" s="4"/>
      <c r="BD1076" s="4"/>
      <c r="BE1076" s="4"/>
      <c r="BF1076" s="4"/>
      <c r="BG1076" s="4"/>
      <c r="BH1076" s="4"/>
      <c r="BI1076" s="4"/>
      <c r="BJ1076" s="4"/>
      <c r="BK1076" s="4"/>
      <c r="BN1076" s="4"/>
    </row>
    <row r="1077" spans="1:66" s="1" customFormat="1">
      <c r="A1077" s="12">
        <v>42927</v>
      </c>
      <c r="B1077" s="7">
        <v>31747.09</v>
      </c>
      <c r="C1077" s="7">
        <v>679.65</v>
      </c>
      <c r="D1077" s="7">
        <v>1707.85</v>
      </c>
      <c r="E1077" s="7">
        <v>14184.5</v>
      </c>
      <c r="F1077" s="7"/>
      <c r="G1077" s="7"/>
      <c r="H1077" s="10">
        <f t="shared" ref="H1077:H1140" si="964">(C1077-C1076)/C1076</f>
        <v>8.8318242541189414E-3</v>
      </c>
      <c r="I1077" s="10">
        <f t="shared" ref="I1077:I1140" si="965">(D1077-D1076)/D1076</f>
        <v>5.8587456425579281E-4</v>
      </c>
      <c r="J1077" s="10">
        <f t="shared" ref="J1077:J1140" si="966">(E1077-E1076)/E1076</f>
        <v>7.4934299311030612E-3</v>
      </c>
      <c r="K1077" s="7"/>
      <c r="L1077" s="10">
        <f t="shared" ref="L1077:L1140" si="967">(C1077-$C$52)/$C$52</f>
        <v>9.8831064851881489</v>
      </c>
      <c r="M1077" s="10">
        <f t="shared" ref="M1077:M1140" si="968">(D1077-$D$52)/$D$52</f>
        <v>7.6146279949558631</v>
      </c>
      <c r="N1077" s="10">
        <f t="shared" ref="N1077:N1140" si="969">(E1077-$E$52)/$E$52</f>
        <v>8.6094438046202839</v>
      </c>
      <c r="O1077" s="7"/>
      <c r="P1077" s="10">
        <f t="shared" ref="P1077:P1140" si="970">L1077-M1077</f>
        <v>2.2684784902322859</v>
      </c>
      <c r="Q1077" s="10">
        <f t="shared" ref="Q1077:Q1140" si="971">L1077-N1077</f>
        <v>1.273662680567865</v>
      </c>
      <c r="R1077" s="11">
        <f t="shared" ref="R1077:R1140" si="972">P1077-Q1077</f>
        <v>0.99481580966442085</v>
      </c>
      <c r="S1077" s="7"/>
      <c r="T1077" s="7"/>
      <c r="U1077" s="7">
        <v>16392.849999999999</v>
      </c>
      <c r="V1077" s="7">
        <v>3689.7</v>
      </c>
      <c r="W1077" s="7">
        <v>124</v>
      </c>
      <c r="X1077" s="7">
        <f>X1074+X1074*0.106</f>
        <v>1.725483776199747</v>
      </c>
      <c r="Y1077" s="10">
        <f t="shared" ref="Y1077:Y1140" si="973">(U1077-U1076)/U1076</f>
        <v>-1.7477351665772752E-2</v>
      </c>
      <c r="Z1077" s="10">
        <f t="shared" ref="Z1077:Z1140" si="974">(V1077-V1076)/V1076</f>
        <v>-6.0610958461289801E-3</v>
      </c>
      <c r="AA1077" s="10">
        <f t="shared" ref="AA1077:AA1140" si="975">(W1077-W1076)/W1076</f>
        <v>-4.578684109272789E-2</v>
      </c>
      <c r="AB1077" s="5"/>
      <c r="AC1077" s="10">
        <f t="shared" ref="AC1077:AC1096" si="976">(U1077-$U$1076)/$U$1076</f>
        <v>-1.7477351665772752E-2</v>
      </c>
      <c r="AD1077" s="10">
        <f t="shared" ref="AD1077:AD1096" si="977">(V1077-$V$1076)/$V$1076</f>
        <v>-6.0610958461289801E-3</v>
      </c>
      <c r="AE1077" s="10">
        <f t="shared" ref="AE1077:AE1096" si="978">(W1077-$W$1076)/$W$1076</f>
        <v>-4.578684109272789E-2</v>
      </c>
      <c r="AF1077" s="7" t="s">
        <v>7</v>
      </c>
      <c r="AG1077" s="10">
        <f t="shared" ref="AG1077:AG1099" si="979">AD1077-AC1077</f>
        <v>1.1416255819643771E-2</v>
      </c>
      <c r="AH1077" s="10">
        <f t="shared" ref="AH1077:AH1099" si="980">AD1077-AE1077</f>
        <v>3.9725745246598908E-2</v>
      </c>
      <c r="AI1077" s="10">
        <f t="shared" ref="AI1077:AI1140" si="981">AG1077-AH1077</f>
        <v>-2.8309489426955138E-2</v>
      </c>
      <c r="AJ1077" s="7"/>
      <c r="AK1077" s="7"/>
      <c r="AL1077" s="7">
        <v>3368.25</v>
      </c>
      <c r="AM1077" s="7">
        <v>172.25</v>
      </c>
      <c r="AN1077" s="7">
        <v>2639.5</v>
      </c>
      <c r="AO1077" s="4"/>
      <c r="AP1077" s="10">
        <f t="shared" ref="AP1077:AP1140" si="982">(AL1077-AL1076)/AL1076</f>
        <v>7.4228028503562949E-5</v>
      </c>
      <c r="AQ1077" s="10">
        <f t="shared" ref="AQ1077:AQ1140" si="983">(AM1077-AM1076)/AM1076</f>
        <v>-2.8208744710860368E-2</v>
      </c>
      <c r="AR1077" s="10">
        <f t="shared" ref="AR1077:AR1140" si="984">(AN1077-AN1076)/AN1076</f>
        <v>8.0198586977277067E-3</v>
      </c>
      <c r="AS1077" s="4"/>
      <c r="AT1077" s="10">
        <f t="shared" si="961"/>
        <v>7.0050035739814151E-2</v>
      </c>
      <c r="AU1077" s="10">
        <f t="shared" si="962"/>
        <v>-8.3477259643062098E-3</v>
      </c>
      <c r="AV1077" s="10">
        <f t="shared" si="963"/>
        <v>9.2530888470374051E-2</v>
      </c>
      <c r="AW1077" s="4"/>
      <c r="AX1077" s="9">
        <f t="shared" si="959"/>
        <v>7.8397761704120356E-2</v>
      </c>
      <c r="AY1077" s="9">
        <f t="shared" si="960"/>
        <v>-2.24808527305599E-2</v>
      </c>
      <c r="AZ1077" s="8">
        <f t="shared" ref="AZ1077:AZ1140" si="985">AX1077-AY1077</f>
        <v>0.10087861443468026</v>
      </c>
      <c r="BA1077" s="4"/>
      <c r="BC1077" s="4"/>
      <c r="BD1077" s="4"/>
      <c r="BE1077" s="4"/>
      <c r="BF1077" s="4"/>
      <c r="BG1077" s="4"/>
      <c r="BH1077" s="4"/>
      <c r="BI1077" s="4"/>
      <c r="BJ1077" s="4"/>
      <c r="BK1077" s="4"/>
      <c r="BN1077" s="4"/>
    </row>
    <row r="1078" spans="1:66" s="1" customFormat="1">
      <c r="A1078" s="12">
        <v>42928</v>
      </c>
      <c r="B1078" s="7">
        <v>31804.82</v>
      </c>
      <c r="C1078" s="7">
        <v>681.15</v>
      </c>
      <c r="D1078" s="7">
        <v>1720.55</v>
      </c>
      <c r="E1078" s="7">
        <v>14390</v>
      </c>
      <c r="F1078" s="7"/>
      <c r="G1078" s="7"/>
      <c r="H1078" s="10">
        <f t="shared" si="964"/>
        <v>2.2070183182520417E-3</v>
      </c>
      <c r="I1078" s="10">
        <f t="shared" si="965"/>
        <v>7.4362502561700653E-3</v>
      </c>
      <c r="J1078" s="10">
        <f t="shared" si="966"/>
        <v>1.4487644964574007E-2</v>
      </c>
      <c r="K1078" s="7"/>
      <c r="L1078" s="10">
        <f t="shared" si="967"/>
        <v>9.9071257005604476</v>
      </c>
      <c r="M1078" s="10">
        <f t="shared" si="968"/>
        <v>7.6786885245901635</v>
      </c>
      <c r="N1078" s="10">
        <f t="shared" si="969"/>
        <v>8.748662014768648</v>
      </c>
      <c r="O1078" s="7"/>
      <c r="P1078" s="10">
        <f t="shared" si="970"/>
        <v>2.2284371759702841</v>
      </c>
      <c r="Q1078" s="10">
        <f t="shared" si="971"/>
        <v>1.1584636857917996</v>
      </c>
      <c r="R1078" s="11">
        <f t="shared" si="972"/>
        <v>1.0699734901784845</v>
      </c>
      <c r="S1078" s="7"/>
      <c r="T1078" s="7"/>
      <c r="U1078" s="7">
        <v>16588.7</v>
      </c>
      <c r="V1078" s="7">
        <v>3700.85</v>
      </c>
      <c r="W1078" s="7">
        <v>124.75</v>
      </c>
      <c r="X1078" s="7"/>
      <c r="Y1078" s="10">
        <f t="shared" si="973"/>
        <v>1.1947281894240611E-2</v>
      </c>
      <c r="Z1078" s="10">
        <f t="shared" si="974"/>
        <v>3.0219259018348624E-3</v>
      </c>
      <c r="AA1078" s="10">
        <f t="shared" si="975"/>
        <v>6.0483870967741934E-3</v>
      </c>
      <c r="AB1078" s="5"/>
      <c r="AC1078" s="10">
        <f t="shared" si="976"/>
        <v>-5.7388766186479024E-3</v>
      </c>
      <c r="AD1078" s="10">
        <f t="shared" si="977"/>
        <v>-3.0574861268250391E-3</v>
      </c>
      <c r="AE1078" s="10">
        <f t="shared" si="978"/>
        <v>-4.0015390534820998E-2</v>
      </c>
      <c r="AF1078" s="10"/>
      <c r="AG1078" s="10">
        <f t="shared" si="979"/>
        <v>2.6813904918228633E-3</v>
      </c>
      <c r="AH1078" s="10">
        <f t="shared" si="980"/>
        <v>3.6957904407995956E-2</v>
      </c>
      <c r="AI1078" s="10">
        <f t="shared" si="981"/>
        <v>-3.427651391617309E-2</v>
      </c>
      <c r="AJ1078" s="7"/>
      <c r="AK1078" s="7"/>
      <c r="AL1078" s="7">
        <v>3392.75</v>
      </c>
      <c r="AM1078" s="7">
        <v>170.3</v>
      </c>
      <c r="AN1078" s="7">
        <v>2662.85</v>
      </c>
      <c r="AO1078" s="4"/>
      <c r="AP1078" s="10">
        <f t="shared" si="982"/>
        <v>7.2738068730052695E-3</v>
      </c>
      <c r="AQ1078" s="10">
        <f t="shared" si="983"/>
        <v>-1.1320754716981065E-2</v>
      </c>
      <c r="AR1078" s="10">
        <f t="shared" si="984"/>
        <v>8.8463724190187189E-3</v>
      </c>
      <c r="AS1078" s="4"/>
      <c r="AT1078" s="10">
        <f t="shared" si="961"/>
        <v>7.7833373044237944E-2</v>
      </c>
      <c r="AU1078" s="10">
        <f t="shared" si="962"/>
        <v>-1.9573978123200792E-2</v>
      </c>
      <c r="AV1078" s="10">
        <f t="shared" si="963"/>
        <v>0.10219582358906439</v>
      </c>
      <c r="AW1078" s="4"/>
      <c r="AX1078" s="9">
        <f t="shared" si="959"/>
        <v>9.7407351167438733E-2</v>
      </c>
      <c r="AY1078" s="9">
        <f t="shared" si="960"/>
        <v>-2.4362450544826442E-2</v>
      </c>
      <c r="AZ1078" s="8">
        <f t="shared" si="985"/>
        <v>0.12176980171226517</v>
      </c>
      <c r="BA1078" s="4"/>
      <c r="BC1078" s="4"/>
      <c r="BD1078" s="4"/>
      <c r="BE1078" s="4"/>
      <c r="BF1078" s="4"/>
      <c r="BG1078" s="4"/>
      <c r="BH1078" s="4"/>
      <c r="BI1078" s="4"/>
      <c r="BJ1078" s="4"/>
      <c r="BK1078" s="4"/>
      <c r="BN1078" s="4"/>
    </row>
    <row r="1079" spans="1:66" s="1" customFormat="1">
      <c r="A1079" s="12">
        <v>42929</v>
      </c>
      <c r="B1079" s="7">
        <v>32037.38</v>
      </c>
      <c r="C1079" s="7">
        <v>672.4</v>
      </c>
      <c r="D1079" s="7">
        <v>1730.6</v>
      </c>
      <c r="E1079" s="7">
        <v>14834</v>
      </c>
      <c r="F1079" s="7"/>
      <c r="G1079" s="7"/>
      <c r="H1079" s="10">
        <f t="shared" si="964"/>
        <v>-1.2845922337223812E-2</v>
      </c>
      <c r="I1079" s="10">
        <f t="shared" si="965"/>
        <v>5.8411554444799361E-3</v>
      </c>
      <c r="J1079" s="10">
        <f t="shared" si="966"/>
        <v>3.0854760250173731E-2</v>
      </c>
      <c r="K1079" s="7"/>
      <c r="L1079" s="10">
        <f t="shared" si="967"/>
        <v>9.7670136108887089</v>
      </c>
      <c r="M1079" s="10">
        <f t="shared" si="968"/>
        <v>7.7293820933165192</v>
      </c>
      <c r="N1079" s="10">
        <f t="shared" si="969"/>
        <v>9.0494546439943093</v>
      </c>
      <c r="O1079" s="7"/>
      <c r="P1079" s="10">
        <f t="shared" si="970"/>
        <v>2.0376315175721897</v>
      </c>
      <c r="Q1079" s="10">
        <f t="shared" si="971"/>
        <v>0.71755896689439957</v>
      </c>
      <c r="R1079" s="11">
        <f t="shared" si="972"/>
        <v>1.3200725506777902</v>
      </c>
      <c r="S1079" s="7"/>
      <c r="T1079" s="7"/>
      <c r="U1079" s="7">
        <v>16797.599999999999</v>
      </c>
      <c r="V1079" s="7">
        <v>3721.8</v>
      </c>
      <c r="W1079" s="7">
        <v>123.75</v>
      </c>
      <c r="X1079" s="7"/>
      <c r="Y1079" s="10">
        <f t="shared" si="973"/>
        <v>1.2592909631254879E-2</v>
      </c>
      <c r="Z1079" s="10">
        <f t="shared" si="974"/>
        <v>5.6608616939352509E-3</v>
      </c>
      <c r="AA1079" s="10">
        <f t="shared" si="975"/>
        <v>-8.0160320641282558E-3</v>
      </c>
      <c r="AB1079" s="5"/>
      <c r="AC1079" s="10">
        <f t="shared" si="976"/>
        <v>6.7817638579634213E-3</v>
      </c>
      <c r="AD1079" s="10">
        <f t="shared" si="977"/>
        <v>2.5860675610151298E-3</v>
      </c>
      <c r="AE1079" s="10">
        <f t="shared" si="978"/>
        <v>-4.771065794536352E-2</v>
      </c>
      <c r="AF1079" s="10"/>
      <c r="AG1079" s="10">
        <f t="shared" si="979"/>
        <v>-4.1956962969482911E-3</v>
      </c>
      <c r="AH1079" s="10">
        <f t="shared" si="980"/>
        <v>5.0296725506378648E-2</v>
      </c>
      <c r="AI1079" s="10">
        <f t="shared" si="981"/>
        <v>-5.4492421803326939E-2</v>
      </c>
      <c r="AJ1079" s="7"/>
      <c r="AK1079" s="7"/>
      <c r="AL1079" s="7">
        <v>3430.25</v>
      </c>
      <c r="AM1079" s="7">
        <v>181.15</v>
      </c>
      <c r="AN1079" s="7">
        <v>2709.2</v>
      </c>
      <c r="AO1079" s="4"/>
      <c r="AP1079" s="10">
        <f t="shared" si="982"/>
        <v>1.1052980620440645E-2</v>
      </c>
      <c r="AQ1079" s="10">
        <f t="shared" si="983"/>
        <v>6.3711098062243066E-2</v>
      </c>
      <c r="AR1079" s="10">
        <f t="shared" si="984"/>
        <v>1.7406162570178536E-2</v>
      </c>
      <c r="AS1079" s="4"/>
      <c r="AT1079" s="10">
        <f t="shared" si="961"/>
        <v>8.9746644428560077E-2</v>
      </c>
      <c r="AU1079" s="10">
        <f t="shared" si="962"/>
        <v>4.2890040299366827E-2</v>
      </c>
      <c r="AV1079" s="10">
        <f t="shared" si="963"/>
        <v>0.12138082327862747</v>
      </c>
      <c r="AW1079" s="4"/>
      <c r="AX1079" s="9">
        <f t="shared" si="959"/>
        <v>4.6856604129193249E-2</v>
      </c>
      <c r="AY1079" s="9">
        <f t="shared" si="960"/>
        <v>-3.163417885006739E-2</v>
      </c>
      <c r="AZ1079" s="8">
        <f t="shared" si="985"/>
        <v>7.849078297926064E-2</v>
      </c>
      <c r="BA1079" s="4"/>
      <c r="BC1079" s="4"/>
      <c r="BD1079" s="4"/>
      <c r="BE1079" s="4"/>
      <c r="BF1079" s="4"/>
      <c r="BG1079" s="4"/>
      <c r="BH1079" s="4"/>
      <c r="BI1079" s="4"/>
      <c r="BJ1079" s="4"/>
      <c r="BK1079" s="4"/>
      <c r="BN1079" s="4"/>
    </row>
    <row r="1080" spans="1:66" s="1" customFormat="1">
      <c r="A1080" s="12">
        <v>42930</v>
      </c>
      <c r="B1080" s="7">
        <v>32020.75</v>
      </c>
      <c r="C1080" s="7">
        <v>675.95</v>
      </c>
      <c r="D1080" s="7">
        <v>1710.75</v>
      </c>
      <c r="E1080" s="7">
        <v>14995.5</v>
      </c>
      <c r="F1080" s="7"/>
      <c r="G1080" s="7"/>
      <c r="H1080" s="10">
        <f t="shared" si="964"/>
        <v>5.2795954788817196E-3</v>
      </c>
      <c r="I1080" s="10">
        <f t="shared" si="965"/>
        <v>-1.1470010401016936E-2</v>
      </c>
      <c r="J1080" s="10">
        <f t="shared" si="966"/>
        <v>1.088715113927464E-2</v>
      </c>
      <c r="K1080" s="7"/>
      <c r="L1080" s="10">
        <f t="shared" si="967"/>
        <v>9.823859087269815</v>
      </c>
      <c r="M1080" s="10">
        <f t="shared" si="968"/>
        <v>7.6292559899117274</v>
      </c>
      <c r="N1080" s="10">
        <f t="shared" si="969"/>
        <v>9.1588645755707603</v>
      </c>
      <c r="O1080" s="7"/>
      <c r="P1080" s="10">
        <f t="shared" si="970"/>
        <v>2.1946030973580877</v>
      </c>
      <c r="Q1080" s="10">
        <f t="shared" si="971"/>
        <v>0.66499451169905477</v>
      </c>
      <c r="R1080" s="11">
        <f t="shared" si="972"/>
        <v>1.5296085856590329</v>
      </c>
      <c r="S1080" s="7"/>
      <c r="T1080" s="7"/>
      <c r="U1080" s="7">
        <v>16965.599999999999</v>
      </c>
      <c r="V1080" s="7">
        <v>3718</v>
      </c>
      <c r="W1080" s="7">
        <v>131.15</v>
      </c>
      <c r="X1080" s="7"/>
      <c r="Y1080" s="10">
        <f t="shared" si="973"/>
        <v>1.0001428775539363E-2</v>
      </c>
      <c r="Z1080" s="10">
        <f t="shared" si="974"/>
        <v>-1.0210113385996512E-3</v>
      </c>
      <c r="AA1080" s="10">
        <f t="shared" si="975"/>
        <v>5.9797979797979843E-2</v>
      </c>
      <c r="AB1080" s="5"/>
      <c r="AC1080" s="10">
        <f t="shared" si="976"/>
        <v>1.6851019961700735E-2</v>
      </c>
      <c r="AD1080" s="10">
        <f t="shared" si="977"/>
        <v>1.5624158181132973E-3</v>
      </c>
      <c r="AE1080" s="10">
        <f t="shared" si="978"/>
        <v>9.2343208926511516E-3</v>
      </c>
      <c r="AF1080" s="10"/>
      <c r="AG1080" s="10">
        <f t="shared" si="979"/>
        <v>-1.5288604143587438E-2</v>
      </c>
      <c r="AH1080" s="10">
        <f t="shared" si="980"/>
        <v>-7.6719050745378548E-3</v>
      </c>
      <c r="AI1080" s="10">
        <f t="shared" si="981"/>
        <v>-7.6166990690495831E-3</v>
      </c>
      <c r="AJ1080" s="7"/>
      <c r="AK1080" s="7"/>
      <c r="AL1080" s="7">
        <v>3414.5</v>
      </c>
      <c r="AM1080" s="7">
        <v>174.25</v>
      </c>
      <c r="AN1080" s="7">
        <v>2741.2</v>
      </c>
      <c r="AO1080" s="4"/>
      <c r="AP1080" s="10">
        <f t="shared" si="982"/>
        <v>-4.5915020771080828E-3</v>
      </c>
      <c r="AQ1080" s="10">
        <f t="shared" si="983"/>
        <v>-3.8089980678995335E-2</v>
      </c>
      <c r="AR1080" s="10">
        <f t="shared" si="984"/>
        <v>1.1811604901816035E-2</v>
      </c>
      <c r="AS1080" s="4"/>
      <c r="AT1080" s="10">
        <f t="shared" si="961"/>
        <v>8.4743070447144783E-2</v>
      </c>
      <c r="AU1080" s="10">
        <f t="shared" si="962"/>
        <v>3.1663788140472737E-3</v>
      </c>
      <c r="AV1080" s="10">
        <f t="shared" si="963"/>
        <v>0.13462613050766781</v>
      </c>
      <c r="AW1080" s="4"/>
      <c r="AX1080" s="9">
        <f t="shared" si="959"/>
        <v>8.1576691633097512E-2</v>
      </c>
      <c r="AY1080" s="9">
        <f t="shared" si="960"/>
        <v>-4.9883060060523024E-2</v>
      </c>
      <c r="AZ1080" s="8">
        <f t="shared" si="985"/>
        <v>0.13145975169362054</v>
      </c>
      <c r="BA1080" s="4"/>
      <c r="BC1080" s="4"/>
      <c r="BD1080" s="4"/>
      <c r="BE1080" s="4"/>
      <c r="BF1080" s="4"/>
      <c r="BG1080" s="4"/>
      <c r="BH1080" s="4"/>
      <c r="BI1080" s="4"/>
      <c r="BJ1080" s="4"/>
      <c r="BK1080" s="4"/>
      <c r="BN1080" s="4"/>
    </row>
    <row r="1081" spans="1:66" s="1" customFormat="1">
      <c r="A1081" s="12">
        <v>42933</v>
      </c>
      <c r="B1081" s="7">
        <v>32074.78</v>
      </c>
      <c r="C1081" s="7">
        <v>669.15</v>
      </c>
      <c r="D1081" s="7">
        <v>1708.95</v>
      </c>
      <c r="E1081" s="7">
        <v>15387</v>
      </c>
      <c r="F1081" s="7"/>
      <c r="G1081" s="7"/>
      <c r="H1081" s="10">
        <f t="shared" si="964"/>
        <v>-1.005991567423636E-2</v>
      </c>
      <c r="I1081" s="10">
        <f t="shared" si="965"/>
        <v>-1.0521701008329414E-3</v>
      </c>
      <c r="J1081" s="10">
        <f t="shared" si="966"/>
        <v>2.6107832349704912E-2</v>
      </c>
      <c r="K1081" s="1" t="s">
        <v>15</v>
      </c>
      <c r="L1081" s="10">
        <f t="shared" si="967"/>
        <v>9.7149719775820635</v>
      </c>
      <c r="M1081" s="10">
        <f t="shared" si="968"/>
        <v>7.6201765447667089</v>
      </c>
      <c r="N1081" s="10">
        <f t="shared" si="969"/>
        <v>9.4240905087731193</v>
      </c>
      <c r="O1081" s="10" t="s">
        <v>1</v>
      </c>
      <c r="P1081" s="10">
        <f t="shared" si="970"/>
        <v>2.0947954328153546</v>
      </c>
      <c r="Q1081" s="10">
        <f t="shared" si="971"/>
        <v>0.29088146880894428</v>
      </c>
      <c r="R1081" s="11">
        <f t="shared" si="972"/>
        <v>1.8039139640064104</v>
      </c>
      <c r="S1081" s="7" t="s">
        <v>5</v>
      </c>
      <c r="T1081" s="7"/>
      <c r="U1081" s="7">
        <v>16952.3</v>
      </c>
      <c r="V1081" s="7">
        <v>3696.9</v>
      </c>
      <c r="W1081" s="7">
        <v>129.5</v>
      </c>
      <c r="X1081" s="7"/>
      <c r="Y1081" s="10">
        <f t="shared" si="973"/>
        <v>-7.8393926533687421E-4</v>
      </c>
      <c r="Z1081" s="10">
        <f t="shared" si="974"/>
        <v>-5.6750941366325736E-3</v>
      </c>
      <c r="AA1081" s="10">
        <f t="shared" si="975"/>
        <v>-1.2581014105985555E-2</v>
      </c>
      <c r="AB1081" s="5"/>
      <c r="AC1081" s="10">
        <f t="shared" si="976"/>
        <v>1.6053870520154907E-2</v>
      </c>
      <c r="AD1081" s="10">
        <f t="shared" si="977"/>
        <v>-4.1215451753676335E-3</v>
      </c>
      <c r="AE1081" s="10">
        <f t="shared" si="978"/>
        <v>-3.4628703347440453E-3</v>
      </c>
      <c r="AF1081" s="10"/>
      <c r="AG1081" s="10">
        <f t="shared" si="979"/>
        <v>-2.0175415695522541E-2</v>
      </c>
      <c r="AH1081" s="10">
        <f t="shared" si="980"/>
        <v>-6.5867484062358825E-4</v>
      </c>
      <c r="AI1081" s="10">
        <f t="shared" si="981"/>
        <v>-1.9516740854898951E-2</v>
      </c>
      <c r="AJ1081" s="7"/>
      <c r="AK1081" s="7"/>
      <c r="AL1081" s="7">
        <v>3425.75</v>
      </c>
      <c r="AM1081" s="7">
        <v>175.3</v>
      </c>
      <c r="AN1081" s="7">
        <v>2747.4</v>
      </c>
      <c r="AO1081" s="4"/>
      <c r="AP1081" s="10">
        <f t="shared" si="982"/>
        <v>3.2947722946258602E-3</v>
      </c>
      <c r="AQ1081" s="10">
        <f t="shared" si="983"/>
        <v>6.0258249641320597E-3</v>
      </c>
      <c r="AR1081" s="10">
        <f t="shared" si="984"/>
        <v>2.2617831606596647E-3</v>
      </c>
      <c r="AS1081" s="4"/>
      <c r="AT1081" s="10">
        <f t="shared" si="961"/>
        <v>8.8317051862441431E-2</v>
      </c>
      <c r="AU1081" s="10">
        <f t="shared" si="962"/>
        <v>9.2112838226829172E-3</v>
      </c>
      <c r="AV1081" s="10">
        <f t="shared" si="963"/>
        <v>0.13719240878329447</v>
      </c>
      <c r="AW1081" s="4"/>
      <c r="AX1081" s="9">
        <f t="shared" si="959"/>
        <v>7.9105768039758509E-2</v>
      </c>
      <c r="AY1081" s="9">
        <f t="shared" si="960"/>
        <v>-4.8875356920853041E-2</v>
      </c>
      <c r="AZ1081" s="8">
        <f t="shared" si="985"/>
        <v>0.12798112496061154</v>
      </c>
      <c r="BA1081" s="4"/>
      <c r="BC1081" s="4"/>
      <c r="BD1081" s="4"/>
      <c r="BE1081" s="4"/>
      <c r="BF1081" s="4"/>
      <c r="BG1081" s="4"/>
      <c r="BH1081" s="4"/>
      <c r="BI1081" s="4"/>
      <c r="BJ1081" s="4"/>
      <c r="BK1081" s="4"/>
      <c r="BN1081" s="4"/>
    </row>
    <row r="1082" spans="1:66" s="1" customFormat="1">
      <c r="A1082" s="12">
        <v>42934</v>
      </c>
      <c r="B1082" s="7">
        <v>31710.99</v>
      </c>
      <c r="C1082" s="7">
        <v>655.9</v>
      </c>
      <c r="D1082" s="7">
        <v>1679.65</v>
      </c>
      <c r="E1082" s="7">
        <v>15128.5</v>
      </c>
      <c r="F1082" s="7"/>
      <c r="G1082" s="7"/>
      <c r="H1082" s="10">
        <f t="shared" si="964"/>
        <v>-1.9801240379586044E-2</v>
      </c>
      <c r="I1082" s="10">
        <f t="shared" si="965"/>
        <v>-1.7145030574329239E-2</v>
      </c>
      <c r="J1082" s="10">
        <f t="shared" si="966"/>
        <v>-1.6799896016117501E-2</v>
      </c>
      <c r="K1082" s="7" t="s">
        <v>2</v>
      </c>
      <c r="L1082" s="10">
        <f t="shared" si="967"/>
        <v>9.5028022417934324</v>
      </c>
      <c r="M1082" s="10">
        <f t="shared" si="968"/>
        <v>7.4723833543505682</v>
      </c>
      <c r="N1082" s="10">
        <f t="shared" si="969"/>
        <v>9.2489668721631322</v>
      </c>
      <c r="O1082" s="7" t="s">
        <v>2</v>
      </c>
      <c r="P1082" s="10">
        <f t="shared" si="970"/>
        <v>2.0304188874428641</v>
      </c>
      <c r="Q1082" s="10">
        <f t="shared" si="971"/>
        <v>0.25383536963030018</v>
      </c>
      <c r="R1082" s="11">
        <f t="shared" si="972"/>
        <v>1.776583517812564</v>
      </c>
      <c r="S1082" s="7" t="s">
        <v>2</v>
      </c>
      <c r="T1082" s="7"/>
      <c r="U1082" s="7">
        <v>16825.3</v>
      </c>
      <c r="V1082" s="7">
        <v>3743.3</v>
      </c>
      <c r="W1082" s="7">
        <v>124.55</v>
      </c>
      <c r="X1082" s="7"/>
      <c r="Y1082" s="10">
        <f t="shared" si="973"/>
        <v>-7.4916088082443094E-3</v>
      </c>
      <c r="Z1082" s="10">
        <f t="shared" si="974"/>
        <v>1.25510562904055E-2</v>
      </c>
      <c r="AA1082" s="10">
        <f t="shared" si="975"/>
        <v>-3.8223938223938249E-2</v>
      </c>
      <c r="AB1082" s="5"/>
      <c r="AC1082" s="10">
        <f t="shared" si="976"/>
        <v>8.441992394115392E-3</v>
      </c>
      <c r="AD1082" s="10">
        <f t="shared" si="977"/>
        <v>8.3777813695383781E-3</v>
      </c>
      <c r="AE1082" s="10">
        <f t="shared" si="978"/>
        <v>-4.1554444016929523E-2</v>
      </c>
      <c r="AF1082" s="10"/>
      <c r="AG1082" s="10">
        <f t="shared" si="979"/>
        <v>-6.4211024577013817E-5</v>
      </c>
      <c r="AH1082" s="10">
        <f t="shared" si="980"/>
        <v>4.9932225386467903E-2</v>
      </c>
      <c r="AI1082" s="10">
        <f t="shared" si="981"/>
        <v>-4.9996436411044919E-2</v>
      </c>
      <c r="AJ1082" s="7"/>
      <c r="AK1082" s="7"/>
      <c r="AL1082" s="7">
        <v>3344.5</v>
      </c>
      <c r="AM1082" s="7">
        <v>178.8</v>
      </c>
      <c r="AN1082" s="7">
        <v>2736.65</v>
      </c>
      <c r="AO1082" s="4"/>
      <c r="AP1082" s="10">
        <f t="shared" si="982"/>
        <v>-2.3717434138509814E-2</v>
      </c>
      <c r="AQ1082" s="10">
        <f t="shared" si="983"/>
        <v>1.9965772960638905E-2</v>
      </c>
      <c r="AR1082" s="10">
        <f t="shared" si="984"/>
        <v>-3.9127902744412902E-3</v>
      </c>
      <c r="AS1082" s="4"/>
      <c r="AT1082" s="10">
        <f t="shared" si="961"/>
        <v>6.2504963863076801E-2</v>
      </c>
      <c r="AU1082" s="10">
        <f t="shared" si="962"/>
        <v>2.9360967184801516E-2</v>
      </c>
      <c r="AV1082" s="10">
        <f t="shared" si="963"/>
        <v>0.13274281338603874</v>
      </c>
      <c r="AW1082" s="4"/>
      <c r="AX1082" s="9">
        <f t="shared" si="959"/>
        <v>3.3143996678275285E-2</v>
      </c>
      <c r="AY1082" s="9">
        <f t="shared" si="960"/>
        <v>-7.0237849522961943E-2</v>
      </c>
      <c r="AZ1082" s="8">
        <f t="shared" si="985"/>
        <v>0.10338184620123722</v>
      </c>
      <c r="BA1082" s="4"/>
      <c r="BC1082" s="4"/>
      <c r="BD1082" s="4"/>
      <c r="BE1082" s="4"/>
      <c r="BF1082" s="4"/>
      <c r="BG1082" s="4"/>
      <c r="BH1082" s="4"/>
      <c r="BI1082" s="4"/>
      <c r="BJ1082" s="4"/>
      <c r="BK1082" s="4"/>
      <c r="BN1082" s="4"/>
    </row>
    <row r="1083" spans="1:66" s="1" customFormat="1">
      <c r="A1083" s="12">
        <v>42935</v>
      </c>
      <c r="B1083" s="7">
        <v>31955.35</v>
      </c>
      <c r="C1083" s="7">
        <v>652.85</v>
      </c>
      <c r="D1083" s="7">
        <v>1671.95</v>
      </c>
      <c r="E1083" s="7">
        <v>15430</v>
      </c>
      <c r="F1083" s="7"/>
      <c r="G1083" s="7"/>
      <c r="H1083" s="10">
        <f t="shared" si="964"/>
        <v>-4.6500991004725638E-3</v>
      </c>
      <c r="I1083" s="10">
        <f t="shared" si="965"/>
        <v>-4.5842883934153218E-3</v>
      </c>
      <c r="J1083" s="10">
        <f t="shared" si="966"/>
        <v>1.9929272565026274E-2</v>
      </c>
      <c r="K1083" s="7"/>
      <c r="L1083" s="10">
        <f t="shared" si="967"/>
        <v>9.4539631705364275</v>
      </c>
      <c r="M1083" s="10">
        <f t="shared" si="968"/>
        <v>7.4335435056746535</v>
      </c>
      <c r="N1083" s="10">
        <f t="shared" si="969"/>
        <v>9.4532213264683964</v>
      </c>
      <c r="O1083" s="7"/>
      <c r="P1083" s="10">
        <f t="shared" si="970"/>
        <v>2.020419664861774</v>
      </c>
      <c r="Q1083" s="10">
        <f t="shared" si="971"/>
        <v>7.4184406803112779E-4</v>
      </c>
      <c r="R1083" s="11">
        <f t="shared" si="972"/>
        <v>2.0196778207937429</v>
      </c>
      <c r="S1083" s="7"/>
      <c r="T1083" s="7"/>
      <c r="U1083" s="7">
        <v>16886.55</v>
      </c>
      <c r="V1083" s="7">
        <v>3808.05</v>
      </c>
      <c r="W1083" s="7">
        <v>128.80000000000001</v>
      </c>
      <c r="X1083" s="7"/>
      <c r="Y1083" s="10">
        <f t="shared" si="973"/>
        <v>3.640351137869756E-3</v>
      </c>
      <c r="Z1083" s="10">
        <f t="shared" si="974"/>
        <v>1.7297571661368312E-2</v>
      </c>
      <c r="AA1083" s="10">
        <f t="shared" si="975"/>
        <v>3.412284223203544E-2</v>
      </c>
      <c r="AB1083" s="5"/>
      <c r="AC1083" s="10">
        <f t="shared" si="976"/>
        <v>1.2113075348602953E-2</v>
      </c>
      <c r="AD1083" s="10">
        <f t="shared" si="977"/>
        <v>2.5820268304509553E-2</v>
      </c>
      <c r="AE1083" s="10">
        <f t="shared" si="978"/>
        <v>-8.8495575221237202E-3</v>
      </c>
      <c r="AF1083" s="10"/>
      <c r="AG1083" s="10">
        <f t="shared" si="979"/>
        <v>1.37071929559066E-2</v>
      </c>
      <c r="AH1083" s="10">
        <f t="shared" si="980"/>
        <v>3.4669825826633277E-2</v>
      </c>
      <c r="AI1083" s="10">
        <f t="shared" si="981"/>
        <v>-2.0962632870726677E-2</v>
      </c>
      <c r="AJ1083" s="7"/>
      <c r="AK1083" s="7"/>
      <c r="AL1083" s="7">
        <v>3414.5</v>
      </c>
      <c r="AM1083" s="7">
        <v>179.65</v>
      </c>
      <c r="AN1083" s="7">
        <v>2728.8</v>
      </c>
      <c r="AO1083" s="4"/>
      <c r="AP1083" s="10">
        <f t="shared" si="982"/>
        <v>2.0929884885633129E-2</v>
      </c>
      <c r="AQ1083" s="10">
        <f t="shared" si="983"/>
        <v>4.7539149888142854E-3</v>
      </c>
      <c r="AR1083" s="10">
        <f t="shared" si="984"/>
        <v>-2.8684705753384281E-3</v>
      </c>
      <c r="AS1083" s="4"/>
      <c r="AT1083" s="10">
        <f t="shared" si="961"/>
        <v>8.4743070447144783E-2</v>
      </c>
      <c r="AU1083" s="10">
        <f t="shared" si="962"/>
        <v>3.425446171560171E-2</v>
      </c>
      <c r="AV1083" s="10">
        <f t="shared" si="963"/>
        <v>0.12949357395641481</v>
      </c>
      <c r="AW1083" s="4"/>
      <c r="AX1083" s="9">
        <f t="shared" si="959"/>
        <v>5.0488608731543073E-2</v>
      </c>
      <c r="AY1083" s="9">
        <f t="shared" si="960"/>
        <v>-4.4750503509270026E-2</v>
      </c>
      <c r="AZ1083" s="8">
        <f t="shared" si="985"/>
        <v>9.5239112240813106E-2</v>
      </c>
      <c r="BA1083" s="4"/>
      <c r="BC1083" s="4"/>
      <c r="BD1083" s="4"/>
      <c r="BE1083" s="4"/>
      <c r="BF1083" s="4"/>
      <c r="BG1083" s="4"/>
      <c r="BH1083" s="4"/>
      <c r="BI1083" s="4"/>
      <c r="BJ1083" s="4"/>
      <c r="BK1083" s="4"/>
      <c r="BN1083" s="4"/>
    </row>
    <row r="1084" spans="1:66" s="1" customFormat="1">
      <c r="A1084" s="12">
        <v>42936</v>
      </c>
      <c r="B1084" s="7">
        <v>31904.400000000001</v>
      </c>
      <c r="C1084" s="7">
        <v>659.85</v>
      </c>
      <c r="D1084" s="7">
        <v>1690.3</v>
      </c>
      <c r="E1084" s="7">
        <v>15884.5</v>
      </c>
      <c r="F1084" s="7"/>
      <c r="G1084" s="7"/>
      <c r="H1084" s="10">
        <f t="shared" si="964"/>
        <v>1.0722217967373823E-2</v>
      </c>
      <c r="I1084" s="10">
        <f t="shared" si="965"/>
        <v>1.0975208588773534E-2</v>
      </c>
      <c r="J1084" s="10">
        <f t="shared" si="966"/>
        <v>2.9455605962410886E-2</v>
      </c>
      <c r="K1084" s="7"/>
      <c r="L1084" s="10">
        <f t="shared" si="967"/>
        <v>9.5660528422738178</v>
      </c>
      <c r="M1084" s="10">
        <f t="shared" si="968"/>
        <v>7.5261034047919289</v>
      </c>
      <c r="N1084" s="10">
        <f t="shared" si="969"/>
        <v>9.7611272948987207</v>
      </c>
      <c r="O1084" s="7"/>
      <c r="P1084" s="10">
        <f t="shared" si="970"/>
        <v>2.0399494374818889</v>
      </c>
      <c r="Q1084" s="10">
        <f t="shared" si="971"/>
        <v>-0.19507445262490286</v>
      </c>
      <c r="R1084" s="11">
        <f t="shared" si="972"/>
        <v>2.2350238901067918</v>
      </c>
      <c r="S1084" s="7"/>
      <c r="T1084" s="7"/>
      <c r="U1084" s="7">
        <v>16832.8</v>
      </c>
      <c r="V1084" s="7">
        <v>3788.6</v>
      </c>
      <c r="W1084" s="7">
        <v>126.15</v>
      </c>
      <c r="X1084" s="7"/>
      <c r="Y1084" s="10">
        <f t="shared" si="973"/>
        <v>-3.1830065940052885E-3</v>
      </c>
      <c r="Z1084" s="10">
        <f t="shared" si="974"/>
        <v>-5.1076010031381605E-3</v>
      </c>
      <c r="AA1084" s="10">
        <f t="shared" si="975"/>
        <v>-2.0574534161490726E-2</v>
      </c>
      <c r="AB1084" s="5"/>
      <c r="AC1084" s="10">
        <f t="shared" si="976"/>
        <v>8.8915127558893779E-3</v>
      </c>
      <c r="AD1084" s="10">
        <f t="shared" si="977"/>
        <v>2.0580787673077985E-2</v>
      </c>
      <c r="AE1084" s="10">
        <f t="shared" si="978"/>
        <v>-2.9242016160061432E-2</v>
      </c>
      <c r="AF1084" s="10"/>
      <c r="AG1084" s="10">
        <f t="shared" si="979"/>
        <v>1.1689274917188608E-2</v>
      </c>
      <c r="AH1084" s="10">
        <f t="shared" si="980"/>
        <v>4.9822803833139417E-2</v>
      </c>
      <c r="AI1084" s="10">
        <f t="shared" si="981"/>
        <v>-3.8133528915950808E-2</v>
      </c>
      <c r="AJ1084" s="7"/>
      <c r="AK1084" s="7"/>
      <c r="AL1084" s="7">
        <v>3535.75</v>
      </c>
      <c r="AM1084" s="7">
        <v>177.3</v>
      </c>
      <c r="AN1084" s="7">
        <v>2650.65</v>
      </c>
      <c r="AO1084" s="4"/>
      <c r="AP1084" s="10">
        <f t="shared" si="982"/>
        <v>3.5510323619856496E-2</v>
      </c>
      <c r="AQ1084" s="10">
        <f t="shared" si="983"/>
        <v>-1.3080990815474501E-2</v>
      </c>
      <c r="AR1084" s="10">
        <f t="shared" si="984"/>
        <v>-2.8638962181178573E-2</v>
      </c>
      <c r="AS1084" s="4"/>
      <c r="AT1084" s="10">
        <f t="shared" si="961"/>
        <v>0.12326264792311969</v>
      </c>
      <c r="AU1084" s="10">
        <f t="shared" si="962"/>
        <v>2.0725388601036402E-2</v>
      </c>
      <c r="AV1084" s="10">
        <f t="shared" si="963"/>
        <v>9.7146050207992829E-2</v>
      </c>
      <c r="AW1084" s="4"/>
      <c r="AX1084" s="9">
        <f t="shared" si="959"/>
        <v>0.1025372593220833</v>
      </c>
      <c r="AY1084" s="9">
        <f t="shared" si="960"/>
        <v>2.6116597715126866E-2</v>
      </c>
      <c r="AZ1084" s="8">
        <f t="shared" si="985"/>
        <v>7.642066160695643E-2</v>
      </c>
      <c r="BA1084" s="4"/>
      <c r="BC1084" s="4"/>
      <c r="BD1084" s="4"/>
      <c r="BE1084" s="4"/>
      <c r="BF1084" s="4"/>
      <c r="BG1084" s="4"/>
      <c r="BH1084" s="4"/>
      <c r="BI1084" s="4"/>
      <c r="BJ1084" s="4"/>
      <c r="BK1084" s="4"/>
      <c r="BN1084" s="4"/>
    </row>
    <row r="1085" spans="1:66" s="1" customFormat="1">
      <c r="A1085" s="12">
        <v>42937</v>
      </c>
      <c r="B1085" s="7">
        <v>32028.89</v>
      </c>
      <c r="C1085" s="7">
        <v>655.65</v>
      </c>
      <c r="D1085" s="7">
        <v>1680.8</v>
      </c>
      <c r="E1085" s="7">
        <v>16175.5</v>
      </c>
      <c r="F1085" s="7"/>
      <c r="G1085" s="7"/>
      <c r="H1085" s="10">
        <f t="shared" si="964"/>
        <v>-6.3650829734031153E-3</v>
      </c>
      <c r="I1085" s="10">
        <f t="shared" si="965"/>
        <v>-5.6203040880317108E-3</v>
      </c>
      <c r="J1085" s="10">
        <f t="shared" si="966"/>
        <v>1.8319745664012087E-2</v>
      </c>
      <c r="K1085" s="7"/>
      <c r="L1085" s="10">
        <f t="shared" si="967"/>
        <v>9.4987990392313844</v>
      </c>
      <c r="M1085" s="10">
        <f t="shared" si="968"/>
        <v>7.4781841109709957</v>
      </c>
      <c r="N1085" s="10">
        <f t="shared" si="969"/>
        <v>9.9582684099993237</v>
      </c>
      <c r="O1085" s="7"/>
      <c r="P1085" s="10">
        <f t="shared" si="970"/>
        <v>2.0206149282603887</v>
      </c>
      <c r="Q1085" s="10">
        <f t="shared" si="971"/>
        <v>-0.45946937076793937</v>
      </c>
      <c r="R1085" s="11">
        <f t="shared" si="972"/>
        <v>2.4800842990283281</v>
      </c>
      <c r="S1085" s="7"/>
      <c r="T1085" s="7"/>
      <c r="U1085" s="7">
        <v>16798.2</v>
      </c>
      <c r="V1085" s="7">
        <v>3831.5</v>
      </c>
      <c r="W1085" s="7">
        <v>128.94999999999999</v>
      </c>
      <c r="X1085" s="7"/>
      <c r="Y1085" s="10">
        <f t="shared" si="973"/>
        <v>-2.0555106696448925E-3</v>
      </c>
      <c r="Z1085" s="10">
        <f t="shared" si="974"/>
        <v>1.1323444016259329E-2</v>
      </c>
      <c r="AA1085" s="10">
        <f t="shared" si="975"/>
        <v>2.2195798652397802E-2</v>
      </c>
      <c r="AB1085" s="5"/>
      <c r="AC1085" s="10">
        <f t="shared" si="976"/>
        <v>6.8177254869054718E-3</v>
      </c>
      <c r="AD1085" s="10">
        <f t="shared" si="977"/>
        <v>3.2137277086363929E-2</v>
      </c>
      <c r="AE1085" s="10">
        <f t="shared" si="978"/>
        <v>-7.6952674105425171E-3</v>
      </c>
      <c r="AF1085" s="10"/>
      <c r="AG1085" s="10">
        <f t="shared" si="979"/>
        <v>2.5319551599458458E-2</v>
      </c>
      <c r="AH1085" s="10">
        <f t="shared" si="980"/>
        <v>3.9832544496906444E-2</v>
      </c>
      <c r="AI1085" s="10">
        <f t="shared" si="981"/>
        <v>-1.4512992897447986E-2</v>
      </c>
      <c r="AJ1085" s="7"/>
      <c r="AK1085" s="7"/>
      <c r="AL1085" s="7">
        <v>3708.5</v>
      </c>
      <c r="AM1085" s="7">
        <v>180.25</v>
      </c>
      <c r="AN1085" s="7">
        <v>2640.8</v>
      </c>
      <c r="AO1085" s="4"/>
      <c r="AP1085" s="10">
        <f t="shared" si="982"/>
        <v>4.8858092342501588E-2</v>
      </c>
      <c r="AQ1085" s="10">
        <f t="shared" si="983"/>
        <v>1.6638465877044491E-2</v>
      </c>
      <c r="AR1085" s="10">
        <f t="shared" si="984"/>
        <v>-3.7160696432950065E-3</v>
      </c>
      <c r="AS1085" s="4" t="s">
        <v>6</v>
      </c>
      <c r="AT1085" s="10">
        <f t="shared" si="961"/>
        <v>0.17814311810023031</v>
      </c>
      <c r="AU1085" s="10">
        <f t="shared" si="962"/>
        <v>3.7708693149107728E-2</v>
      </c>
      <c r="AV1085" s="10">
        <f t="shared" si="963"/>
        <v>9.3068979076553898E-2</v>
      </c>
      <c r="AW1085" s="10" t="s">
        <v>1</v>
      </c>
      <c r="AX1085" s="9">
        <f t="shared" si="959"/>
        <v>0.14043442495112257</v>
      </c>
      <c r="AY1085" s="9">
        <f t="shared" si="960"/>
        <v>8.5074139023676415E-2</v>
      </c>
      <c r="AZ1085" s="8">
        <f t="shared" si="985"/>
        <v>5.5360285927446157E-2</v>
      </c>
      <c r="BA1085" s="4"/>
      <c r="BC1085" s="4"/>
      <c r="BD1085" s="4"/>
      <c r="BE1085" s="4"/>
      <c r="BF1085" s="4"/>
      <c r="BG1085" s="4"/>
      <c r="BH1085" s="4"/>
      <c r="BI1085" s="4"/>
      <c r="BJ1085" s="4">
        <v>164</v>
      </c>
      <c r="BK1085" s="4"/>
      <c r="BN1085" s="4"/>
    </row>
    <row r="1086" spans="1:66" s="1" customFormat="1">
      <c r="A1086" s="12">
        <v>42940</v>
      </c>
      <c r="B1086" s="7">
        <v>32245.87</v>
      </c>
      <c r="C1086" s="7">
        <v>653.20000000000005</v>
      </c>
      <c r="D1086" s="7">
        <v>1670.6</v>
      </c>
      <c r="E1086" s="7">
        <v>15982</v>
      </c>
      <c r="F1086" s="7"/>
      <c r="G1086" s="7"/>
      <c r="H1086" s="10">
        <f t="shared" si="964"/>
        <v>-3.7367497902843468E-3</v>
      </c>
      <c r="I1086" s="10">
        <f t="shared" si="965"/>
        <v>-6.0685387910519072E-3</v>
      </c>
      <c r="J1086" s="10">
        <f t="shared" si="966"/>
        <v>-1.1962535933974221E-2</v>
      </c>
      <c r="K1086" s="7"/>
      <c r="L1086" s="10">
        <f t="shared" si="967"/>
        <v>9.4595676541232976</v>
      </c>
      <c r="M1086" s="10">
        <f t="shared" si="968"/>
        <v>7.426733921815889</v>
      </c>
      <c r="N1086" s="10">
        <f t="shared" si="969"/>
        <v>9.8271797303705721</v>
      </c>
      <c r="O1086" s="7"/>
      <c r="P1086" s="10">
        <f t="shared" si="970"/>
        <v>2.0328337323074086</v>
      </c>
      <c r="Q1086" s="10">
        <f t="shared" si="971"/>
        <v>-0.36761207624727454</v>
      </c>
      <c r="R1086" s="11">
        <f t="shared" si="972"/>
        <v>2.4004458085546831</v>
      </c>
      <c r="S1086" s="7"/>
      <c r="T1086" s="7"/>
      <c r="U1086" s="7">
        <v>16735.45</v>
      </c>
      <c r="V1086" s="7">
        <v>3824.5</v>
      </c>
      <c r="W1086" s="7">
        <v>127.85</v>
      </c>
      <c r="X1086" s="7"/>
      <c r="Y1086" s="10">
        <f t="shared" si="973"/>
        <v>-3.7355192818278146E-3</v>
      </c>
      <c r="Z1086" s="10">
        <f t="shared" si="974"/>
        <v>-1.8269607203445126E-3</v>
      </c>
      <c r="AA1086" s="10">
        <f t="shared" si="975"/>
        <v>-8.5304381543233384E-3</v>
      </c>
      <c r="AB1086" s="5"/>
      <c r="AC1086" s="10">
        <f t="shared" si="976"/>
        <v>3.0567384600631124E-3</v>
      </c>
      <c r="AD1086" s="10">
        <f t="shared" si="977"/>
        <v>3.0251602823123804E-2</v>
      </c>
      <c r="AE1086" s="10">
        <f t="shared" si="978"/>
        <v>-1.6160061562139241E-2</v>
      </c>
      <c r="AF1086" s="10"/>
      <c r="AG1086" s="10">
        <f t="shared" si="979"/>
        <v>2.7194864363060692E-2</v>
      </c>
      <c r="AH1086" s="10">
        <f t="shared" si="980"/>
        <v>4.6411664385263049E-2</v>
      </c>
      <c r="AI1086" s="10">
        <f t="shared" si="981"/>
        <v>-1.9216800022202357E-2</v>
      </c>
      <c r="AJ1086" s="7"/>
      <c r="AK1086" s="7"/>
      <c r="AL1086" s="7">
        <v>3797.5</v>
      </c>
      <c r="AM1086" s="7">
        <v>196.65</v>
      </c>
      <c r="AN1086" s="7">
        <v>2622</v>
      </c>
      <c r="AO1086" s="4"/>
      <c r="AP1086" s="10">
        <f t="shared" si="982"/>
        <v>2.3998921396791155E-2</v>
      </c>
      <c r="AQ1086" s="10">
        <f t="shared" si="983"/>
        <v>9.0984743411927915E-2</v>
      </c>
      <c r="AR1086" s="10">
        <f t="shared" si="984"/>
        <v>-7.1190548318691991E-3</v>
      </c>
      <c r="AS1086" s="4"/>
      <c r="AT1086" s="10">
        <f t="shared" ref="AT1086:AT1097" si="986">(AL1086-$AL$1085)/$AL$1085</f>
        <v>2.3998921396791155E-2</v>
      </c>
      <c r="AU1086" s="10">
        <f t="shared" ref="AU1086:AU1097" si="987">(AM1086-$AM$1085)/$AM$1085</f>
        <v>9.0984743411927915E-2</v>
      </c>
      <c r="AV1086" s="10">
        <f t="shared" ref="AV1086:AV1097" si="988">(AN1086-$AN$1085)/$AN$1085</f>
        <v>-7.1190548318691991E-3</v>
      </c>
      <c r="AW1086" s="7" t="s">
        <v>0</v>
      </c>
      <c r="AX1086" s="9">
        <f t="shared" ref="AX1086:AX1097" si="989">AU1086-AT1086</f>
        <v>6.6985822015136753E-2</v>
      </c>
      <c r="AY1086" s="9">
        <f t="shared" ref="AY1086:AY1097" si="990">AU1086-AV1086</f>
        <v>9.8103798243797113E-2</v>
      </c>
      <c r="AZ1086" s="8">
        <f t="shared" si="985"/>
        <v>-3.111797622866036E-2</v>
      </c>
      <c r="BA1086" s="4"/>
      <c r="BC1086" s="4"/>
      <c r="BD1086" s="4"/>
      <c r="BE1086" s="4"/>
      <c r="BF1086" s="4"/>
      <c r="BG1086" s="4"/>
      <c r="BH1086" s="4"/>
      <c r="BI1086" s="4"/>
      <c r="BJ1086" s="4"/>
      <c r="BK1086" s="4"/>
      <c r="BN1086" s="4"/>
    </row>
    <row r="1087" spans="1:66" s="1" customFormat="1">
      <c r="A1087" s="12">
        <v>42941</v>
      </c>
      <c r="B1087" s="7">
        <v>32228.27</v>
      </c>
      <c r="C1087" s="7">
        <v>646.70000000000005</v>
      </c>
      <c r="D1087" s="7">
        <v>1661.5</v>
      </c>
      <c r="E1087" s="7">
        <v>16234.5</v>
      </c>
      <c r="F1087" s="7"/>
      <c r="G1087" s="7"/>
      <c r="H1087" s="10">
        <f t="shared" si="964"/>
        <v>-9.9510104102878139E-3</v>
      </c>
      <c r="I1087" s="10">
        <f t="shared" si="965"/>
        <v>-5.4471447384172806E-3</v>
      </c>
      <c r="J1087" s="10">
        <f t="shared" si="966"/>
        <v>1.5799023901889624E-2</v>
      </c>
      <c r="K1087" s="7"/>
      <c r="L1087" s="10">
        <f t="shared" si="967"/>
        <v>9.3554843875100069</v>
      </c>
      <c r="M1087" s="10">
        <f t="shared" si="968"/>
        <v>7.3808322824716264</v>
      </c>
      <c r="N1087" s="10">
        <f t="shared" si="969"/>
        <v>9.9982386017207503</v>
      </c>
      <c r="O1087" s="7"/>
      <c r="P1087" s="10">
        <f t="shared" si="970"/>
        <v>1.9746521050383805</v>
      </c>
      <c r="Q1087" s="10">
        <f t="shared" si="971"/>
        <v>-0.64275421421074341</v>
      </c>
      <c r="R1087" s="11">
        <f t="shared" si="972"/>
        <v>2.6174063192491239</v>
      </c>
      <c r="S1087" s="7"/>
      <c r="T1087" s="7"/>
      <c r="U1087" s="7">
        <v>16719.650000000001</v>
      </c>
      <c r="V1087" s="7">
        <v>3855.75</v>
      </c>
      <c r="W1087" s="7">
        <v>127.1</v>
      </c>
      <c r="X1087" s="7"/>
      <c r="Y1087" s="10">
        <f t="shared" si="973"/>
        <v>-9.4410368409569335E-4</v>
      </c>
      <c r="Z1087" s="10">
        <f t="shared" si="974"/>
        <v>8.171002745456922E-3</v>
      </c>
      <c r="AA1087" s="10">
        <f t="shared" si="975"/>
        <v>-5.8662495111458744E-3</v>
      </c>
      <c r="AB1087" s="5"/>
      <c r="AC1087" s="10">
        <f t="shared" si="976"/>
        <v>2.1097488979259565E-3</v>
      </c>
      <c r="AD1087" s="10">
        <f t="shared" si="977"/>
        <v>3.8669791498302943E-2</v>
      </c>
      <c r="AE1087" s="10">
        <f t="shared" si="978"/>
        <v>-2.193151212004613E-2</v>
      </c>
      <c r="AF1087" s="10"/>
      <c r="AG1087" s="10">
        <f t="shared" si="979"/>
        <v>3.6560042600376985E-2</v>
      </c>
      <c r="AH1087" s="10">
        <f t="shared" si="980"/>
        <v>6.0601303618349076E-2</v>
      </c>
      <c r="AI1087" s="10">
        <f t="shared" si="981"/>
        <v>-2.404126101797209E-2</v>
      </c>
      <c r="AJ1087" s="7"/>
      <c r="AK1087" s="7"/>
      <c r="AL1087" s="7">
        <v>4097</v>
      </c>
      <c r="AM1087" s="7">
        <v>191.8</v>
      </c>
      <c r="AN1087" s="7">
        <v>2590.1999999999998</v>
      </c>
      <c r="AO1087" s="4"/>
      <c r="AP1087" s="10">
        <f t="shared" si="982"/>
        <v>7.8867676102699139E-2</v>
      </c>
      <c r="AQ1087" s="10">
        <f t="shared" si="983"/>
        <v>-2.4663107042969715E-2</v>
      </c>
      <c r="AR1087" s="10">
        <f t="shared" si="984"/>
        <v>-1.2128146453089314E-2</v>
      </c>
      <c r="AS1087" s="4"/>
      <c r="AT1087" s="10">
        <f t="shared" si="986"/>
        <v>0.10475933665902656</v>
      </c>
      <c r="AU1087" s="10">
        <f t="shared" si="987"/>
        <v>6.4077669902912679E-2</v>
      </c>
      <c r="AV1087" s="10">
        <f t="shared" si="988"/>
        <v>-1.9160860345350032E-2</v>
      </c>
      <c r="AW1087" s="4"/>
      <c r="AX1087" s="9">
        <f t="shared" si="989"/>
        <v>-4.0681666756113885E-2</v>
      </c>
      <c r="AY1087" s="9">
        <f t="shared" si="990"/>
        <v>8.3238530248262707E-2</v>
      </c>
      <c r="AZ1087" s="8">
        <f t="shared" si="985"/>
        <v>-0.12392019700437659</v>
      </c>
      <c r="BA1087" s="4"/>
      <c r="BC1087" s="4"/>
      <c r="BD1087" s="4"/>
      <c r="BE1087" s="4"/>
      <c r="BF1087" s="4"/>
      <c r="BG1087" s="4"/>
      <c r="BH1087" s="4"/>
      <c r="BI1087" s="4"/>
      <c r="BJ1087" s="4"/>
      <c r="BK1087" s="4"/>
      <c r="BN1087" s="4"/>
    </row>
    <row r="1088" spans="1:66" s="1" customFormat="1">
      <c r="A1088" s="12">
        <v>42942</v>
      </c>
      <c r="B1088" s="7">
        <v>32382.46</v>
      </c>
      <c r="C1088" s="7">
        <v>651.4</v>
      </c>
      <c r="D1088" s="7">
        <v>1678.55</v>
      </c>
      <c r="E1088" s="7">
        <v>16861</v>
      </c>
      <c r="F1088" s="7"/>
      <c r="G1088" s="7"/>
      <c r="H1088" s="10">
        <f t="shared" si="964"/>
        <v>7.2676666151228258E-3</v>
      </c>
      <c r="I1088" s="10">
        <f t="shared" si="965"/>
        <v>1.0261811616009602E-2</v>
      </c>
      <c r="J1088" s="10">
        <f t="shared" si="966"/>
        <v>3.8590655702362253E-2</v>
      </c>
      <c r="K1088" s="7"/>
      <c r="L1088" s="10">
        <f t="shared" si="967"/>
        <v>9.4307445956765399</v>
      </c>
      <c r="M1088" s="10">
        <f t="shared" si="968"/>
        <v>7.4668348045397224</v>
      </c>
      <c r="N1088" s="10">
        <f t="shared" si="969"/>
        <v>10.422667840932187</v>
      </c>
      <c r="O1088" s="10" t="s">
        <v>1</v>
      </c>
      <c r="P1088" s="10">
        <f t="shared" si="970"/>
        <v>1.9639097911368175</v>
      </c>
      <c r="Q1088" s="10">
        <f t="shared" si="971"/>
        <v>-0.99192324525564679</v>
      </c>
      <c r="R1088" s="11">
        <f t="shared" si="972"/>
        <v>2.9558330363924643</v>
      </c>
      <c r="S1088" s="7"/>
      <c r="T1088" s="7"/>
      <c r="U1088" s="7">
        <v>16785.95</v>
      </c>
      <c r="V1088" s="7">
        <v>3853.75</v>
      </c>
      <c r="W1088" s="7">
        <v>129.94999999999999</v>
      </c>
      <c r="X1088" s="7"/>
      <c r="Y1088" s="10">
        <f t="shared" si="973"/>
        <v>3.9653940124344273E-3</v>
      </c>
      <c r="Z1088" s="10">
        <f t="shared" si="974"/>
        <v>-5.1870582895675291E-4</v>
      </c>
      <c r="AA1088" s="10">
        <f t="shared" si="975"/>
        <v>2.242328874901648E-2</v>
      </c>
      <c r="AB1088" s="5"/>
      <c r="AC1088" s="10">
        <f t="shared" si="976"/>
        <v>6.0835088960079593E-3</v>
      </c>
      <c r="AD1088" s="10">
        <f t="shared" si="977"/>
        <v>3.8131027423091476E-2</v>
      </c>
      <c r="AE1088" s="10">
        <f t="shared" si="978"/>
        <v>0</v>
      </c>
      <c r="AF1088" s="10"/>
      <c r="AG1088" s="10">
        <f t="shared" si="979"/>
        <v>3.204751852708352E-2</v>
      </c>
      <c r="AH1088" s="10">
        <f t="shared" si="980"/>
        <v>3.8131027423091476E-2</v>
      </c>
      <c r="AI1088" s="10">
        <f t="shared" si="981"/>
        <v>-6.0835088960079567E-3</v>
      </c>
      <c r="AJ1088" s="7"/>
      <c r="AK1088" s="7"/>
      <c r="AL1088" s="7">
        <v>3886.5</v>
      </c>
      <c r="AM1088" s="7">
        <v>195.7</v>
      </c>
      <c r="AN1088" s="7">
        <v>2603.85</v>
      </c>
      <c r="AO1088" s="4"/>
      <c r="AP1088" s="10">
        <f t="shared" si="982"/>
        <v>-5.137905784720527E-2</v>
      </c>
      <c r="AQ1088" s="10">
        <f t="shared" si="983"/>
        <v>2.0333680917622405E-2</v>
      </c>
      <c r="AR1088" s="10">
        <f t="shared" si="984"/>
        <v>5.2698633310169453E-3</v>
      </c>
      <c r="AS1088" s="4"/>
      <c r="AT1088" s="10">
        <f t="shared" si="986"/>
        <v>4.799784279358231E-2</v>
      </c>
      <c r="AU1088" s="10">
        <f t="shared" si="987"/>
        <v>8.5714285714285646E-2</v>
      </c>
      <c r="AV1088" s="10">
        <f t="shared" si="988"/>
        <v>-1.3991972129657781E-2</v>
      </c>
      <c r="AW1088" s="4"/>
      <c r="AX1088" s="9">
        <f t="shared" si="989"/>
        <v>3.7716442920703336E-2</v>
      </c>
      <c r="AY1088" s="9">
        <f t="shared" si="990"/>
        <v>9.9706257843943422E-2</v>
      </c>
      <c r="AZ1088" s="8">
        <f t="shared" si="985"/>
        <v>-6.1989814923240086E-2</v>
      </c>
      <c r="BA1088" s="4"/>
      <c r="BC1088" s="4"/>
      <c r="BD1088" s="4"/>
      <c r="BE1088" s="4"/>
      <c r="BF1088" s="4"/>
      <c r="BG1088" s="4"/>
      <c r="BH1088" s="4"/>
      <c r="BI1088" s="4"/>
      <c r="BJ1088" s="4"/>
      <c r="BK1088" s="4"/>
      <c r="BN1088" s="4"/>
    </row>
    <row r="1089" spans="1:66" s="1" customFormat="1">
      <c r="A1089" s="12">
        <v>42943</v>
      </c>
      <c r="B1089" s="7">
        <v>32383.3</v>
      </c>
      <c r="C1089" s="7">
        <v>641.95000000000005</v>
      </c>
      <c r="D1089" s="7">
        <v>1734.85</v>
      </c>
      <c r="E1089" s="7">
        <v>16822</v>
      </c>
      <c r="F1089" s="7"/>
      <c r="G1089" s="7"/>
      <c r="H1089" s="10">
        <f t="shared" si="964"/>
        <v>-1.4507215228737998E-2</v>
      </c>
      <c r="I1089" s="10">
        <f t="shared" si="965"/>
        <v>3.3540853713026099E-2</v>
      </c>
      <c r="J1089" s="10">
        <f t="shared" si="966"/>
        <v>-2.3130300693909021E-3</v>
      </c>
      <c r="K1089" s="7"/>
      <c r="L1089" s="10">
        <f t="shared" si="967"/>
        <v>9.2794235388310646</v>
      </c>
      <c r="M1089" s="10">
        <f t="shared" si="968"/>
        <v>7.7508196721311471</v>
      </c>
      <c r="N1089" s="10">
        <f t="shared" si="969"/>
        <v>10.396246866743446</v>
      </c>
      <c r="O1089" s="7" t="s">
        <v>0</v>
      </c>
      <c r="P1089" s="10">
        <f t="shared" si="970"/>
        <v>1.5286038666999175</v>
      </c>
      <c r="Q1089" s="10">
        <f t="shared" si="971"/>
        <v>-1.1168233279123818</v>
      </c>
      <c r="R1089" s="11">
        <f t="shared" si="972"/>
        <v>2.6454271946122994</v>
      </c>
      <c r="S1089" s="7"/>
      <c r="T1089" s="7"/>
      <c r="U1089" s="7">
        <v>16622.150000000001</v>
      </c>
      <c r="V1089" s="7">
        <v>3863.65</v>
      </c>
      <c r="W1089" s="7">
        <v>128.19999999999999</v>
      </c>
      <c r="X1089" s="7"/>
      <c r="Y1089" s="10">
        <f t="shared" si="973"/>
        <v>-9.7581608428476945E-3</v>
      </c>
      <c r="Z1089" s="10">
        <f t="shared" si="974"/>
        <v>2.5689263704184472E-3</v>
      </c>
      <c r="AA1089" s="10">
        <f t="shared" si="975"/>
        <v>-1.3466717968449405E-2</v>
      </c>
      <c r="AB1089" s="5"/>
      <c r="AC1089" s="10">
        <f t="shared" si="976"/>
        <v>-3.7340158051358762E-3</v>
      </c>
      <c r="AD1089" s="10">
        <f t="shared" si="977"/>
        <v>4.0797909595388253E-2</v>
      </c>
      <c r="AE1089" s="10">
        <f t="shared" si="978"/>
        <v>-1.3466717968449405E-2</v>
      </c>
      <c r="AF1089" s="10"/>
      <c r="AG1089" s="10">
        <f t="shared" si="979"/>
        <v>4.4531925400524128E-2</v>
      </c>
      <c r="AH1089" s="10">
        <f t="shared" si="980"/>
        <v>5.426462756383766E-2</v>
      </c>
      <c r="AI1089" s="10">
        <f t="shared" si="981"/>
        <v>-9.7327021633135322E-3</v>
      </c>
      <c r="AJ1089" s="7"/>
      <c r="AK1089" s="7"/>
      <c r="AL1089" s="7">
        <v>3867</v>
      </c>
      <c r="AM1089" s="7">
        <v>197.65</v>
      </c>
      <c r="AN1089" s="7">
        <v>2617.1999999999998</v>
      </c>
      <c r="AO1089" s="4"/>
      <c r="AP1089" s="10">
        <f t="shared" si="982"/>
        <v>-5.0173678116557313E-3</v>
      </c>
      <c r="AQ1089" s="10">
        <f t="shared" si="983"/>
        <v>9.9642309657640114E-3</v>
      </c>
      <c r="AR1089" s="10">
        <f t="shared" si="984"/>
        <v>5.1270234460510048E-3</v>
      </c>
      <c r="AS1089" s="4"/>
      <c r="AT1089" s="10">
        <f t="shared" si="986"/>
        <v>4.273965215046515E-2</v>
      </c>
      <c r="AU1089" s="10">
        <f t="shared" si="987"/>
        <v>9.6532593619972296E-2</v>
      </c>
      <c r="AV1089" s="10">
        <f t="shared" si="988"/>
        <v>-8.9366858527720246E-3</v>
      </c>
      <c r="AW1089" s="4"/>
      <c r="AX1089" s="9">
        <f t="shared" si="989"/>
        <v>5.3792941469507145E-2</v>
      </c>
      <c r="AY1089" s="9">
        <f t="shared" si="990"/>
        <v>0.10546927947274432</v>
      </c>
      <c r="AZ1089" s="8">
        <f t="shared" si="985"/>
        <v>-5.167633800323717E-2</v>
      </c>
      <c r="BA1089" s="4"/>
      <c r="BC1089" s="4"/>
      <c r="BD1089" s="4"/>
      <c r="BE1089" s="4"/>
      <c r="BF1089" s="4"/>
      <c r="BG1089" s="4"/>
      <c r="BH1089" s="4"/>
      <c r="BI1089" s="4"/>
      <c r="BJ1089" s="4"/>
      <c r="BK1089" s="4"/>
      <c r="BN1089" s="4"/>
    </row>
    <row r="1090" spans="1:66" s="1" customFormat="1">
      <c r="A1090" s="12">
        <v>42944</v>
      </c>
      <c r="B1090" s="7">
        <v>32309.88</v>
      </c>
      <c r="C1090" s="7">
        <v>669.15</v>
      </c>
      <c r="D1090" s="7">
        <v>1746.45</v>
      </c>
      <c r="E1090" s="7">
        <v>17016</v>
      </c>
      <c r="F1090" s="7"/>
      <c r="G1090" s="7"/>
      <c r="H1090" s="10">
        <f t="shared" si="964"/>
        <v>4.2370901160526414E-2</v>
      </c>
      <c r="I1090" s="10">
        <f t="shared" si="965"/>
        <v>6.6864570423956753E-3</v>
      </c>
      <c r="J1090" s="10">
        <f t="shared" si="966"/>
        <v>1.1532516942099632E-2</v>
      </c>
      <c r="K1090" s="7"/>
      <c r="L1090" s="10">
        <f t="shared" si="967"/>
        <v>9.7149719775820635</v>
      </c>
      <c r="M1090" s="10">
        <f t="shared" si="968"/>
        <v>7.8093316519546034</v>
      </c>
      <c r="N1090" s="10">
        <f t="shared" si="969"/>
        <v>10.527674276810515</v>
      </c>
      <c r="O1090" s="7"/>
      <c r="P1090" s="10">
        <f t="shared" si="970"/>
        <v>1.9056403256274601</v>
      </c>
      <c r="Q1090" s="10">
        <f t="shared" si="971"/>
        <v>-0.81270229922845161</v>
      </c>
      <c r="R1090" s="11">
        <f t="shared" si="972"/>
        <v>2.7183426248559117</v>
      </c>
      <c r="S1090" s="7"/>
      <c r="T1090" s="7"/>
      <c r="U1090" s="7">
        <v>16506.599999999999</v>
      </c>
      <c r="V1090" s="7">
        <v>3908.6</v>
      </c>
      <c r="W1090" s="7">
        <v>130</v>
      </c>
      <c r="X1090" s="7"/>
      <c r="Y1090" s="10">
        <f t="shared" si="973"/>
        <v>-6.9515676371590257E-3</v>
      </c>
      <c r="Z1090" s="10">
        <f t="shared" si="974"/>
        <v>1.1634076585612003E-2</v>
      </c>
      <c r="AA1090" s="10">
        <f t="shared" si="975"/>
        <v>1.4040561622464989E-2</v>
      </c>
      <c r="AB1090" s="5"/>
      <c r="AC1090" s="10">
        <f t="shared" si="976"/>
        <v>-1.0659626178867279E-2</v>
      </c>
      <c r="AD1090" s="10">
        <f t="shared" si="977"/>
        <v>5.2906632185765877E-2</v>
      </c>
      <c r="AE1090" s="10">
        <f t="shared" si="978"/>
        <v>3.8476337052721334E-4</v>
      </c>
      <c r="AF1090" s="10"/>
      <c r="AG1090" s="10">
        <f t="shared" si="979"/>
        <v>6.3566258364633157E-2</v>
      </c>
      <c r="AH1090" s="10">
        <f t="shared" si="980"/>
        <v>5.2521868815238661E-2</v>
      </c>
      <c r="AI1090" s="10">
        <f t="shared" si="981"/>
        <v>1.1044389549394497E-2</v>
      </c>
      <c r="AJ1090" s="7"/>
      <c r="AK1090" s="7"/>
      <c r="AL1090" s="7">
        <v>3914.25</v>
      </c>
      <c r="AM1090" s="7">
        <v>194.55</v>
      </c>
      <c r="AN1090" s="7">
        <v>2644.8</v>
      </c>
      <c r="AO1090" s="4"/>
      <c r="AP1090" s="10">
        <f t="shared" si="982"/>
        <v>1.2218774243599689E-2</v>
      </c>
      <c r="AQ1090" s="10">
        <f t="shared" si="983"/>
        <v>-1.5684290412345026E-2</v>
      </c>
      <c r="AR1090" s="10">
        <f t="shared" si="984"/>
        <v>1.0545621274644798E-2</v>
      </c>
      <c r="AS1090" s="4"/>
      <c r="AT1090" s="10">
        <f t="shared" si="986"/>
        <v>5.5480652554941348E-2</v>
      </c>
      <c r="AU1090" s="10">
        <f t="shared" si="987"/>
        <v>7.9334257975034739E-2</v>
      </c>
      <c r="AV1090" s="10">
        <f t="shared" si="988"/>
        <v>1.5146925174189638E-3</v>
      </c>
      <c r="AW1090" s="4"/>
      <c r="AX1090" s="9">
        <f t="shared" si="989"/>
        <v>2.3853605420093391E-2</v>
      </c>
      <c r="AY1090" s="9">
        <f t="shared" si="990"/>
        <v>7.7819565457615772E-2</v>
      </c>
      <c r="AZ1090" s="8">
        <f t="shared" si="985"/>
        <v>-5.3965960037522381E-2</v>
      </c>
      <c r="BA1090" s="4"/>
      <c r="BC1090" s="4"/>
      <c r="BD1090" s="4"/>
      <c r="BE1090" s="4"/>
      <c r="BF1090" s="4"/>
      <c r="BG1090" s="4"/>
      <c r="BH1090" s="4"/>
      <c r="BI1090" s="4"/>
      <c r="BJ1090" s="4"/>
      <c r="BK1090" s="4"/>
      <c r="BN1090" s="4"/>
    </row>
    <row r="1091" spans="1:66" s="1" customFormat="1">
      <c r="A1091" s="12">
        <v>42947</v>
      </c>
      <c r="B1091" s="7">
        <v>32514.94</v>
      </c>
      <c r="C1091" s="7">
        <v>668.7</v>
      </c>
      <c r="D1091" s="7">
        <v>1748.65</v>
      </c>
      <c r="E1091" s="7">
        <v>17021</v>
      </c>
      <c r="F1091" s="7"/>
      <c r="G1091" s="7"/>
      <c r="H1091" s="10">
        <f t="shared" si="964"/>
        <v>-6.7249495628772592E-4</v>
      </c>
      <c r="I1091" s="10">
        <f t="shared" si="965"/>
        <v>1.2596982450113346E-3</v>
      </c>
      <c r="J1091" s="10">
        <f t="shared" si="966"/>
        <v>2.938410907381288E-4</v>
      </c>
      <c r="K1091" s="7"/>
      <c r="L1091" s="10">
        <f t="shared" si="967"/>
        <v>9.707766212970375</v>
      </c>
      <c r="M1091" s="10">
        <f t="shared" si="968"/>
        <v>7.8204287515762934</v>
      </c>
      <c r="N1091" s="10">
        <f t="shared" si="969"/>
        <v>10.531061581193686</v>
      </c>
      <c r="O1091" s="7"/>
      <c r="P1091" s="10">
        <f t="shared" si="970"/>
        <v>1.8873374613940817</v>
      </c>
      <c r="Q1091" s="10">
        <f t="shared" si="971"/>
        <v>-0.82329536822331129</v>
      </c>
      <c r="R1091" s="11">
        <f t="shared" si="972"/>
        <v>2.7106328296173929</v>
      </c>
      <c r="S1091" s="7"/>
      <c r="T1091" s="7"/>
      <c r="U1091" s="7">
        <v>16383.8</v>
      </c>
      <c r="V1091" s="7">
        <v>3921.85</v>
      </c>
      <c r="W1091" s="7">
        <v>129.9</v>
      </c>
      <c r="X1091" s="7"/>
      <c r="Y1091" s="10">
        <f t="shared" si="973"/>
        <v>-7.4394484630389834E-3</v>
      </c>
      <c r="Z1091" s="10">
        <f t="shared" si="974"/>
        <v>3.3899605997032185E-3</v>
      </c>
      <c r="AA1091" s="10">
        <f t="shared" si="975"/>
        <v>-7.6923076923072554E-4</v>
      </c>
      <c r="AB1091" s="5"/>
      <c r="AC1091" s="10">
        <f t="shared" si="976"/>
        <v>-1.8019772902313318E-2</v>
      </c>
      <c r="AD1091" s="10">
        <f t="shared" si="977"/>
        <v>5.6475944184041837E-2</v>
      </c>
      <c r="AE1091" s="10">
        <f t="shared" si="978"/>
        <v>-3.847633705269946E-4</v>
      </c>
      <c r="AF1091" s="10"/>
      <c r="AG1091" s="10">
        <f t="shared" si="979"/>
        <v>7.4495717086355162E-2</v>
      </c>
      <c r="AH1091" s="10">
        <f t="shared" si="980"/>
        <v>5.6860707554568832E-2</v>
      </c>
      <c r="AI1091" s="10">
        <f t="shared" si="981"/>
        <v>1.763500953178633E-2</v>
      </c>
      <c r="AJ1091" s="7"/>
      <c r="AK1091" s="7"/>
      <c r="AL1091" s="7">
        <v>3957.5</v>
      </c>
      <c r="AM1091" s="7">
        <v>190.9</v>
      </c>
      <c r="AN1091" s="7">
        <v>2661.3</v>
      </c>
      <c r="AO1091" s="4"/>
      <c r="AP1091" s="10">
        <f t="shared" si="982"/>
        <v>1.1049370888420515E-2</v>
      </c>
      <c r="AQ1091" s="10">
        <f t="shared" si="983"/>
        <v>-1.876124389617068E-2</v>
      </c>
      <c r="AR1091" s="10">
        <f t="shared" si="984"/>
        <v>6.2386569872958254E-3</v>
      </c>
      <c r="AS1091" s="4"/>
      <c r="AT1091" s="10">
        <f t="shared" si="986"/>
        <v>6.7143049750573003E-2</v>
      </c>
      <c r="AU1091" s="10">
        <f t="shared" si="987"/>
        <v>5.9084604715672707E-2</v>
      </c>
      <c r="AV1091" s="10">
        <f t="shared" si="988"/>
        <v>7.7627991517721893E-3</v>
      </c>
      <c r="AW1091" s="4"/>
      <c r="AX1091" s="9">
        <f t="shared" si="989"/>
        <v>-8.0584450349002953E-3</v>
      </c>
      <c r="AY1091" s="9">
        <f t="shared" si="990"/>
        <v>5.1321805563900522E-2</v>
      </c>
      <c r="AZ1091" s="8">
        <f t="shared" si="985"/>
        <v>-5.9380250598800817E-2</v>
      </c>
      <c r="BA1091" s="4"/>
      <c r="BC1091" s="4"/>
      <c r="BD1091" s="4"/>
      <c r="BE1091" s="4"/>
      <c r="BF1091" s="4"/>
      <c r="BG1091" s="4"/>
      <c r="BH1091" s="4"/>
      <c r="BI1091" s="4"/>
      <c r="BJ1091" s="4"/>
      <c r="BK1091" s="4"/>
      <c r="BN1091" s="4"/>
    </row>
    <row r="1092" spans="1:66" s="1" customFormat="1">
      <c r="A1092" s="12">
        <v>42948</v>
      </c>
      <c r="B1092" s="7">
        <v>32575.17</v>
      </c>
      <c r="C1092" s="7">
        <v>701.6</v>
      </c>
      <c r="D1092" s="7">
        <v>1737.2</v>
      </c>
      <c r="E1092" s="7">
        <v>17144</v>
      </c>
      <c r="F1092" s="7"/>
      <c r="G1092" s="7"/>
      <c r="H1092" s="10">
        <f t="shared" si="964"/>
        <v>4.9199940182443509E-2</v>
      </c>
      <c r="I1092" s="10">
        <f t="shared" si="965"/>
        <v>-6.547908386469588E-3</v>
      </c>
      <c r="J1092" s="10">
        <f t="shared" si="966"/>
        <v>7.2263674284707129E-3</v>
      </c>
      <c r="K1092" s="7"/>
      <c r="L1092" s="10">
        <f t="shared" si="967"/>
        <v>10.234587670136108</v>
      </c>
      <c r="M1092" s="10">
        <f t="shared" si="968"/>
        <v>7.7626733921815889</v>
      </c>
      <c r="N1092" s="10">
        <f t="shared" si="969"/>
        <v>10.614389269019714</v>
      </c>
      <c r="O1092" s="7"/>
      <c r="P1092" s="10">
        <f t="shared" si="970"/>
        <v>2.4719142779545189</v>
      </c>
      <c r="Q1092" s="10">
        <f t="shared" si="971"/>
        <v>-0.37980159888360632</v>
      </c>
      <c r="R1092" s="11">
        <f t="shared" si="972"/>
        <v>2.8517158768381252</v>
      </c>
      <c r="S1092" s="7"/>
      <c r="T1092" s="7"/>
      <c r="U1092" s="7">
        <v>17106.2</v>
      </c>
      <c r="V1092" s="7">
        <v>3897.8</v>
      </c>
      <c r="W1092" s="7">
        <v>128.44999999999999</v>
      </c>
      <c r="X1092" s="7"/>
      <c r="Y1092" s="10">
        <f t="shared" si="973"/>
        <v>4.4092335111512684E-2</v>
      </c>
      <c r="Z1092" s="10">
        <f t="shared" si="974"/>
        <v>-6.1323100067569459E-3</v>
      </c>
      <c r="AA1092" s="10">
        <f t="shared" si="975"/>
        <v>-1.1162432640492817E-2</v>
      </c>
      <c r="AB1092" s="5"/>
      <c r="AC1092" s="10">
        <f t="shared" si="976"/>
        <v>2.5278028343757211E-2</v>
      </c>
      <c r="AD1092" s="10">
        <f t="shared" si="977"/>
        <v>4.9997306179624043E-2</v>
      </c>
      <c r="AE1092" s="10">
        <f t="shared" si="978"/>
        <v>-1.1542901115813775E-2</v>
      </c>
      <c r="AF1092" s="10"/>
      <c r="AG1092" s="10">
        <f t="shared" si="979"/>
        <v>2.4719277835866832E-2</v>
      </c>
      <c r="AH1092" s="10">
        <f t="shared" si="980"/>
        <v>6.154020729543782E-2</v>
      </c>
      <c r="AI1092" s="10">
        <f t="shared" si="981"/>
        <v>-3.6820929459570988E-2</v>
      </c>
      <c r="AJ1092" s="7"/>
      <c r="AK1092" s="7"/>
      <c r="AL1092" s="7">
        <v>3905</v>
      </c>
      <c r="AM1092" s="7">
        <v>193.5</v>
      </c>
      <c r="AN1092" s="7">
        <v>2597.1999999999998</v>
      </c>
      <c r="AO1092" s="4"/>
      <c r="AP1092" s="10">
        <f t="shared" si="982"/>
        <v>-1.3265950726468731E-2</v>
      </c>
      <c r="AQ1092" s="10">
        <f t="shared" si="983"/>
        <v>1.3619696176008351E-2</v>
      </c>
      <c r="AR1092" s="10">
        <f t="shared" si="984"/>
        <v>-2.4085973020704303E-2</v>
      </c>
      <c r="AS1092" s="4"/>
      <c r="AT1092" s="10">
        <f t="shared" si="986"/>
        <v>5.2986382634488335E-2</v>
      </c>
      <c r="AU1092" s="10">
        <f t="shared" si="987"/>
        <v>7.3509015256588067E-2</v>
      </c>
      <c r="AV1092" s="10">
        <f t="shared" si="988"/>
        <v>-1.6510148439866843E-2</v>
      </c>
      <c r="AW1092" s="4"/>
      <c r="AX1092" s="9">
        <f t="shared" si="989"/>
        <v>2.0522632622099732E-2</v>
      </c>
      <c r="AY1092" s="9">
        <f t="shared" si="990"/>
        <v>9.0019163696454907E-2</v>
      </c>
      <c r="AZ1092" s="8">
        <f t="shared" si="985"/>
        <v>-6.9496531074355175E-2</v>
      </c>
      <c r="BA1092" s="4"/>
      <c r="BC1092" s="4"/>
      <c r="BD1092" s="4"/>
      <c r="BE1092" s="4"/>
      <c r="BF1092" s="4"/>
      <c r="BG1092" s="4"/>
      <c r="BH1092" s="4"/>
      <c r="BI1092" s="4"/>
      <c r="BJ1092" s="4"/>
      <c r="BK1092" s="4"/>
      <c r="BN1092" s="4"/>
    </row>
    <row r="1093" spans="1:66" s="1" customFormat="1">
      <c r="A1093" s="12">
        <v>42949</v>
      </c>
      <c r="B1093" s="7">
        <v>32476.74</v>
      </c>
      <c r="C1093" s="7">
        <v>692.85</v>
      </c>
      <c r="D1093" s="7">
        <v>1715.3</v>
      </c>
      <c r="E1093" s="7">
        <v>17062.5</v>
      </c>
      <c r="F1093" s="7"/>
      <c r="G1093" s="7"/>
      <c r="H1093" s="10">
        <f t="shared" si="964"/>
        <v>-1.2471493728620296E-2</v>
      </c>
      <c r="I1093" s="10">
        <f t="shared" si="965"/>
        <v>-1.2606493207460333E-2</v>
      </c>
      <c r="J1093" s="10">
        <f t="shared" si="966"/>
        <v>-4.7538497433504429E-3</v>
      </c>
      <c r="K1093" s="7"/>
      <c r="L1093" s="10">
        <f t="shared" si="967"/>
        <v>10.094475580464371</v>
      </c>
      <c r="M1093" s="10">
        <f t="shared" si="968"/>
        <v>7.6522068095838582</v>
      </c>
      <c r="N1093" s="10">
        <f t="shared" si="969"/>
        <v>10.559176207574014</v>
      </c>
      <c r="O1093" s="7"/>
      <c r="P1093" s="10">
        <f t="shared" si="970"/>
        <v>2.4422687708805126</v>
      </c>
      <c r="Q1093" s="10">
        <f t="shared" si="971"/>
        <v>-0.46470062710964299</v>
      </c>
      <c r="R1093" s="11">
        <f t="shared" si="972"/>
        <v>2.9069693979901556</v>
      </c>
      <c r="S1093" s="7"/>
      <c r="T1093" s="7"/>
      <c r="U1093" s="7">
        <v>16875.2</v>
      </c>
      <c r="V1093" s="7">
        <v>3863.55</v>
      </c>
      <c r="W1093" s="7">
        <v>128.6</v>
      </c>
      <c r="X1093" s="7"/>
      <c r="Y1093" s="10">
        <f t="shared" si="973"/>
        <v>-1.3503875787726088E-2</v>
      </c>
      <c r="Z1093" s="10">
        <f t="shared" si="974"/>
        <v>-8.7870080558263633E-3</v>
      </c>
      <c r="AA1093" s="10">
        <f t="shared" si="975"/>
        <v>1.1677695601401768E-3</v>
      </c>
      <c r="AB1093" s="5"/>
      <c r="AC1093" s="10">
        <f t="shared" si="976"/>
        <v>1.1432801201118406E-2</v>
      </c>
      <c r="AD1093" s="10">
        <f t="shared" si="977"/>
        <v>4.0770971391627706E-2</v>
      </c>
      <c r="AE1093" s="10">
        <f t="shared" si="978"/>
        <v>-1.0388611004232355E-2</v>
      </c>
      <c r="AF1093" s="10"/>
      <c r="AG1093" s="10">
        <f t="shared" si="979"/>
        <v>2.93381701905093E-2</v>
      </c>
      <c r="AH1093" s="10">
        <f t="shared" si="980"/>
        <v>5.1159582395860062E-2</v>
      </c>
      <c r="AI1093" s="10">
        <f t="shared" si="981"/>
        <v>-2.1821412205350763E-2</v>
      </c>
      <c r="AJ1093" s="7"/>
      <c r="AK1093" s="7"/>
      <c r="AL1093" s="7">
        <v>3937</v>
      </c>
      <c r="AM1093" s="7">
        <v>196</v>
      </c>
      <c r="AN1093" s="7">
        <v>2626.4</v>
      </c>
      <c r="AO1093" s="4"/>
      <c r="AP1093" s="10">
        <f t="shared" si="982"/>
        <v>8.1946222791293207E-3</v>
      </c>
      <c r="AQ1093" s="10">
        <f t="shared" si="983"/>
        <v>1.2919896640826873E-2</v>
      </c>
      <c r="AR1093" s="10">
        <f t="shared" si="984"/>
        <v>1.1242876944401769E-2</v>
      </c>
      <c r="AS1093" s="4"/>
      <c r="AT1093" s="10">
        <f t="shared" si="986"/>
        <v>6.1615208305244709E-2</v>
      </c>
      <c r="AU1093" s="10">
        <f t="shared" si="987"/>
        <v>8.7378640776699032E-2</v>
      </c>
      <c r="AV1093" s="10">
        <f t="shared" si="988"/>
        <v>-5.4528930627083042E-3</v>
      </c>
      <c r="AW1093" s="4"/>
      <c r="AX1093" s="9">
        <f t="shared" si="989"/>
        <v>2.5763432471454323E-2</v>
      </c>
      <c r="AY1093" s="9">
        <f t="shared" si="990"/>
        <v>9.2831533839407343E-2</v>
      </c>
      <c r="AZ1093" s="8">
        <f t="shared" si="985"/>
        <v>-6.706810136795302E-2</v>
      </c>
      <c r="BA1093" s="4"/>
      <c r="BC1093" s="4"/>
      <c r="BD1093" s="4"/>
      <c r="BE1093" s="4"/>
      <c r="BF1093" s="4"/>
      <c r="BG1093" s="4"/>
      <c r="BH1093" s="4"/>
      <c r="BI1093" s="4"/>
      <c r="BJ1093" s="4"/>
      <c r="BK1093" s="4"/>
      <c r="BN1093" s="4"/>
    </row>
    <row r="1094" spans="1:66" s="1" customFormat="1">
      <c r="A1094" s="12">
        <v>42950</v>
      </c>
      <c r="B1094" s="7">
        <v>32237.88</v>
      </c>
      <c r="C1094" s="7">
        <v>677.8</v>
      </c>
      <c r="D1094" s="7">
        <v>1696.8</v>
      </c>
      <c r="E1094" s="7">
        <v>17026</v>
      </c>
      <c r="F1094" s="7"/>
      <c r="G1094" s="7"/>
      <c r="H1094" s="10">
        <f t="shared" si="964"/>
        <v>-2.1721873421375576E-2</v>
      </c>
      <c r="I1094" s="10">
        <f t="shared" si="965"/>
        <v>-1.0785285372821082E-2</v>
      </c>
      <c r="J1094" s="10">
        <f t="shared" si="966"/>
        <v>-2.1391941391941394E-3</v>
      </c>
      <c r="K1094" s="7"/>
      <c r="L1094" s="10">
        <f t="shared" si="967"/>
        <v>9.853482786228982</v>
      </c>
      <c r="M1094" s="10">
        <f t="shared" si="968"/>
        <v>7.558890290037831</v>
      </c>
      <c r="N1094" s="10">
        <f t="shared" si="969"/>
        <v>10.534448885576859</v>
      </c>
      <c r="O1094" s="7"/>
      <c r="P1094" s="10">
        <f t="shared" si="970"/>
        <v>2.294592496191151</v>
      </c>
      <c r="Q1094" s="10">
        <f t="shared" si="971"/>
        <v>-0.68096609934787722</v>
      </c>
      <c r="R1094" s="11">
        <f t="shared" si="972"/>
        <v>2.9755585955390282</v>
      </c>
      <c r="S1094" s="7"/>
      <c r="T1094" s="7"/>
      <c r="U1094" s="7">
        <v>16364.1</v>
      </c>
      <c r="V1094" s="7">
        <v>3871.1</v>
      </c>
      <c r="W1094" s="7">
        <v>129.9</v>
      </c>
      <c r="X1094" s="7"/>
      <c r="Y1094" s="10">
        <f t="shared" si="973"/>
        <v>-3.028704844979617E-2</v>
      </c>
      <c r="Z1094" s="10">
        <f t="shared" si="974"/>
        <v>1.9541613283119738E-3</v>
      </c>
      <c r="AA1094" s="10">
        <f t="shared" si="975"/>
        <v>1.0108864696734148E-2</v>
      </c>
      <c r="AB1094" s="5"/>
      <c r="AC1094" s="10">
        <f t="shared" si="976"/>
        <v>-1.9200513052572924E-2</v>
      </c>
      <c r="AD1094" s="10">
        <f t="shared" si="977"/>
        <v>4.280480577555091E-2</v>
      </c>
      <c r="AE1094" s="10">
        <f t="shared" si="978"/>
        <v>-3.847633705269946E-4</v>
      </c>
      <c r="AF1094" s="10"/>
      <c r="AG1094" s="10">
        <f t="shared" si="979"/>
        <v>6.2005318828123837E-2</v>
      </c>
      <c r="AH1094" s="10">
        <f t="shared" si="980"/>
        <v>4.3189569146077904E-2</v>
      </c>
      <c r="AI1094" s="10">
        <f t="shared" si="981"/>
        <v>1.8815749682045933E-2</v>
      </c>
      <c r="AJ1094" s="7"/>
      <c r="AK1094" s="7"/>
      <c r="AL1094" s="7">
        <v>3887.5</v>
      </c>
      <c r="AM1094" s="7">
        <v>196.1</v>
      </c>
      <c r="AN1094" s="7">
        <v>2612.0500000000002</v>
      </c>
      <c r="AO1094" s="4"/>
      <c r="AP1094" s="10">
        <f t="shared" si="982"/>
        <v>-1.2573025146050291E-2</v>
      </c>
      <c r="AQ1094" s="10">
        <f t="shared" si="983"/>
        <v>5.1020408163262405E-4</v>
      </c>
      <c r="AR1094" s="10">
        <f t="shared" si="984"/>
        <v>-5.4637526652451677E-3</v>
      </c>
      <c r="AS1094" s="4"/>
      <c r="AT1094" s="10">
        <f t="shared" si="986"/>
        <v>4.8267493595793451E-2</v>
      </c>
      <c r="AU1094" s="10">
        <f t="shared" si="987"/>
        <v>8.7933425797503434E-2</v>
      </c>
      <c r="AV1094" s="10">
        <f t="shared" si="988"/>
        <v>-1.0886852468948802E-2</v>
      </c>
      <c r="AW1094" s="4"/>
      <c r="AX1094" s="9">
        <f t="shared" si="989"/>
        <v>3.9665932201709983E-2</v>
      </c>
      <c r="AY1094" s="9">
        <f t="shared" si="990"/>
        <v>9.8820278266452233E-2</v>
      </c>
      <c r="AZ1094" s="8">
        <f t="shared" si="985"/>
        <v>-5.915434606474225E-2</v>
      </c>
      <c r="BA1094" s="4"/>
      <c r="BC1094" s="4"/>
      <c r="BD1094" s="4"/>
      <c r="BE1094" s="4"/>
      <c r="BF1094" s="4"/>
      <c r="BG1094" s="4"/>
      <c r="BH1094" s="4"/>
      <c r="BI1094" s="4"/>
      <c r="BJ1094" s="4"/>
      <c r="BK1094" s="4"/>
      <c r="BN1094" s="4"/>
    </row>
    <row r="1095" spans="1:66" s="1" customFormat="1">
      <c r="A1095" s="12">
        <v>42951</v>
      </c>
      <c r="B1095" s="7">
        <v>32325.41</v>
      </c>
      <c r="C1095" s="7">
        <v>672.5</v>
      </c>
      <c r="D1095" s="7">
        <v>1698.5</v>
      </c>
      <c r="E1095" s="7">
        <v>17230</v>
      </c>
      <c r="F1095" s="7"/>
      <c r="G1095" s="7"/>
      <c r="H1095" s="10">
        <f t="shared" si="964"/>
        <v>-7.819415756860364E-3</v>
      </c>
      <c r="I1095" s="10">
        <f t="shared" si="965"/>
        <v>1.0018859028760288E-3</v>
      </c>
      <c r="J1095" s="10">
        <f t="shared" si="966"/>
        <v>1.1981675085163866E-2</v>
      </c>
      <c r="K1095" s="7"/>
      <c r="L1095" s="10">
        <f t="shared" si="967"/>
        <v>9.7686148919135292</v>
      </c>
      <c r="M1095" s="10">
        <f t="shared" si="968"/>
        <v>7.5674653215636818</v>
      </c>
      <c r="N1095" s="10">
        <f t="shared" si="969"/>
        <v>10.67265090441027</v>
      </c>
      <c r="O1095" s="7"/>
      <c r="P1095" s="10">
        <f t="shared" si="970"/>
        <v>2.2011495703498474</v>
      </c>
      <c r="Q1095" s="10">
        <f t="shared" si="971"/>
        <v>-0.90403601249674104</v>
      </c>
      <c r="R1095" s="11">
        <f t="shared" si="972"/>
        <v>3.1051855828465884</v>
      </c>
      <c r="S1095" s="7"/>
      <c r="T1095" s="7"/>
      <c r="U1095" s="7">
        <v>16367.5</v>
      </c>
      <c r="V1095" s="7">
        <v>3913.4</v>
      </c>
      <c r="W1095" s="7">
        <v>129</v>
      </c>
      <c r="X1095" s="7"/>
      <c r="Y1095" s="10">
        <f t="shared" si="973"/>
        <v>2.0777189090751317E-4</v>
      </c>
      <c r="Z1095" s="10">
        <f t="shared" si="974"/>
        <v>1.0927126656505949E-2</v>
      </c>
      <c r="AA1095" s="10">
        <f t="shared" si="975"/>
        <v>-6.9284064665127458E-3</v>
      </c>
      <c r="AB1095" s="5"/>
      <c r="AC1095" s="10">
        <f t="shared" si="976"/>
        <v>-1.8996730488568741E-2</v>
      </c>
      <c r="AD1095" s="10">
        <f t="shared" si="977"/>
        <v>5.4199665966273444E-2</v>
      </c>
      <c r="AE1095" s="10">
        <f t="shared" si="978"/>
        <v>-7.3105040400153034E-3</v>
      </c>
      <c r="AF1095" s="10"/>
      <c r="AG1095" s="10">
        <f t="shared" si="979"/>
        <v>7.3196396454842189E-2</v>
      </c>
      <c r="AH1095" s="10">
        <f t="shared" si="980"/>
        <v>6.151017000628875E-2</v>
      </c>
      <c r="AI1095" s="10">
        <f t="shared" si="981"/>
        <v>1.1686226448553438E-2</v>
      </c>
      <c r="AJ1095" s="7"/>
      <c r="AK1095" s="7"/>
      <c r="AL1095" s="7">
        <v>3845</v>
      </c>
      <c r="AM1095" s="7">
        <v>196.4</v>
      </c>
      <c r="AN1095" s="7">
        <v>2571.6</v>
      </c>
      <c r="AO1095" s="4"/>
      <c r="AP1095" s="10">
        <f t="shared" si="982"/>
        <v>-1.0932475884244373E-2</v>
      </c>
      <c r="AQ1095" s="10">
        <f t="shared" si="983"/>
        <v>1.5298317185110219E-3</v>
      </c>
      <c r="AR1095" s="10">
        <f t="shared" si="984"/>
        <v>-1.5485921019888696E-2</v>
      </c>
      <c r="AS1095" s="4"/>
      <c r="AT1095" s="10">
        <f t="shared" si="986"/>
        <v>3.6807334501820145E-2</v>
      </c>
      <c r="AU1095" s="10">
        <f t="shared" si="987"/>
        <v>8.959778085991682E-2</v>
      </c>
      <c r="AV1095" s="10">
        <f t="shared" si="988"/>
        <v>-2.6204180551348179E-2</v>
      </c>
      <c r="AW1095" s="4"/>
      <c r="AX1095" s="9">
        <f t="shared" si="989"/>
        <v>5.2790446358096675E-2</v>
      </c>
      <c r="AY1095" s="9">
        <f t="shared" si="990"/>
        <v>0.115801961411265</v>
      </c>
      <c r="AZ1095" s="8">
        <f t="shared" si="985"/>
        <v>-6.3011515053168321E-2</v>
      </c>
      <c r="BA1095" s="4"/>
      <c r="BC1095" s="4"/>
      <c r="BD1095" s="4"/>
      <c r="BE1095" s="4"/>
      <c r="BF1095" s="4"/>
      <c r="BG1095" s="4"/>
      <c r="BH1095" s="4"/>
      <c r="BI1095" s="4"/>
      <c r="BJ1095" s="4"/>
      <c r="BK1095" s="4"/>
      <c r="BN1095" s="4"/>
    </row>
    <row r="1096" spans="1:66" s="1" customFormat="1">
      <c r="A1096" s="12">
        <v>42954</v>
      </c>
      <c r="B1096" s="7">
        <v>32273.67</v>
      </c>
      <c r="C1096" s="7">
        <v>672.15</v>
      </c>
      <c r="D1096" s="7">
        <v>1728.95</v>
      </c>
      <c r="E1096" s="7">
        <v>17944.5</v>
      </c>
      <c r="F1096" s="7"/>
      <c r="G1096" s="7"/>
      <c r="H1096" s="10">
        <f t="shared" si="964"/>
        <v>-5.2044609665430894E-4</v>
      </c>
      <c r="I1096" s="10">
        <f t="shared" si="965"/>
        <v>1.7927583161613216E-2</v>
      </c>
      <c r="J1096" s="10">
        <f t="shared" si="966"/>
        <v>4.146836912362159E-2</v>
      </c>
      <c r="K1096" s="7"/>
      <c r="L1096" s="10">
        <f t="shared" si="967"/>
        <v>9.7630104083266591</v>
      </c>
      <c r="M1096" s="10">
        <f t="shared" si="968"/>
        <v>7.7210592686002526</v>
      </c>
      <c r="N1096" s="10">
        <f t="shared" si="969"/>
        <v>11.156696700765533</v>
      </c>
      <c r="O1096" s="7"/>
      <c r="P1096" s="10">
        <f t="shared" si="970"/>
        <v>2.0419511397264065</v>
      </c>
      <c r="Q1096" s="10">
        <f t="shared" si="971"/>
        <v>-1.3936862924388738</v>
      </c>
      <c r="R1096" s="11">
        <f t="shared" si="972"/>
        <v>3.4356374321652803</v>
      </c>
      <c r="S1096" s="4"/>
      <c r="T1096" s="7"/>
      <c r="U1096" s="7">
        <v>16407.150000000001</v>
      </c>
      <c r="V1096" s="7">
        <v>4107.3500000000004</v>
      </c>
      <c r="W1096" s="7">
        <v>132.65</v>
      </c>
      <c r="X1096" s="7">
        <v>12</v>
      </c>
      <c r="Y1096" s="10">
        <f t="shared" si="973"/>
        <v>2.4224835802658597E-3</v>
      </c>
      <c r="Z1096" s="10">
        <f t="shared" si="974"/>
        <v>4.9560484489191051E-2</v>
      </c>
      <c r="AA1096" s="10">
        <f t="shared" si="975"/>
        <v>2.8294573643410897E-2</v>
      </c>
      <c r="AB1096" s="5"/>
      <c r="AC1096" s="10">
        <f t="shared" si="976"/>
        <v>-1.6620266175990175E-2</v>
      </c>
      <c r="AD1096" s="10">
        <f t="shared" si="977"/>
        <v>0.10644631215990533</v>
      </c>
      <c r="AE1096" s="10">
        <f t="shared" si="978"/>
        <v>2.0777222008464928E-2</v>
      </c>
      <c r="AF1096" s="10" t="s">
        <v>1</v>
      </c>
      <c r="AG1096" s="10">
        <f t="shared" si="979"/>
        <v>0.1230665783358955</v>
      </c>
      <c r="AH1096" s="10">
        <f t="shared" si="980"/>
        <v>8.5669090151440391E-2</v>
      </c>
      <c r="AI1096" s="10">
        <f t="shared" si="981"/>
        <v>3.739748818445511E-2</v>
      </c>
      <c r="AJ1096" s="7" t="s">
        <v>33</v>
      </c>
      <c r="AK1096" s="7"/>
      <c r="AL1096" s="7">
        <v>3805</v>
      </c>
      <c r="AM1096" s="7">
        <v>211.8</v>
      </c>
      <c r="AN1096" s="7">
        <v>2653</v>
      </c>
      <c r="AO1096" s="4"/>
      <c r="AP1096" s="10">
        <f t="shared" si="982"/>
        <v>-1.0403120936280884E-2</v>
      </c>
      <c r="AQ1096" s="10">
        <f t="shared" si="983"/>
        <v>7.8411405295315706E-2</v>
      </c>
      <c r="AR1096" s="10">
        <f t="shared" si="984"/>
        <v>3.1653445325867204E-2</v>
      </c>
      <c r="AS1096" s="4"/>
      <c r="AT1096" s="10">
        <f t="shared" si="986"/>
        <v>2.6021302413374681E-2</v>
      </c>
      <c r="AU1096" s="10">
        <f t="shared" si="987"/>
        <v>0.17503467406380033</v>
      </c>
      <c r="AV1096" s="10">
        <f t="shared" si="988"/>
        <v>4.6198121781277713E-3</v>
      </c>
      <c r="AW1096" s="4"/>
      <c r="AX1096" s="9">
        <f t="shared" si="989"/>
        <v>0.14901337165042564</v>
      </c>
      <c r="AY1096" s="9">
        <f t="shared" si="990"/>
        <v>0.17041486188567256</v>
      </c>
      <c r="AZ1096" s="8">
        <f t="shared" si="985"/>
        <v>-2.1401490235246928E-2</v>
      </c>
      <c r="BA1096" s="4"/>
      <c r="BC1096" s="4"/>
      <c r="BD1096" s="4"/>
      <c r="BE1096" s="4"/>
      <c r="BF1096" s="4"/>
      <c r="BG1096" s="4"/>
      <c r="BH1096" s="4"/>
      <c r="BI1096" s="4"/>
      <c r="BJ1096" s="4"/>
      <c r="BK1096" s="4"/>
      <c r="BN1096" s="4"/>
    </row>
    <row r="1097" spans="1:66" s="1" customFormat="1">
      <c r="A1097" s="12">
        <v>42955</v>
      </c>
      <c r="B1097" s="7">
        <v>32014.19</v>
      </c>
      <c r="C1097" s="7">
        <v>651</v>
      </c>
      <c r="D1097" s="7">
        <v>1716.85</v>
      </c>
      <c r="E1097" s="7">
        <v>17786.5</v>
      </c>
      <c r="F1097" s="7"/>
      <c r="G1097" s="7"/>
      <c r="H1097" s="10">
        <f t="shared" si="964"/>
        <v>-3.1466190582459239E-2</v>
      </c>
      <c r="I1097" s="10">
        <f t="shared" si="965"/>
        <v>-6.9984672778276623E-3</v>
      </c>
      <c r="J1097" s="10">
        <f t="shared" si="966"/>
        <v>-8.8049263005377694E-3</v>
      </c>
      <c r="K1097" s="7"/>
      <c r="L1097" s="10">
        <f t="shared" si="967"/>
        <v>9.4243394715772606</v>
      </c>
      <c r="M1097" s="10">
        <f t="shared" si="968"/>
        <v>7.660025220680958</v>
      </c>
      <c r="N1097" s="10">
        <f t="shared" si="969"/>
        <v>11.0496578822573</v>
      </c>
      <c r="O1097" s="10" t="s">
        <v>1</v>
      </c>
      <c r="P1097" s="10">
        <f t="shared" si="970"/>
        <v>1.7643142508963026</v>
      </c>
      <c r="Q1097" s="10">
        <f t="shared" si="971"/>
        <v>-1.6253184106800393</v>
      </c>
      <c r="R1097" s="11">
        <f t="shared" si="972"/>
        <v>3.3896326615763419</v>
      </c>
      <c r="S1097" s="7" t="s">
        <v>14</v>
      </c>
      <c r="T1097" s="7"/>
      <c r="U1097" s="7">
        <v>16226.5</v>
      </c>
      <c r="V1097" s="7">
        <v>4070.95</v>
      </c>
      <c r="W1097" s="7">
        <v>132.9</v>
      </c>
      <c r="X1097" s="7">
        <f>X1077+X1077*0.106</f>
        <v>1.9083850564769202</v>
      </c>
      <c r="Y1097" s="10">
        <f t="shared" si="973"/>
        <v>-1.1010443617569258E-2</v>
      </c>
      <c r="Z1097" s="10">
        <f t="shared" si="974"/>
        <v>-8.8621617344517862E-3</v>
      </c>
      <c r="AA1097" s="10">
        <f t="shared" si="975"/>
        <v>1.8846588767433095E-3</v>
      </c>
      <c r="AB1097" s="5"/>
      <c r="AC1097" s="10">
        <f>(U1097-$U$1096)/$U$1096</f>
        <v>-1.1010443617569258E-2</v>
      </c>
      <c r="AD1097" s="10">
        <f>(V1097-$V$1096)/$V$1096</f>
        <v>-8.8621617344517862E-3</v>
      </c>
      <c r="AE1097" s="10">
        <f>(W1097-$W$1096)/$W$1096</f>
        <v>1.8846588767433095E-3</v>
      </c>
      <c r="AF1097" s="10" t="s">
        <v>20</v>
      </c>
      <c r="AG1097" s="10">
        <f t="shared" si="979"/>
        <v>2.1482818831174717E-3</v>
      </c>
      <c r="AH1097" s="10">
        <f t="shared" si="980"/>
        <v>-1.0746820611195095E-2</v>
      </c>
      <c r="AI1097" s="10">
        <f t="shared" si="981"/>
        <v>1.2895102494312567E-2</v>
      </c>
      <c r="AJ1097" s="10" t="s">
        <v>4</v>
      </c>
      <c r="AK1097" s="7"/>
      <c r="AL1097" s="7">
        <v>3865.75</v>
      </c>
      <c r="AM1097" s="7">
        <v>207.8</v>
      </c>
      <c r="AN1097" s="7">
        <v>2637.75</v>
      </c>
      <c r="AO1097" s="4"/>
      <c r="AP1097" s="10">
        <f t="shared" si="982"/>
        <v>1.5965834428383705E-2</v>
      </c>
      <c r="AQ1097" s="10">
        <f t="shared" si="983"/>
        <v>-1.8885741265344664E-2</v>
      </c>
      <c r="AR1097" s="10">
        <f t="shared" si="984"/>
        <v>-5.748209574067094E-3</v>
      </c>
      <c r="AS1097" s="4"/>
      <c r="AT1097" s="10">
        <f t="shared" si="986"/>
        <v>4.2402588647701224E-2</v>
      </c>
      <c r="AU1097" s="10">
        <f t="shared" si="987"/>
        <v>0.15284327323162281</v>
      </c>
      <c r="AV1097" s="10">
        <f t="shared" si="988"/>
        <v>-1.1549530445320289E-3</v>
      </c>
      <c r="AW1097" s="10" t="s">
        <v>1</v>
      </c>
      <c r="AX1097" s="9">
        <f t="shared" si="989"/>
        <v>0.11044068458392159</v>
      </c>
      <c r="AY1097" s="9">
        <f t="shared" si="990"/>
        <v>0.15399822627615484</v>
      </c>
      <c r="AZ1097" s="8">
        <f t="shared" si="985"/>
        <v>-4.3557541692233248E-2</v>
      </c>
      <c r="BA1097" s="4" t="s">
        <v>30</v>
      </c>
      <c r="BC1097" s="4"/>
      <c r="BD1097" s="4"/>
      <c r="BE1097" s="4"/>
      <c r="BF1097" s="4"/>
      <c r="BG1097" s="4"/>
      <c r="BH1097" s="4"/>
      <c r="BI1097" s="4"/>
      <c r="BJ1097" s="4">
        <v>165</v>
      </c>
      <c r="BK1097" s="4"/>
      <c r="BN1097" s="4"/>
    </row>
    <row r="1098" spans="1:66" s="1" customFormat="1">
      <c r="A1098" s="12">
        <v>42956</v>
      </c>
      <c r="B1098" s="7">
        <v>31797.84</v>
      </c>
      <c r="C1098" s="7">
        <v>634.75</v>
      </c>
      <c r="D1098" s="7">
        <v>1690.85</v>
      </c>
      <c r="E1098" s="7">
        <v>17009</v>
      </c>
      <c r="F1098" s="7"/>
      <c r="G1098" s="7"/>
      <c r="H1098" s="10">
        <f t="shared" si="964"/>
        <v>-2.4961597542242704E-2</v>
      </c>
      <c r="I1098" s="10">
        <f t="shared" si="965"/>
        <v>-1.5144013746104785E-2</v>
      </c>
      <c r="J1098" s="10">
        <f t="shared" si="966"/>
        <v>-4.3712928344530964E-2</v>
      </c>
      <c r="K1098" s="7"/>
      <c r="L1098" s="10">
        <f t="shared" si="967"/>
        <v>9.1641313050440338</v>
      </c>
      <c r="M1098" s="10">
        <f t="shared" si="968"/>
        <v>7.5288776796973513</v>
      </c>
      <c r="N1098" s="10">
        <f t="shared" si="969"/>
        <v>10.522932050674074</v>
      </c>
      <c r="O1098" s="7" t="s">
        <v>0</v>
      </c>
      <c r="P1098" s="10">
        <f t="shared" si="970"/>
        <v>1.6352536253466825</v>
      </c>
      <c r="Q1098" s="10">
        <f t="shared" si="971"/>
        <v>-1.3588007456300399</v>
      </c>
      <c r="R1098" s="11">
        <f t="shared" si="972"/>
        <v>2.9940543709767224</v>
      </c>
      <c r="S1098" s="7" t="s">
        <v>6</v>
      </c>
      <c r="T1098" s="7"/>
      <c r="U1098" s="7">
        <v>16678.599999999999</v>
      </c>
      <c r="V1098" s="7">
        <v>4060.8</v>
      </c>
      <c r="W1098" s="7">
        <v>131.6</v>
      </c>
      <c r="X1098" s="7"/>
      <c r="Y1098" s="10">
        <f t="shared" si="973"/>
        <v>2.786183095553561E-2</v>
      </c>
      <c r="Z1098" s="10">
        <f t="shared" si="974"/>
        <v>-2.4932755253686822E-3</v>
      </c>
      <c r="AA1098" s="10">
        <f t="shared" si="975"/>
        <v>-9.7817908201656232E-3</v>
      </c>
      <c r="AB1098" s="5"/>
      <c r="AC1098" s="10">
        <f>(U1098-$U$1096)/$U$1096</f>
        <v>1.654461621914818E-2</v>
      </c>
      <c r="AD1098" s="10">
        <f>(V1098-$V$1096)/$V$1096</f>
        <v>-1.1333341448866101E-2</v>
      </c>
      <c r="AE1098" s="10">
        <f>(W1098-$W$1096)/$W$1096</f>
        <v>-7.9155672823219853E-3</v>
      </c>
      <c r="AF1098" s="10"/>
      <c r="AG1098" s="10">
        <f t="shared" si="979"/>
        <v>-2.7877957668014281E-2</v>
      </c>
      <c r="AH1098" s="10">
        <f t="shared" si="980"/>
        <v>-3.4177741665441155E-3</v>
      </c>
      <c r="AI1098" s="10">
        <f t="shared" si="981"/>
        <v>-2.4460183501470167E-2</v>
      </c>
      <c r="AJ1098" s="7"/>
      <c r="AK1098" s="7"/>
      <c r="AL1098" s="7">
        <v>3876.75</v>
      </c>
      <c r="AM1098" s="7">
        <v>205.2</v>
      </c>
      <c r="AN1098" s="7">
        <v>2552.6999999999998</v>
      </c>
      <c r="AO1098" s="4"/>
      <c r="AP1098" s="10">
        <f t="shared" si="982"/>
        <v>2.8455021664618766E-3</v>
      </c>
      <c r="AQ1098" s="10">
        <f t="shared" si="983"/>
        <v>-1.2512030798845152E-2</v>
      </c>
      <c r="AR1098" s="10">
        <f t="shared" si="984"/>
        <v>-3.2243389252203651E-2</v>
      </c>
      <c r="AS1098" s="4"/>
      <c r="AT1098" s="10">
        <f>(AL1098-$AL$1097)/$AL$1097</f>
        <v>2.8455021664618766E-3</v>
      </c>
      <c r="AU1098" s="10">
        <f>(AM1098-$AM$1097)/$AM$1097</f>
        <v>-1.2512030798845152E-2</v>
      </c>
      <c r="AV1098" s="10">
        <f>(AN1098-$AN$1097)/$AN$1097</f>
        <v>-3.2243389252203651E-2</v>
      </c>
      <c r="AW1098" s="7" t="s">
        <v>7</v>
      </c>
      <c r="AX1098" s="9">
        <f>AT1098-AU1098</f>
        <v>1.5357532965307029E-2</v>
      </c>
      <c r="AY1098" s="9">
        <f>AT1098-AV1098</f>
        <v>3.508889141866553E-2</v>
      </c>
      <c r="AZ1098" s="8">
        <f t="shared" si="985"/>
        <v>-1.9731358453358501E-2</v>
      </c>
      <c r="BA1098" s="4" t="s">
        <v>32</v>
      </c>
      <c r="BC1098" s="4"/>
      <c r="BD1098" s="4"/>
      <c r="BE1098" s="4"/>
      <c r="BF1098" s="4"/>
      <c r="BG1098" s="4"/>
      <c r="BH1098" s="4"/>
      <c r="BI1098" s="4"/>
      <c r="BJ1098" s="4"/>
      <c r="BK1098" s="4"/>
      <c r="BN1098" s="4"/>
    </row>
    <row r="1099" spans="1:66" s="1" customFormat="1">
      <c r="A1099" s="12">
        <v>42957</v>
      </c>
      <c r="B1099" s="7">
        <v>31531.33</v>
      </c>
      <c r="C1099" s="7">
        <v>586.9</v>
      </c>
      <c r="D1099" s="7">
        <v>1624.7</v>
      </c>
      <c r="E1099" s="7">
        <v>16384</v>
      </c>
      <c r="F1099" s="7"/>
      <c r="G1099" s="7"/>
      <c r="H1099" s="10">
        <f t="shared" si="964"/>
        <v>-7.538400945254041E-2</v>
      </c>
      <c r="I1099" s="10">
        <f t="shared" si="965"/>
        <v>-3.9122334920306277E-2</v>
      </c>
      <c r="J1099" s="10">
        <f t="shared" si="966"/>
        <v>-3.6745252513375272E-2</v>
      </c>
      <c r="L1099" s="10">
        <f t="shared" si="967"/>
        <v>8.3979183346677324</v>
      </c>
      <c r="M1099" s="10">
        <f t="shared" si="968"/>
        <v>7.1952080706179071</v>
      </c>
      <c r="N1099" s="10">
        <f t="shared" si="969"/>
        <v>10.099519002777591</v>
      </c>
      <c r="O1099" s="7" t="s">
        <v>26</v>
      </c>
      <c r="P1099" s="10">
        <f t="shared" si="970"/>
        <v>1.2027102640498253</v>
      </c>
      <c r="Q1099" s="10">
        <f t="shared" si="971"/>
        <v>-1.7016006681098581</v>
      </c>
      <c r="R1099" s="11">
        <f t="shared" si="972"/>
        <v>2.9043109321596834</v>
      </c>
      <c r="S1099" s="7" t="s">
        <v>10</v>
      </c>
      <c r="T1099" s="7"/>
      <c r="U1099" s="7">
        <v>16215.85</v>
      </c>
      <c r="V1099" s="7">
        <v>4119.1000000000004</v>
      </c>
      <c r="W1099" s="7">
        <v>112</v>
      </c>
      <c r="X1099" s="7">
        <v>13</v>
      </c>
      <c r="Y1099" s="10">
        <f t="shared" si="973"/>
        <v>-2.7745134483709556E-2</v>
      </c>
      <c r="Z1099" s="10">
        <f t="shared" si="974"/>
        <v>1.4356776989755758E-2</v>
      </c>
      <c r="AA1099" s="10">
        <f t="shared" si="975"/>
        <v>-0.14893617021276592</v>
      </c>
      <c r="AB1099" s="5"/>
      <c r="AC1099" s="10">
        <f>(U1099-$U$1096)/$U$1096</f>
        <v>-1.1659550866543005E-2</v>
      </c>
      <c r="AD1099" s="10">
        <f>(V1099-$V$1096)/$V$1096</f>
        <v>2.8607252851595307E-3</v>
      </c>
      <c r="AE1099" s="10">
        <f>(W1099-$W$1096)/$W$1096</f>
        <v>-0.15567282321899739</v>
      </c>
      <c r="AF1099" s="10" t="s">
        <v>1</v>
      </c>
      <c r="AG1099" s="10">
        <f t="shared" si="979"/>
        <v>1.4520276151702536E-2</v>
      </c>
      <c r="AH1099" s="10">
        <f t="shared" si="980"/>
        <v>0.15853354850415693</v>
      </c>
      <c r="AI1099" s="10">
        <f t="shared" si="981"/>
        <v>-0.1440132723524544</v>
      </c>
      <c r="AJ1099" s="7" t="s">
        <v>10</v>
      </c>
      <c r="AK1099" s="7"/>
      <c r="AL1099" s="7">
        <v>3673.75</v>
      </c>
      <c r="AM1099" s="7">
        <v>185.45</v>
      </c>
      <c r="AN1099" s="7">
        <v>2468.8000000000002</v>
      </c>
      <c r="AO1099" s="4"/>
      <c r="AP1099" s="10">
        <f t="shared" si="982"/>
        <v>-5.2363448765073838E-2</v>
      </c>
      <c r="AQ1099" s="10">
        <f t="shared" si="983"/>
        <v>-9.6247563352826512E-2</v>
      </c>
      <c r="AR1099" s="10">
        <f t="shared" si="984"/>
        <v>-3.286716026168357E-2</v>
      </c>
      <c r="AS1099" s="4"/>
      <c r="AT1099" s="10">
        <f>(AL1099-$AL$1097)/$AL$1097</f>
        <v>-4.9666946905516395E-2</v>
      </c>
      <c r="AU1099" s="10">
        <f>(AM1099-$AM$1097)/$AM$1097</f>
        <v>-0.1075553416746873</v>
      </c>
      <c r="AV1099" s="10">
        <f>(AN1099-$AN$1097)/$AN$1097</f>
        <v>-6.4050800871955194E-2</v>
      </c>
      <c r="AW1099" s="4"/>
      <c r="AX1099" s="9">
        <f>AT1099-AU1099</f>
        <v>5.788839476917091E-2</v>
      </c>
      <c r="AY1099" s="9">
        <f>AT1099-AV1099</f>
        <v>1.4383853966438799E-2</v>
      </c>
      <c r="AZ1099" s="8">
        <f t="shared" si="985"/>
        <v>4.3504540802732111E-2</v>
      </c>
      <c r="BA1099" s="4"/>
      <c r="BC1099" s="4"/>
      <c r="BD1099" s="4"/>
      <c r="BE1099" s="4"/>
      <c r="BF1099" s="4"/>
      <c r="BG1099" s="4"/>
      <c r="BH1099" s="4"/>
      <c r="BI1099" s="4"/>
      <c r="BJ1099" s="4"/>
      <c r="BK1099" s="4"/>
      <c r="BN1099" s="4"/>
    </row>
    <row r="1100" spans="1:66" s="1" customFormat="1">
      <c r="A1100" s="12">
        <v>42958</v>
      </c>
      <c r="B1100" s="7">
        <v>31213.59</v>
      </c>
      <c r="C1100" s="7">
        <v>592.5</v>
      </c>
      <c r="D1100" s="7">
        <v>1606.7</v>
      </c>
      <c r="E1100" s="7">
        <v>16978</v>
      </c>
      <c r="F1100" s="7"/>
      <c r="G1100" s="7"/>
      <c r="H1100" s="10">
        <f t="shared" si="964"/>
        <v>9.5416595672176228E-3</v>
      </c>
      <c r="I1100" s="10">
        <f t="shared" si="965"/>
        <v>-1.1078968424939989E-2</v>
      </c>
      <c r="J1100" s="10">
        <f t="shared" si="966"/>
        <v>3.62548828125E-2</v>
      </c>
      <c r="K1100" s="7"/>
      <c r="L1100" s="10">
        <f t="shared" si="967"/>
        <v>8.4875900720576443</v>
      </c>
      <c r="M1100" s="10">
        <f t="shared" si="968"/>
        <v>7.1044136191677181</v>
      </c>
      <c r="N1100" s="10">
        <f t="shared" si="969"/>
        <v>10.501930763498409</v>
      </c>
      <c r="O1100" s="7" t="s">
        <v>0</v>
      </c>
      <c r="P1100" s="10">
        <f t="shared" si="970"/>
        <v>1.3831764528899262</v>
      </c>
      <c r="Q1100" s="10">
        <f t="shared" si="971"/>
        <v>-2.0143406914407649</v>
      </c>
      <c r="R1100" s="11">
        <f t="shared" si="972"/>
        <v>3.3975171443306911</v>
      </c>
      <c r="S1100" s="7" t="s">
        <v>26</v>
      </c>
      <c r="T1100" s="7"/>
      <c r="U1100" s="7">
        <v>15949.05</v>
      </c>
      <c r="V1100" s="7">
        <v>4100.3</v>
      </c>
      <c r="W1100" s="7">
        <v>115.8</v>
      </c>
      <c r="X1100" s="7">
        <f>X1097-X1097*0.02</f>
        <v>1.8702173553473818</v>
      </c>
      <c r="Y1100" s="10">
        <f t="shared" si="973"/>
        <v>-1.6453038231113454E-2</v>
      </c>
      <c r="Z1100" s="10">
        <f t="shared" si="974"/>
        <v>-4.5641038090845527E-3</v>
      </c>
      <c r="AA1100" s="10">
        <f t="shared" si="975"/>
        <v>3.3928571428571405E-2</v>
      </c>
      <c r="AB1100" s="5"/>
      <c r="AC1100" s="10">
        <f>(U1100-$U$1099)/$U$1099</f>
        <v>-1.6453038231113454E-2</v>
      </c>
      <c r="AD1100" s="10">
        <f>(V1100-$V$1099)/$V$1099</f>
        <v>-4.5641038090845527E-3</v>
      </c>
      <c r="AE1100" s="10">
        <f>(W1100-$W$1099)/$W$1099</f>
        <v>3.3928571428571405E-2</v>
      </c>
      <c r="AF1100" s="10" t="s">
        <v>0</v>
      </c>
      <c r="AG1100" s="10">
        <f t="shared" ref="AG1100:AG1105" si="991">AE1100-AC1100</f>
        <v>5.0381609659684856E-2</v>
      </c>
      <c r="AH1100" s="10">
        <f t="shared" ref="AH1100:AH1105" si="992">AE1100-AD1100</f>
        <v>3.8492675237655954E-2</v>
      </c>
      <c r="AI1100" s="10">
        <f t="shared" si="981"/>
        <v>1.1888934422028902E-2</v>
      </c>
      <c r="AJ1100" s="1" t="s">
        <v>31</v>
      </c>
      <c r="AK1100" s="7"/>
      <c r="AL1100" s="7">
        <v>3771</v>
      </c>
      <c r="AM1100" s="7">
        <v>180.3</v>
      </c>
      <c r="AN1100" s="7">
        <v>2498.35</v>
      </c>
      <c r="AO1100" s="4"/>
      <c r="AP1100" s="10">
        <f t="shared" si="982"/>
        <v>2.6471588975842123E-2</v>
      </c>
      <c r="AQ1100" s="10">
        <f t="shared" si="983"/>
        <v>-2.7770288487462807E-2</v>
      </c>
      <c r="AR1100" s="10">
        <f t="shared" si="984"/>
        <v>1.1969377835385502E-2</v>
      </c>
      <c r="AS1100" s="4" t="s">
        <v>26</v>
      </c>
      <c r="AT1100" s="10">
        <f>(AL1100-$AL$1097)/$AL$1097</f>
        <v>-2.4510120933842073E-2</v>
      </c>
      <c r="AU1100" s="10">
        <f>(AM1100-$AM$1097)/$AM$1097</f>
        <v>-0.13233878729547641</v>
      </c>
      <c r="AV1100" s="10">
        <f>(AN1100-$AN$1097)/$AN$1097</f>
        <v>-5.2848071272865164E-2</v>
      </c>
      <c r="AW1100" s="10" t="s">
        <v>1</v>
      </c>
      <c r="AX1100" s="9">
        <f>AT1100-AU1100</f>
        <v>0.10782866636163434</v>
      </c>
      <c r="AY1100" s="9">
        <f>AT1100-AV1100</f>
        <v>2.8337950339023091E-2</v>
      </c>
      <c r="AZ1100" s="8">
        <f t="shared" si="985"/>
        <v>7.9490716022611249E-2</v>
      </c>
      <c r="BA1100" s="4" t="s">
        <v>10</v>
      </c>
      <c r="BC1100" s="4"/>
      <c r="BD1100" s="4"/>
      <c r="BE1100" s="4"/>
      <c r="BF1100" s="4"/>
      <c r="BG1100" s="4"/>
      <c r="BH1100" s="4"/>
      <c r="BI1100" s="4"/>
      <c r="BJ1100" s="4"/>
      <c r="BK1100" s="4"/>
      <c r="BN1100" s="4"/>
    </row>
    <row r="1101" spans="1:66" s="1" customFormat="1">
      <c r="A1101" s="12">
        <v>42961</v>
      </c>
      <c r="B1101" s="7">
        <v>31449.03</v>
      </c>
      <c r="C1101" s="7">
        <v>610.54999999999995</v>
      </c>
      <c r="D1101" s="7">
        <v>1642.4</v>
      </c>
      <c r="E1101" s="7">
        <v>17099</v>
      </c>
      <c r="F1101" s="7"/>
      <c r="G1101" s="7"/>
      <c r="H1101" s="10">
        <f t="shared" si="964"/>
        <v>3.0464135021096971E-2</v>
      </c>
      <c r="I1101" s="10">
        <f t="shared" si="965"/>
        <v>2.2219456027883267E-2</v>
      </c>
      <c r="J1101" s="10">
        <f t="shared" si="966"/>
        <v>7.1268700671457182E-3</v>
      </c>
      <c r="K1101" s="7"/>
      <c r="L1101" s="10">
        <f t="shared" si="967"/>
        <v>8.7766212970376287</v>
      </c>
      <c r="M1101" s="10">
        <f t="shared" si="968"/>
        <v>7.2844892812105932</v>
      </c>
      <c r="N1101" s="10">
        <f t="shared" si="969"/>
        <v>10.583903529571169</v>
      </c>
      <c r="O1101" s="7"/>
      <c r="P1101" s="10">
        <f t="shared" si="970"/>
        <v>1.4921320158270355</v>
      </c>
      <c r="Q1101" s="10">
        <f t="shared" si="971"/>
        <v>-1.8072822325335398</v>
      </c>
      <c r="R1101" s="11">
        <f t="shared" si="972"/>
        <v>3.2994142483605753</v>
      </c>
      <c r="S1101" s="4"/>
      <c r="T1101" s="7"/>
      <c r="U1101" s="7">
        <v>16691.650000000001</v>
      </c>
      <c r="V1101" s="7">
        <v>4173.1000000000004</v>
      </c>
      <c r="W1101" s="7">
        <v>120.15</v>
      </c>
      <c r="X1101" s="7"/>
      <c r="Y1101" s="10">
        <f t="shared" si="973"/>
        <v>4.656076694223181E-2</v>
      </c>
      <c r="Z1101" s="10">
        <f t="shared" si="974"/>
        <v>1.775479842938326E-2</v>
      </c>
      <c r="AA1101" s="10">
        <f t="shared" si="975"/>
        <v>3.7564766839378316E-2</v>
      </c>
      <c r="AB1101" s="5"/>
      <c r="AC1101" s="10">
        <f>(U1101-$U$1099)/$U$1099</f>
        <v>2.9341662632547852E-2</v>
      </c>
      <c r="AD1101" s="10">
        <f>(V1101-$V$1099)/$V$1099</f>
        <v>1.310965987715763E-2</v>
      </c>
      <c r="AE1101" s="10">
        <f>(W1101-$W$1099)/$W$1099</f>
        <v>7.276785714285719E-2</v>
      </c>
      <c r="AF1101" s="10"/>
      <c r="AG1101" s="10">
        <f t="shared" si="991"/>
        <v>4.3426194510309338E-2</v>
      </c>
      <c r="AH1101" s="10">
        <f t="shared" si="992"/>
        <v>5.9658197265699556E-2</v>
      </c>
      <c r="AI1101" s="10">
        <f t="shared" si="981"/>
        <v>-1.6232002755390218E-2</v>
      </c>
      <c r="AJ1101" s="7"/>
      <c r="AK1101" s="7"/>
      <c r="AL1101" s="7">
        <v>3912.5</v>
      </c>
      <c r="AM1101" s="7">
        <v>187.6</v>
      </c>
      <c r="AN1101" s="7">
        <v>2554</v>
      </c>
      <c r="AO1101" s="4"/>
      <c r="AP1101" s="10">
        <f t="shared" si="982"/>
        <v>3.7523203394325112E-2</v>
      </c>
      <c r="AQ1101" s="10">
        <f t="shared" si="983"/>
        <v>4.0488075429839059E-2</v>
      </c>
      <c r="AR1101" s="10">
        <f t="shared" si="984"/>
        <v>2.2274701302859926E-2</v>
      </c>
      <c r="AS1101" s="4"/>
      <c r="AT1101" s="10">
        <f>(AL1101-$AL$1100)/$AL$1100</f>
        <v>3.7523203394325112E-2</v>
      </c>
      <c r="AU1101" s="10">
        <f>(AM1101-$AM$1100)/$AM$1100</f>
        <v>4.0488075429839059E-2</v>
      </c>
      <c r="AV1101" s="10">
        <f>(AN1101-$AN$1100)/$AN$1100</f>
        <v>2.2274701302859926E-2</v>
      </c>
      <c r="AW1101" s="7" t="s">
        <v>0</v>
      </c>
      <c r="AX1101" s="9">
        <f>AU1101-AT1101</f>
        <v>2.9648720355139463E-3</v>
      </c>
      <c r="AY1101" s="9">
        <f>AU1101-AV1101</f>
        <v>1.8213374126979133E-2</v>
      </c>
      <c r="AZ1101" s="8">
        <f t="shared" si="985"/>
        <v>-1.5248502091465187E-2</v>
      </c>
      <c r="BA1101" s="4" t="s">
        <v>11</v>
      </c>
      <c r="BC1101" s="4"/>
      <c r="BD1101" s="4"/>
      <c r="BE1101" s="4"/>
      <c r="BF1101" s="4"/>
      <c r="BG1101" s="4"/>
      <c r="BH1101" s="4"/>
      <c r="BI1101" s="4"/>
      <c r="BJ1101" s="4"/>
      <c r="BK1101" s="4"/>
      <c r="BN1101" s="4"/>
    </row>
    <row r="1102" spans="1:66" s="1" customFormat="1">
      <c r="A1102" s="12">
        <v>42963</v>
      </c>
      <c r="B1102" s="7">
        <v>31770.89</v>
      </c>
      <c r="C1102" s="7">
        <v>638.29999999999995</v>
      </c>
      <c r="D1102" s="7">
        <v>1692.2</v>
      </c>
      <c r="E1102" s="7">
        <v>17220.5</v>
      </c>
      <c r="F1102" s="7"/>
      <c r="G1102" s="7"/>
      <c r="H1102" s="10">
        <f t="shared" si="964"/>
        <v>4.5450823028417006E-2</v>
      </c>
      <c r="I1102" s="10">
        <f t="shared" si="965"/>
        <v>3.0321480759863583E-2</v>
      </c>
      <c r="J1102" s="10">
        <f t="shared" si="966"/>
        <v>7.1056786946605069E-3</v>
      </c>
      <c r="K1102" s="7"/>
      <c r="L1102" s="10">
        <f t="shared" si="967"/>
        <v>9.2209767814251382</v>
      </c>
      <c r="M1102" s="10">
        <f t="shared" si="968"/>
        <v>7.5356872635561158</v>
      </c>
      <c r="N1102" s="10">
        <f t="shared" si="969"/>
        <v>10.666215026082245</v>
      </c>
      <c r="O1102" s="7"/>
      <c r="P1102" s="10">
        <f t="shared" si="970"/>
        <v>1.6852895178690224</v>
      </c>
      <c r="Q1102" s="10">
        <f t="shared" si="971"/>
        <v>-1.4452382446571068</v>
      </c>
      <c r="R1102" s="11">
        <f t="shared" si="972"/>
        <v>3.1305277625261292</v>
      </c>
      <c r="S1102" s="7"/>
      <c r="T1102" s="7"/>
      <c r="U1102" s="7">
        <v>17039.3</v>
      </c>
      <c r="V1102" s="7">
        <v>4298.8999999999996</v>
      </c>
      <c r="W1102" s="7">
        <v>126.75</v>
      </c>
      <c r="X1102" s="7">
        <v>14</v>
      </c>
      <c r="Y1102" s="10">
        <f t="shared" si="973"/>
        <v>2.0827779159040466E-2</v>
      </c>
      <c r="Z1102" s="10">
        <f t="shared" si="974"/>
        <v>3.0145455416836227E-2</v>
      </c>
      <c r="AA1102" s="10">
        <f t="shared" si="975"/>
        <v>5.4931335830212182E-2</v>
      </c>
      <c r="AB1102" s="5"/>
      <c r="AC1102" s="10">
        <f>(U1102-$U$1099)/$U$1099</f>
        <v>5.0780563461058095E-2</v>
      </c>
      <c r="AD1102" s="10">
        <f>(V1102-$V$1099)/$V$1099</f>
        <v>4.36503119613506E-2</v>
      </c>
      <c r="AE1102" s="10">
        <f>(W1102-$W$1099)/$W$1099</f>
        <v>0.13169642857142858</v>
      </c>
      <c r="AF1102" s="10" t="s">
        <v>3</v>
      </c>
      <c r="AG1102" s="10">
        <f t="shared" si="991"/>
        <v>8.091586511037048E-2</v>
      </c>
      <c r="AH1102" s="10">
        <f t="shared" si="992"/>
        <v>8.8046116610077968E-2</v>
      </c>
      <c r="AI1102" s="10">
        <f t="shared" si="981"/>
        <v>-7.1302514997074878E-3</v>
      </c>
      <c r="AJ1102" s="1" t="s">
        <v>30</v>
      </c>
      <c r="AK1102" s="7"/>
      <c r="AL1102" s="7">
        <v>4009.25</v>
      </c>
      <c r="AM1102" s="7">
        <v>193.25</v>
      </c>
      <c r="AN1102" s="7">
        <v>2614.25</v>
      </c>
      <c r="AO1102" s="4"/>
      <c r="AP1102" s="10">
        <f t="shared" si="982"/>
        <v>2.4728434504792333E-2</v>
      </c>
      <c r="AQ1102" s="10">
        <f t="shared" si="983"/>
        <v>3.011727078891261E-2</v>
      </c>
      <c r="AR1102" s="10">
        <f t="shared" si="984"/>
        <v>2.3590446358653094E-2</v>
      </c>
      <c r="AS1102" s="4"/>
      <c r="AT1102" s="10">
        <f>(AL1102-$AL$1100)/$AL$1100</f>
        <v>6.3179527976664013E-2</v>
      </c>
      <c r="AU1102" s="10">
        <f>(AM1102-$AM$1100)/$AM$1100</f>
        <v>7.1824736550194057E-2</v>
      </c>
      <c r="AV1102" s="10">
        <f>(AN1102-$AN$1100)/$AN$1100</f>
        <v>4.6390617807753158E-2</v>
      </c>
      <c r="AW1102" s="4"/>
      <c r="AX1102" s="9">
        <f>AU1102-AT1102</f>
        <v>8.6452085735300443E-3</v>
      </c>
      <c r="AY1102" s="9">
        <f>AU1102-AV1102</f>
        <v>2.5434118742440899E-2</v>
      </c>
      <c r="AZ1102" s="8">
        <f t="shared" si="985"/>
        <v>-1.6788910168910855E-2</v>
      </c>
      <c r="BA1102" s="4"/>
      <c r="BC1102" s="4"/>
      <c r="BD1102" s="4"/>
      <c r="BE1102" s="4"/>
      <c r="BF1102" s="4"/>
      <c r="BG1102" s="4"/>
      <c r="BH1102" s="4"/>
      <c r="BI1102" s="4"/>
      <c r="BJ1102" s="4"/>
      <c r="BK1102" s="4"/>
      <c r="BN1102" s="4"/>
    </row>
    <row r="1103" spans="1:66" s="1" customFormat="1">
      <c r="A1103" s="12">
        <v>42964</v>
      </c>
      <c r="B1103" s="7">
        <v>31795.46</v>
      </c>
      <c r="C1103" s="7">
        <v>629.45000000000005</v>
      </c>
      <c r="D1103" s="7">
        <v>1687.95</v>
      </c>
      <c r="E1103" s="7">
        <v>17288.5</v>
      </c>
      <c r="F1103" s="7"/>
      <c r="G1103" s="7"/>
      <c r="H1103" s="10">
        <f t="shared" si="964"/>
        <v>-1.3864953783487247E-2</v>
      </c>
      <c r="I1103" s="10">
        <f t="shared" si="965"/>
        <v>-2.5115234605838552E-3</v>
      </c>
      <c r="J1103" s="10">
        <f t="shared" si="966"/>
        <v>3.9487819749716904E-3</v>
      </c>
      <c r="K1103" s="7"/>
      <c r="L1103" s="10">
        <f t="shared" si="967"/>
        <v>9.0792634107285828</v>
      </c>
      <c r="M1103" s="10">
        <f t="shared" si="968"/>
        <v>7.5142496847414879</v>
      </c>
      <c r="N1103" s="10">
        <f t="shared" si="969"/>
        <v>10.712282365693381</v>
      </c>
      <c r="O1103" s="7"/>
      <c r="P1103" s="10">
        <f t="shared" si="970"/>
        <v>1.5650137259870949</v>
      </c>
      <c r="Q1103" s="10">
        <f t="shared" si="971"/>
        <v>-1.6330189549647987</v>
      </c>
      <c r="R1103" s="11">
        <f t="shared" si="972"/>
        <v>3.1980326809518935</v>
      </c>
      <c r="S1103" s="7"/>
      <c r="T1103" s="7"/>
      <c r="U1103" s="7">
        <v>16888.95</v>
      </c>
      <c r="V1103" s="7">
        <v>4245.8</v>
      </c>
      <c r="W1103" s="7">
        <v>130</v>
      </c>
      <c r="X1103" s="7">
        <f>X1100+X1100*0.132</f>
        <v>2.1170860462532364</v>
      </c>
      <c r="Y1103" s="10">
        <f t="shared" si="973"/>
        <v>-8.8237192842428123E-3</v>
      </c>
      <c r="Z1103" s="10">
        <f t="shared" si="974"/>
        <v>-1.2351997022494E-2</v>
      </c>
      <c r="AA1103" s="10">
        <f t="shared" si="975"/>
        <v>2.564102564102564E-2</v>
      </c>
      <c r="AB1103" s="5"/>
      <c r="AC1103" s="10">
        <f>(U1103-$U$1102)/$U$1102</f>
        <v>-8.8237192842428123E-3</v>
      </c>
      <c r="AD1103" s="10">
        <f>(V1103-$V$1102)/$V$1102</f>
        <v>-1.2351997022494E-2</v>
      </c>
      <c r="AE1103" s="10">
        <f>(W1103-$W$1102)/$W$1102</f>
        <v>2.564102564102564E-2</v>
      </c>
      <c r="AF1103" s="7" t="s">
        <v>2</v>
      </c>
      <c r="AG1103" s="10">
        <f t="shared" si="991"/>
        <v>3.4464744925268451E-2</v>
      </c>
      <c r="AH1103" s="10">
        <f t="shared" si="992"/>
        <v>3.7993022663519643E-2</v>
      </c>
      <c r="AI1103" s="10">
        <f t="shared" si="981"/>
        <v>-3.5282777382511926E-3</v>
      </c>
      <c r="AJ1103" s="7" t="s">
        <v>2</v>
      </c>
      <c r="AK1103" s="7"/>
      <c r="AL1103" s="7">
        <v>3953</v>
      </c>
      <c r="AM1103" s="7">
        <v>203.1</v>
      </c>
      <c r="AN1103" s="7">
        <v>2618.8000000000002</v>
      </c>
      <c r="AO1103" s="4"/>
      <c r="AP1103" s="10">
        <f t="shared" si="982"/>
        <v>-1.4030055496663965E-2</v>
      </c>
      <c r="AQ1103" s="10">
        <f t="shared" si="983"/>
        <v>5.097024579560152E-2</v>
      </c>
      <c r="AR1103" s="10">
        <f t="shared" si="984"/>
        <v>1.7404609352587479E-3</v>
      </c>
      <c r="AS1103" s="4"/>
      <c r="AT1103" s="10">
        <f>(AL1103-$AL$1100)/$AL$1100</f>
        <v>4.8263060196234421E-2</v>
      </c>
      <c r="AU1103" s="10">
        <f>(AM1103-$AM$1100)/$AM$1100</f>
        <v>0.12645590682196328</v>
      </c>
      <c r="AV1103" s="10">
        <f>(AN1103-$AN$1100)/$AN$1100</f>
        <v>4.8211819801068818E-2</v>
      </c>
      <c r="AW1103" s="10" t="s">
        <v>3</v>
      </c>
      <c r="AX1103" s="9">
        <f>AU1103-AT1103</f>
        <v>7.8192846625728868E-2</v>
      </c>
      <c r="AY1103" s="9">
        <f>AU1103-AV1103</f>
        <v>7.8244087020894471E-2</v>
      </c>
      <c r="AZ1103" s="8">
        <f t="shared" si="985"/>
        <v>-5.1240395165602637E-5</v>
      </c>
      <c r="BA1103" s="4" t="s">
        <v>30</v>
      </c>
      <c r="BC1103" s="4"/>
      <c r="BD1103" s="4"/>
      <c r="BE1103" s="4"/>
      <c r="BF1103" s="4"/>
      <c r="BG1103" s="4"/>
      <c r="BH1103" s="4"/>
      <c r="BI1103" s="4"/>
      <c r="BJ1103" s="4"/>
      <c r="BK1103" s="4"/>
      <c r="BN1103" s="4"/>
    </row>
    <row r="1104" spans="1:66" s="1" customFormat="1">
      <c r="A1104" s="12">
        <v>42965</v>
      </c>
      <c r="B1104" s="7">
        <v>31524.68</v>
      </c>
      <c r="C1104" s="7">
        <v>626.9</v>
      </c>
      <c r="D1104" s="7">
        <v>1683.35</v>
      </c>
      <c r="E1104" s="7">
        <v>17072.5</v>
      </c>
      <c r="F1104" s="7"/>
      <c r="G1104" s="7"/>
      <c r="H1104" s="10">
        <f t="shared" si="964"/>
        <v>-4.051155770911221E-3</v>
      </c>
      <c r="I1104" s="10">
        <f t="shared" si="965"/>
        <v>-2.7251992061377035E-3</v>
      </c>
      <c r="J1104" s="10">
        <f t="shared" si="966"/>
        <v>-1.2493854296208463E-2</v>
      </c>
      <c r="K1104" s="7"/>
      <c r="L1104" s="10">
        <f t="shared" si="967"/>
        <v>9.0384307445956757</v>
      </c>
      <c r="M1104" s="10">
        <f t="shared" si="968"/>
        <v>7.4910466582597728</v>
      </c>
      <c r="N1104" s="10">
        <f t="shared" si="969"/>
        <v>10.565950816340356</v>
      </c>
      <c r="O1104" s="7"/>
      <c r="P1104" s="10">
        <f t="shared" si="970"/>
        <v>1.547384086335903</v>
      </c>
      <c r="Q1104" s="10">
        <f t="shared" si="971"/>
        <v>-1.5275200717446804</v>
      </c>
      <c r="R1104" s="11">
        <f t="shared" si="972"/>
        <v>3.0749041580805834</v>
      </c>
      <c r="S1104" s="7"/>
      <c r="T1104" s="7"/>
      <c r="U1104" s="7">
        <v>17058.55</v>
      </c>
      <c r="V1104" s="7">
        <v>4247.1000000000004</v>
      </c>
      <c r="W1104" s="7">
        <v>138</v>
      </c>
      <c r="X1104" s="7"/>
      <c r="Y1104" s="10">
        <f t="shared" si="973"/>
        <v>1.0042068926724192E-2</v>
      </c>
      <c r="Z1104" s="10">
        <f t="shared" si="974"/>
        <v>3.0618493570120633E-4</v>
      </c>
      <c r="AA1104" s="10">
        <f t="shared" si="975"/>
        <v>6.1538461538461542E-2</v>
      </c>
      <c r="AB1104" s="5"/>
      <c r="AC1104" s="10">
        <f>(U1104-$U$1102)/$U$1102</f>
        <v>1.1297412452389477E-3</v>
      </c>
      <c r="AD1104" s="10">
        <f>(V1104-$V$1102)/$V$1102</f>
        <v>-1.2049594082206908E-2</v>
      </c>
      <c r="AE1104" s="10">
        <f>(W1104-$W$1102)/$W$1102</f>
        <v>8.8757396449704137E-2</v>
      </c>
      <c r="AF1104" s="10"/>
      <c r="AG1104" s="10">
        <f t="shared" si="991"/>
        <v>8.7627655204465194E-2</v>
      </c>
      <c r="AH1104" s="10">
        <f t="shared" si="992"/>
        <v>0.10080699053191104</v>
      </c>
      <c r="AI1104" s="10">
        <f t="shared" si="981"/>
        <v>-1.3179335327445849E-2</v>
      </c>
      <c r="AK1104" s="7"/>
      <c r="AL1104" s="7">
        <v>3913.75</v>
      </c>
      <c r="AM1104" s="7">
        <v>201.3</v>
      </c>
      <c r="AN1104" s="7">
        <v>2605.35</v>
      </c>
      <c r="AO1104" s="4"/>
      <c r="AP1104" s="10">
        <f t="shared" si="982"/>
        <v>-9.9291677207184424E-3</v>
      </c>
      <c r="AQ1104" s="10">
        <f t="shared" si="983"/>
        <v>-8.8626292466764296E-3</v>
      </c>
      <c r="AR1104" s="10">
        <f t="shared" si="984"/>
        <v>-5.1359401252483094E-3</v>
      </c>
      <c r="AS1104" s="4"/>
      <c r="AT1104" s="10">
        <f t="shared" ref="AT1104:AT1113" si="993">(AL1104-$AL$1103)/$AL$1103</f>
        <v>-9.9291677207184424E-3</v>
      </c>
      <c r="AU1104" s="10">
        <f t="shared" ref="AU1104:AU1113" si="994">(AM1104-$AM$1103)/$AM$1103</f>
        <v>-8.8626292466764296E-3</v>
      </c>
      <c r="AV1104" s="10">
        <f t="shared" ref="AV1104:AV1113" si="995">(AN1104-$AN$1103)/$AN$1103</f>
        <v>-5.1359401252483094E-3</v>
      </c>
      <c r="AW1104" s="4" t="s">
        <v>2</v>
      </c>
      <c r="AX1104" s="9">
        <f>AU1104-AT1104</f>
        <v>1.0665384740420128E-3</v>
      </c>
      <c r="AY1104" s="9">
        <f>AU1104-AV1104</f>
        <v>-3.7266891214281202E-3</v>
      </c>
      <c r="AZ1104" s="8">
        <f t="shared" si="985"/>
        <v>4.793227595470133E-3</v>
      </c>
      <c r="BA1104" s="4" t="s">
        <v>2</v>
      </c>
      <c r="BC1104" s="4"/>
      <c r="BD1104" s="4"/>
      <c r="BE1104" s="4"/>
      <c r="BF1104" s="4"/>
      <c r="BG1104" s="4"/>
      <c r="BH1104" s="4"/>
      <c r="BI1104" s="4"/>
      <c r="BJ1104" s="4"/>
      <c r="BK1104" s="4"/>
      <c r="BN1104" s="4"/>
    </row>
    <row r="1105" spans="1:66" s="1" customFormat="1">
      <c r="A1105" s="12">
        <v>42968</v>
      </c>
      <c r="B1105" s="7">
        <v>31258.85</v>
      </c>
      <c r="C1105" s="7">
        <v>602.35</v>
      </c>
      <c r="D1105" s="7">
        <v>1642.65</v>
      </c>
      <c r="E1105" s="7">
        <v>16920</v>
      </c>
      <c r="F1105" s="7"/>
      <c r="G1105" s="7"/>
      <c r="H1105" s="10">
        <f t="shared" si="964"/>
        <v>-3.9160950709842011E-2</v>
      </c>
      <c r="I1105" s="10">
        <f t="shared" si="965"/>
        <v>-2.4177978435856964E-2</v>
      </c>
      <c r="J1105" s="10">
        <f t="shared" si="966"/>
        <v>-8.9324937765412216E-3</v>
      </c>
      <c r="K1105" s="7"/>
      <c r="L1105" s="10">
        <f t="shared" si="967"/>
        <v>8.6453162530024006</v>
      </c>
      <c r="M1105" s="10">
        <f t="shared" si="968"/>
        <v>7.2857503152585128</v>
      </c>
      <c r="N1105" s="10">
        <f t="shared" si="969"/>
        <v>10.462638032653615</v>
      </c>
      <c r="O1105" s="7"/>
      <c r="P1105" s="10">
        <f t="shared" si="970"/>
        <v>1.3595659377438878</v>
      </c>
      <c r="Q1105" s="10">
        <f t="shared" si="971"/>
        <v>-1.8173217796512144</v>
      </c>
      <c r="R1105" s="11">
        <f t="shared" si="972"/>
        <v>3.1768877173951022</v>
      </c>
      <c r="S1105" s="7"/>
      <c r="T1105" s="7"/>
      <c r="U1105" s="7">
        <v>17000.75</v>
      </c>
      <c r="V1105" s="7">
        <v>4236.3500000000004</v>
      </c>
      <c r="W1105" s="7">
        <v>139.80000000000001</v>
      </c>
      <c r="X1105" s="7">
        <v>15</v>
      </c>
      <c r="Y1105" s="10">
        <f t="shared" si="973"/>
        <v>-3.3883301921909703E-3</v>
      </c>
      <c r="Z1105" s="10">
        <f t="shared" si="974"/>
        <v>-2.5311388947752583E-3</v>
      </c>
      <c r="AA1105" s="10">
        <f t="shared" si="975"/>
        <v>1.3043478260869648E-2</v>
      </c>
      <c r="AB1105" s="5"/>
      <c r="AC1105" s="10">
        <f>(U1105-$U$1102)/$U$1102</f>
        <v>-2.2624168833226292E-3</v>
      </c>
      <c r="AD1105" s="10">
        <f>(V1105-$V$1102)/$V$1102</f>
        <v>-1.4550233780734438E-2</v>
      </c>
      <c r="AE1105" s="10">
        <f>(W1105-$W$1102)/$W$1102</f>
        <v>0.10295857988165689</v>
      </c>
      <c r="AF1105" s="10" t="s">
        <v>1</v>
      </c>
      <c r="AG1105" s="10">
        <f t="shared" si="991"/>
        <v>0.10522099676497952</v>
      </c>
      <c r="AH1105" s="10">
        <f t="shared" si="992"/>
        <v>0.11750881366239133</v>
      </c>
      <c r="AI1105" s="10">
        <f t="shared" si="981"/>
        <v>-1.2287816897411805E-2</v>
      </c>
      <c r="AJ1105" s="7"/>
      <c r="AK1105" s="7"/>
      <c r="AL1105" s="7">
        <v>3855</v>
      </c>
      <c r="AM1105" s="7">
        <v>198.35</v>
      </c>
      <c r="AN1105" s="7">
        <v>2586.65</v>
      </c>
      <c r="AO1105" s="4"/>
      <c r="AP1105" s="10">
        <f t="shared" si="982"/>
        <v>-1.5011178537208559E-2</v>
      </c>
      <c r="AQ1105" s="10">
        <f t="shared" si="983"/>
        <v>-1.4654744162940969E-2</v>
      </c>
      <c r="AR1105" s="10">
        <f t="shared" si="984"/>
        <v>-7.1775385264934918E-3</v>
      </c>
      <c r="AS1105" s="4"/>
      <c r="AT1105" s="10">
        <f t="shared" si="993"/>
        <v>-2.479129774854541E-2</v>
      </c>
      <c r="AU1105" s="10">
        <f t="shared" si="994"/>
        <v>-2.3387493845396356E-2</v>
      </c>
      <c r="AV1105" s="10">
        <f t="shared" si="995"/>
        <v>-1.2276615243623067E-2</v>
      </c>
      <c r="AW1105" s="4"/>
      <c r="AX1105" s="9">
        <f t="shared" ref="AX1105:AX1113" si="996">AT1105-AU1105</f>
        <v>-1.4038039031490541E-3</v>
      </c>
      <c r="AY1105" s="9">
        <f t="shared" ref="AY1105:AY1113" si="997">AT1105-AV1105</f>
        <v>-1.2514682504922343E-2</v>
      </c>
      <c r="AZ1105" s="8">
        <f t="shared" si="985"/>
        <v>1.1110878601773289E-2</v>
      </c>
      <c r="BA1105" s="4"/>
      <c r="BC1105" s="4"/>
      <c r="BD1105" s="4"/>
      <c r="BE1105" s="4"/>
      <c r="BF1105" s="4"/>
      <c r="BG1105" s="4"/>
      <c r="BH1105" s="4"/>
      <c r="BI1105" s="4"/>
      <c r="BJ1105" s="4"/>
      <c r="BK1105" s="4"/>
      <c r="BN1105" s="4"/>
    </row>
    <row r="1106" spans="1:66" s="1" customFormat="1">
      <c r="A1106" s="12">
        <v>42969</v>
      </c>
      <c r="B1106" s="7">
        <v>31291.85</v>
      </c>
      <c r="C1106" s="7">
        <v>600</v>
      </c>
      <c r="D1106" s="7">
        <v>1616.85</v>
      </c>
      <c r="E1106" s="7">
        <v>16828</v>
      </c>
      <c r="F1106" s="7"/>
      <c r="G1106" s="7"/>
      <c r="H1106" s="10">
        <f t="shared" si="964"/>
        <v>-3.9013862372375241E-3</v>
      </c>
      <c r="I1106" s="10">
        <f t="shared" si="965"/>
        <v>-1.5706328189206576E-2</v>
      </c>
      <c r="J1106" s="10">
        <f t="shared" si="966"/>
        <v>-5.4373522458628842E-3</v>
      </c>
      <c r="K1106" s="7"/>
      <c r="L1106" s="10">
        <f t="shared" si="967"/>
        <v>8.6076861489191341</v>
      </c>
      <c r="M1106" s="10">
        <f t="shared" si="968"/>
        <v>7.1556116015132405</v>
      </c>
      <c r="N1106" s="10">
        <f t="shared" si="969"/>
        <v>10.400311632003252</v>
      </c>
      <c r="O1106" s="7"/>
      <c r="P1106" s="10">
        <f t="shared" si="970"/>
        <v>1.4520745474058936</v>
      </c>
      <c r="Q1106" s="10">
        <f t="shared" si="971"/>
        <v>-1.7926254830841177</v>
      </c>
      <c r="R1106" s="11">
        <f t="shared" si="972"/>
        <v>3.2447000304900113</v>
      </c>
      <c r="S1106" s="7"/>
      <c r="T1106" s="7"/>
      <c r="U1106" s="7">
        <v>17172.599999999999</v>
      </c>
      <c r="V1106" s="7">
        <v>4199.6000000000004</v>
      </c>
      <c r="W1106" s="7">
        <v>137.4</v>
      </c>
      <c r="X1106" s="7">
        <f>X1103+X1103*0.103</f>
        <v>2.3351459090173199</v>
      </c>
      <c r="Y1106" s="10">
        <f t="shared" si="973"/>
        <v>1.0108377571577639E-2</v>
      </c>
      <c r="Z1106" s="10">
        <f t="shared" si="974"/>
        <v>-8.6749206274269117E-3</v>
      </c>
      <c r="AA1106" s="10">
        <f t="shared" si="975"/>
        <v>-1.7167381974248965E-2</v>
      </c>
      <c r="AB1106" s="5"/>
      <c r="AC1106" s="10">
        <f t="shared" ref="AC1106:AC1117" si="998">(U1106-$U$1105)/$U$1105</f>
        <v>1.0108377571577639E-2</v>
      </c>
      <c r="AD1106" s="10">
        <f t="shared" ref="AD1106:AD1117" si="999">(V1106-$V$1105)/$V$1105</f>
        <v>-8.6749206274269117E-3</v>
      </c>
      <c r="AE1106" s="10">
        <f t="shared" ref="AE1106:AE1117" si="1000">(W1106-$W$1105)/$W$1105</f>
        <v>-1.7167381974248965E-2</v>
      </c>
      <c r="AF1106" s="7" t="s">
        <v>7</v>
      </c>
      <c r="AG1106" s="10">
        <f t="shared" ref="AG1106:AG1117" si="1001">AC1106-AD1106</f>
        <v>1.8783298199004553E-2</v>
      </c>
      <c r="AH1106" s="10">
        <f t="shared" ref="AH1106:AH1117" si="1002">AC1106-AE1106</f>
        <v>2.7275759545826603E-2</v>
      </c>
      <c r="AI1106" s="10">
        <f t="shared" si="981"/>
        <v>-8.49246134682205E-3</v>
      </c>
      <c r="AJ1106" s="7"/>
      <c r="AK1106" s="7"/>
      <c r="AL1106" s="7">
        <v>3874</v>
      </c>
      <c r="AM1106" s="7">
        <v>197.65</v>
      </c>
      <c r="AN1106" s="7">
        <v>2555.9</v>
      </c>
      <c r="AO1106" s="4"/>
      <c r="AP1106" s="10">
        <f t="shared" si="982"/>
        <v>4.9286640726329441E-3</v>
      </c>
      <c r="AQ1106" s="10">
        <f t="shared" si="983"/>
        <v>-3.5291152004032701E-3</v>
      </c>
      <c r="AR1106" s="10">
        <f t="shared" si="984"/>
        <v>-1.1887963195639147E-2</v>
      </c>
      <c r="AS1106" s="4"/>
      <c r="AT1106" s="10">
        <f t="shared" si="993"/>
        <v>-1.9984821654439665E-2</v>
      </c>
      <c r="AU1106" s="10">
        <f t="shared" si="994"/>
        <v>-2.68340718857705E-2</v>
      </c>
      <c r="AV1106" s="10">
        <f t="shared" si="995"/>
        <v>-2.4018634489079E-2</v>
      </c>
      <c r="AW1106" s="4"/>
      <c r="AX1106" s="9">
        <f t="shared" si="996"/>
        <v>6.8492502313308341E-3</v>
      </c>
      <c r="AY1106" s="9">
        <f t="shared" si="997"/>
        <v>4.0338128346393345E-3</v>
      </c>
      <c r="AZ1106" s="8">
        <f t="shared" si="985"/>
        <v>2.8154373966914996E-3</v>
      </c>
      <c r="BA1106" s="4"/>
      <c r="BC1106" s="4"/>
      <c r="BD1106" s="4"/>
      <c r="BE1106" s="4"/>
      <c r="BF1106" s="4"/>
      <c r="BG1106" s="4"/>
      <c r="BH1106" s="4"/>
      <c r="BI1106" s="4"/>
      <c r="BJ1106" s="4"/>
      <c r="BK1106" s="4"/>
      <c r="BN1106" s="4"/>
    </row>
    <row r="1107" spans="1:66" s="1" customFormat="1">
      <c r="A1107" s="12">
        <v>42970</v>
      </c>
      <c r="B1107" s="7">
        <v>31568.01</v>
      </c>
      <c r="C1107" s="7">
        <v>613.20000000000005</v>
      </c>
      <c r="D1107" s="7">
        <v>1645.15</v>
      </c>
      <c r="E1107" s="7">
        <v>17787.5</v>
      </c>
      <c r="F1107" s="7"/>
      <c r="G1107" s="7"/>
      <c r="H1107" s="10">
        <f t="shared" si="964"/>
        <v>2.2000000000000075E-2</v>
      </c>
      <c r="I1107" s="10">
        <f t="shared" si="965"/>
        <v>1.7503169743637432E-2</v>
      </c>
      <c r="J1107" s="10">
        <f t="shared" si="966"/>
        <v>5.7018065129545992E-2</v>
      </c>
      <c r="K1107" s="7"/>
      <c r="L1107" s="10">
        <f t="shared" si="967"/>
        <v>8.819055244195356</v>
      </c>
      <c r="M1107" s="10">
        <f t="shared" si="968"/>
        <v>7.2983606557377056</v>
      </c>
      <c r="N1107" s="10">
        <f t="shared" si="969"/>
        <v>11.050335343133934</v>
      </c>
      <c r="O1107" s="7"/>
      <c r="P1107" s="10">
        <f t="shared" si="970"/>
        <v>1.5206945884576504</v>
      </c>
      <c r="Q1107" s="10">
        <f t="shared" si="971"/>
        <v>-2.2312800989385781</v>
      </c>
      <c r="R1107" s="11">
        <f t="shared" si="972"/>
        <v>3.7519746873962285</v>
      </c>
      <c r="S1107" s="7"/>
      <c r="T1107" s="7"/>
      <c r="U1107" s="7">
        <v>17214.2</v>
      </c>
      <c r="V1107" s="7">
        <v>4250.8500000000004</v>
      </c>
      <c r="W1107" s="7">
        <v>144.69999999999999</v>
      </c>
      <c r="X1107" s="7"/>
      <c r="Y1107" s="10">
        <f t="shared" si="973"/>
        <v>2.4224636921608951E-3</v>
      </c>
      <c r="Z1107" s="10">
        <f t="shared" si="974"/>
        <v>1.2203543194589959E-2</v>
      </c>
      <c r="AA1107" s="10">
        <f t="shared" si="975"/>
        <v>5.3129548762736407E-2</v>
      </c>
      <c r="AB1107" s="5"/>
      <c r="AC1107" s="10">
        <f t="shared" si="998"/>
        <v>1.2555328441392335E-2</v>
      </c>
      <c r="AD1107" s="10">
        <f t="shared" si="999"/>
        <v>3.4227577985766044E-3</v>
      </c>
      <c r="AE1107" s="10">
        <f t="shared" si="1000"/>
        <v>3.5050071530758058E-2</v>
      </c>
      <c r="AF1107" s="10"/>
      <c r="AG1107" s="10">
        <f t="shared" si="1001"/>
        <v>9.1325706428157308E-3</v>
      </c>
      <c r="AH1107" s="10">
        <f t="shared" si="1002"/>
        <v>-2.2494743089365721E-2</v>
      </c>
      <c r="AI1107" s="10">
        <f t="shared" si="981"/>
        <v>3.1627313732181452E-2</v>
      </c>
      <c r="AJ1107" s="7"/>
      <c r="AK1107" s="7"/>
      <c r="AL1107" s="7">
        <v>3900.75</v>
      </c>
      <c r="AM1107" s="7">
        <v>202.35</v>
      </c>
      <c r="AN1107" s="7">
        <v>2591.9499999999998</v>
      </c>
      <c r="AO1107" s="4"/>
      <c r="AP1107" s="10">
        <f t="shared" si="982"/>
        <v>6.9050077439339183E-3</v>
      </c>
      <c r="AQ1107" s="10">
        <f t="shared" si="983"/>
        <v>2.3779408044523088E-2</v>
      </c>
      <c r="AR1107" s="10">
        <f t="shared" si="984"/>
        <v>1.4104620681560204E-2</v>
      </c>
      <c r="AS1107" s="4"/>
      <c r="AT1107" s="10">
        <f t="shared" si="993"/>
        <v>-1.3217809258790791E-2</v>
      </c>
      <c r="AU1107" s="10">
        <f t="shared" si="994"/>
        <v>-3.6927621861152144E-3</v>
      </c>
      <c r="AV1107" s="10">
        <f t="shared" si="995"/>
        <v>-1.0252787536276295E-2</v>
      </c>
      <c r="AW1107" s="4"/>
      <c r="AX1107" s="9">
        <f t="shared" si="996"/>
        <v>-9.5250470726755774E-3</v>
      </c>
      <c r="AY1107" s="9">
        <f t="shared" si="997"/>
        <v>-2.9650217225144961E-3</v>
      </c>
      <c r="AZ1107" s="8">
        <f t="shared" si="985"/>
        <v>-6.5600253501610813E-3</v>
      </c>
      <c r="BA1107" s="4"/>
      <c r="BC1107" s="4"/>
      <c r="BD1107" s="4"/>
      <c r="BE1107" s="4"/>
      <c r="BF1107" s="4"/>
      <c r="BG1107" s="4"/>
      <c r="BH1107" s="4"/>
      <c r="BI1107" s="4"/>
      <c r="BJ1107" s="4"/>
      <c r="BK1107" s="4"/>
      <c r="BN1107" s="4"/>
    </row>
    <row r="1108" spans="1:66" s="1" customFormat="1">
      <c r="A1108" s="12">
        <v>42971</v>
      </c>
      <c r="B1108" s="7">
        <v>31596.06</v>
      </c>
      <c r="C1108" s="7">
        <v>612.6</v>
      </c>
      <c r="D1108" s="7">
        <v>1635.3</v>
      </c>
      <c r="E1108" s="7">
        <v>17616.5</v>
      </c>
      <c r="F1108" s="7"/>
      <c r="G1108" s="7"/>
      <c r="H1108" s="10">
        <f t="shared" si="964"/>
        <v>-9.7847358121334427E-4</v>
      </c>
      <c r="I1108" s="10">
        <f t="shared" si="965"/>
        <v>-5.9872959912470811E-3</v>
      </c>
      <c r="J1108" s="10">
        <f t="shared" si="966"/>
        <v>-9.6134926212227689E-3</v>
      </c>
      <c r="K1108" s="7"/>
      <c r="L1108" s="10">
        <f t="shared" si="967"/>
        <v>8.8094475580464362</v>
      </c>
      <c r="M1108" s="10">
        <f t="shared" si="968"/>
        <v>7.2486759142496844</v>
      </c>
      <c r="N1108" s="10">
        <f t="shared" si="969"/>
        <v>10.934489533229456</v>
      </c>
      <c r="O1108" s="7"/>
      <c r="P1108" s="10">
        <f t="shared" si="970"/>
        <v>1.5607716437967518</v>
      </c>
      <c r="Q1108" s="10">
        <f t="shared" si="971"/>
        <v>-2.1250419751830201</v>
      </c>
      <c r="R1108" s="11">
        <f t="shared" si="972"/>
        <v>3.6858136189797719</v>
      </c>
      <c r="S1108" s="7"/>
      <c r="T1108" s="7"/>
      <c r="U1108" s="7">
        <v>17219.849999999999</v>
      </c>
      <c r="V1108" s="7">
        <v>4217.55</v>
      </c>
      <c r="W1108" s="7">
        <v>145.55000000000001</v>
      </c>
      <c r="X1108" s="7"/>
      <c r="Y1108" s="10">
        <f t="shared" si="973"/>
        <v>3.2821740191224785E-4</v>
      </c>
      <c r="Z1108" s="10">
        <f t="shared" si="974"/>
        <v>-7.8337273721726663E-3</v>
      </c>
      <c r="AA1108" s="10">
        <f t="shared" si="975"/>
        <v>5.87422252937127E-3</v>
      </c>
      <c r="AB1108" s="5"/>
      <c r="AC1108" s="10">
        <f t="shared" si="998"/>
        <v>1.2887666720585771E-2</v>
      </c>
      <c r="AD1108" s="10">
        <f t="shared" si="999"/>
        <v>-4.4377825250510889E-3</v>
      </c>
      <c r="AE1108" s="10">
        <f t="shared" si="1000"/>
        <v>4.1130185979971381E-2</v>
      </c>
      <c r="AF1108" s="10"/>
      <c r="AG1108" s="10">
        <f t="shared" si="1001"/>
        <v>1.7325449245636858E-2</v>
      </c>
      <c r="AH1108" s="10">
        <f t="shared" si="1002"/>
        <v>-2.8242519259385611E-2</v>
      </c>
      <c r="AI1108" s="10">
        <f t="shared" si="981"/>
        <v>4.5567968505022469E-2</v>
      </c>
      <c r="AJ1108" s="7"/>
      <c r="AK1108" s="7"/>
      <c r="AL1108" s="7">
        <v>3893.75</v>
      </c>
      <c r="AM1108" s="7">
        <v>202.25</v>
      </c>
      <c r="AN1108" s="7">
        <v>2623</v>
      </c>
      <c r="AO1108" s="4"/>
      <c r="AP1108" s="10">
        <f t="shared" si="982"/>
        <v>-1.794526693584567E-3</v>
      </c>
      <c r="AQ1108" s="10">
        <f t="shared" si="983"/>
        <v>-4.9419322955272706E-4</v>
      </c>
      <c r="AR1108" s="10">
        <f t="shared" si="984"/>
        <v>1.1979397750728288E-2</v>
      </c>
      <c r="AS1108" s="4"/>
      <c r="AT1108" s="10">
        <f t="shared" si="993"/>
        <v>-1.498861624082975E-2</v>
      </c>
      <c r="AU1108" s="10">
        <f t="shared" si="994"/>
        <v>-4.1851304775972148E-3</v>
      </c>
      <c r="AV1108" s="10">
        <f t="shared" si="995"/>
        <v>1.6037879945012287E-3</v>
      </c>
      <c r="AW1108" s="4"/>
      <c r="AX1108" s="9">
        <f t="shared" si="996"/>
        <v>-1.0803485763232534E-2</v>
      </c>
      <c r="AY1108" s="9">
        <f t="shared" si="997"/>
        <v>-1.6592404235330978E-2</v>
      </c>
      <c r="AZ1108" s="8">
        <f t="shared" si="985"/>
        <v>5.7889184720984442E-3</v>
      </c>
      <c r="BA1108" s="4"/>
      <c r="BC1108" s="4"/>
      <c r="BD1108" s="4"/>
      <c r="BE1108" s="4"/>
      <c r="BF1108" s="4"/>
      <c r="BG1108" s="4"/>
      <c r="BH1108" s="4"/>
      <c r="BI1108" s="4"/>
      <c r="BJ1108" s="4"/>
      <c r="BK1108" s="4"/>
      <c r="BN1108" s="4"/>
    </row>
    <row r="1109" spans="1:66" s="1" customFormat="1">
      <c r="A1109" s="12">
        <v>42975</v>
      </c>
      <c r="B1109" s="7">
        <v>31750.82</v>
      </c>
      <c r="C1109" s="7">
        <v>618.6</v>
      </c>
      <c r="D1109" s="7">
        <v>1668.3</v>
      </c>
      <c r="E1109" s="7">
        <v>18261</v>
      </c>
      <c r="F1109" s="7"/>
      <c r="G1109" s="7"/>
      <c r="H1109" s="10">
        <f t="shared" si="964"/>
        <v>9.7943192948090098E-3</v>
      </c>
      <c r="I1109" s="10">
        <f t="shared" si="965"/>
        <v>2.017978352595854E-2</v>
      </c>
      <c r="J1109" s="10">
        <f t="shared" si="966"/>
        <v>3.6585019725825223E-2</v>
      </c>
      <c r="K1109" s="7"/>
      <c r="L1109" s="10">
        <f t="shared" si="967"/>
        <v>8.9055244195356273</v>
      </c>
      <c r="M1109" s="10">
        <f t="shared" si="968"/>
        <v>7.4151324085750314</v>
      </c>
      <c r="N1109" s="10">
        <f t="shared" si="969"/>
        <v>11.371113068220312</v>
      </c>
      <c r="O1109" s="7"/>
      <c r="P1109" s="10">
        <f t="shared" si="970"/>
        <v>1.4903920109605959</v>
      </c>
      <c r="Q1109" s="10">
        <f t="shared" si="971"/>
        <v>-2.465588648684685</v>
      </c>
      <c r="R1109" s="11">
        <f t="shared" si="972"/>
        <v>3.9559806596452809</v>
      </c>
      <c r="S1109" s="7"/>
      <c r="T1109" s="7"/>
      <c r="U1109" s="7">
        <v>17432.150000000001</v>
      </c>
      <c r="V1109" s="7">
        <v>4187.95</v>
      </c>
      <c r="W1109" s="7">
        <v>145</v>
      </c>
      <c r="X1109" s="7"/>
      <c r="Y1109" s="10">
        <f t="shared" si="973"/>
        <v>1.2328794966274557E-2</v>
      </c>
      <c r="Z1109" s="10">
        <f t="shared" si="974"/>
        <v>-7.0182926106389636E-3</v>
      </c>
      <c r="AA1109" s="10">
        <f t="shared" si="975"/>
        <v>-3.7787701820680957E-3</v>
      </c>
      <c r="AB1109" s="5"/>
      <c r="AC1109" s="10">
        <f t="shared" si="998"/>
        <v>2.5375351087452109E-2</v>
      </c>
      <c r="AD1109" s="10">
        <f t="shared" si="999"/>
        <v>-1.1424929479386864E-2</v>
      </c>
      <c r="AE1109" s="10">
        <f t="shared" si="1000"/>
        <v>3.7195994277539259E-2</v>
      </c>
      <c r="AF1109" s="10"/>
      <c r="AG1109" s="10">
        <f t="shared" si="1001"/>
        <v>3.6800280566838969E-2</v>
      </c>
      <c r="AH1109" s="10">
        <f t="shared" si="1002"/>
        <v>-1.182064319008715E-2</v>
      </c>
      <c r="AI1109" s="10">
        <f t="shared" si="981"/>
        <v>4.8620923756926115E-2</v>
      </c>
      <c r="AJ1109" s="7"/>
      <c r="AK1109" s="7"/>
      <c r="AL1109" s="7">
        <v>3997.25</v>
      </c>
      <c r="AM1109" s="7">
        <v>212.25</v>
      </c>
      <c r="AN1109" s="7">
        <v>2674.65</v>
      </c>
      <c r="AO1109" s="4"/>
      <c r="AP1109" s="10">
        <f t="shared" si="982"/>
        <v>2.6581059390048154E-2</v>
      </c>
      <c r="AQ1109" s="10">
        <f t="shared" si="983"/>
        <v>4.9443757725587144E-2</v>
      </c>
      <c r="AR1109" s="10">
        <f t="shared" si="984"/>
        <v>1.9691193290125846E-2</v>
      </c>
      <c r="AS1109" s="4"/>
      <c r="AT1109" s="10">
        <f t="shared" si="993"/>
        <v>1.1194029850746268E-2</v>
      </c>
      <c r="AU1109" s="10">
        <f t="shared" si="994"/>
        <v>4.5051698670605642E-2</v>
      </c>
      <c r="AV1109" s="10">
        <f t="shared" si="995"/>
        <v>2.1326561784023181E-2</v>
      </c>
      <c r="AW1109" s="4"/>
      <c r="AX1109" s="9">
        <f t="shared" si="996"/>
        <v>-3.3857668819859375E-2</v>
      </c>
      <c r="AY1109" s="9">
        <f t="shared" si="997"/>
        <v>-1.0132531933276913E-2</v>
      </c>
      <c r="AZ1109" s="8">
        <f t="shared" si="985"/>
        <v>-2.3725136886582461E-2</v>
      </c>
      <c r="BA1109" s="4"/>
      <c r="BC1109" s="4"/>
      <c r="BD1109" s="4"/>
      <c r="BE1109" s="4"/>
      <c r="BF1109" s="4"/>
      <c r="BG1109" s="4"/>
      <c r="BH1109" s="4"/>
      <c r="BI1109" s="4"/>
      <c r="BJ1109" s="4"/>
      <c r="BK1109" s="4"/>
      <c r="BN1109" s="4"/>
    </row>
    <row r="1110" spans="1:66" s="1" customFormat="1">
      <c r="A1110" s="12">
        <v>42976</v>
      </c>
      <c r="B1110" s="7">
        <v>31388.39</v>
      </c>
      <c r="C1110" s="7">
        <v>603.04999999999995</v>
      </c>
      <c r="D1110" s="7">
        <v>1645.55</v>
      </c>
      <c r="E1110" s="7">
        <v>17759</v>
      </c>
      <c r="F1110" s="7"/>
      <c r="G1110" s="7"/>
      <c r="H1110" s="10">
        <f t="shared" si="964"/>
        <v>-2.5137407048173403E-2</v>
      </c>
      <c r="I1110" s="10">
        <f t="shared" si="965"/>
        <v>-1.3636636096625307E-2</v>
      </c>
      <c r="J1110" s="10">
        <f t="shared" si="966"/>
        <v>-2.7490279831334539E-2</v>
      </c>
      <c r="K1110" s="7"/>
      <c r="L1110" s="10">
        <f t="shared" si="967"/>
        <v>8.6565252201761389</v>
      </c>
      <c r="M1110" s="10">
        <f t="shared" si="968"/>
        <v>7.3003783102143753</v>
      </c>
      <c r="N1110" s="10">
        <f t="shared" si="969"/>
        <v>11.031027708149855</v>
      </c>
      <c r="O1110" s="7"/>
      <c r="P1110" s="10">
        <f t="shared" si="970"/>
        <v>1.3561469099617636</v>
      </c>
      <c r="Q1110" s="10">
        <f t="shared" si="971"/>
        <v>-2.3745024879737162</v>
      </c>
      <c r="R1110" s="11">
        <f t="shared" si="972"/>
        <v>3.7306493979354798</v>
      </c>
      <c r="S1110" s="7"/>
      <c r="T1110" s="7"/>
      <c r="U1110" s="7">
        <v>17297.099999999999</v>
      </c>
      <c r="V1110" s="7">
        <v>4173.1000000000004</v>
      </c>
      <c r="W1110" s="7">
        <v>139.4</v>
      </c>
      <c r="X1110" s="7"/>
      <c r="Y1110" s="10">
        <f t="shared" si="973"/>
        <v>-7.7471797798896232E-3</v>
      </c>
      <c r="Z1110" s="10">
        <f t="shared" si="974"/>
        <v>-3.5458876061078702E-3</v>
      </c>
      <c r="AA1110" s="10">
        <f t="shared" si="975"/>
        <v>-3.8620689655172374E-2</v>
      </c>
      <c r="AB1110" s="5"/>
      <c r="AC1110" s="10">
        <f t="shared" si="998"/>
        <v>1.7431583900710177E-2</v>
      </c>
      <c r="AD1110" s="10">
        <f t="shared" si="999"/>
        <v>-1.4930305569653119E-2</v>
      </c>
      <c r="AE1110" s="10">
        <f t="shared" si="1000"/>
        <v>-2.8612303290415282E-3</v>
      </c>
      <c r="AF1110" s="10"/>
      <c r="AG1110" s="10">
        <f t="shared" si="1001"/>
        <v>3.2361889470363295E-2</v>
      </c>
      <c r="AH1110" s="10">
        <f t="shared" si="1002"/>
        <v>2.0292814229751707E-2</v>
      </c>
      <c r="AI1110" s="10">
        <f t="shared" si="981"/>
        <v>1.2069075240611588E-2</v>
      </c>
      <c r="AJ1110" s="7"/>
      <c r="AK1110" s="7"/>
      <c r="AL1110" s="7">
        <v>4018.5</v>
      </c>
      <c r="AM1110" s="7">
        <v>208.1</v>
      </c>
      <c r="AN1110" s="7">
        <v>2676.75</v>
      </c>
      <c r="AO1110" s="4"/>
      <c r="AP1110" s="10">
        <f t="shared" si="982"/>
        <v>5.3161548564638192E-3</v>
      </c>
      <c r="AQ1110" s="10">
        <f t="shared" si="983"/>
        <v>-1.9552414605418164E-2</v>
      </c>
      <c r="AR1110" s="10">
        <f t="shared" si="984"/>
        <v>7.8514945880766044E-4</v>
      </c>
      <c r="AS1110" s="4"/>
      <c r="AT1110" s="10">
        <f t="shared" si="993"/>
        <v>1.6569693903364532E-2</v>
      </c>
      <c r="AU1110" s="10">
        <f t="shared" si="994"/>
        <v>2.4618414574101428E-2</v>
      </c>
      <c r="AV1110" s="10">
        <f t="shared" si="995"/>
        <v>2.2128455781273794E-2</v>
      </c>
      <c r="AW1110" s="4"/>
      <c r="AX1110" s="9">
        <f t="shared" si="996"/>
        <v>-8.0487206707368954E-3</v>
      </c>
      <c r="AY1110" s="9">
        <f t="shared" si="997"/>
        <v>-5.5587618779092615E-3</v>
      </c>
      <c r="AZ1110" s="8">
        <f t="shared" si="985"/>
        <v>-2.4899587928276339E-3</v>
      </c>
      <c r="BA1110" s="4"/>
      <c r="BC1110" s="4"/>
      <c r="BD1110" s="4"/>
      <c r="BE1110" s="4"/>
      <c r="BF1110" s="4"/>
      <c r="BG1110" s="4"/>
      <c r="BH1110" s="4"/>
      <c r="BI1110" s="4"/>
      <c r="BJ1110" s="4"/>
      <c r="BK1110" s="4"/>
      <c r="BN1110" s="4"/>
    </row>
    <row r="1111" spans="1:66" s="1" customFormat="1">
      <c r="A1111" s="12">
        <v>42977</v>
      </c>
      <c r="B1111" s="7">
        <v>31646.46</v>
      </c>
      <c r="C1111" s="7">
        <v>620.75</v>
      </c>
      <c r="D1111" s="7">
        <v>1658.5</v>
      </c>
      <c r="E1111" s="7">
        <v>17860.5</v>
      </c>
      <c r="F1111" s="7"/>
      <c r="G1111" s="7"/>
      <c r="H1111" s="10">
        <f t="shared" si="964"/>
        <v>2.9350800099494315E-2</v>
      </c>
      <c r="I1111" s="10">
        <f t="shared" si="965"/>
        <v>7.8697092157637549E-3</v>
      </c>
      <c r="J1111" s="10">
        <f t="shared" si="966"/>
        <v>5.7154119038234138E-3</v>
      </c>
      <c r="K1111" s="7"/>
      <c r="L1111" s="10">
        <f t="shared" si="967"/>
        <v>8.9399519615692551</v>
      </c>
      <c r="M1111" s="10">
        <f t="shared" si="968"/>
        <v>7.3656998738965953</v>
      </c>
      <c r="N1111" s="10">
        <f t="shared" si="969"/>
        <v>11.099789987128245</v>
      </c>
      <c r="O1111" s="7"/>
      <c r="P1111" s="10">
        <f t="shared" si="970"/>
        <v>1.5742520876726598</v>
      </c>
      <c r="Q1111" s="10">
        <f t="shared" si="971"/>
        <v>-2.1598380255589902</v>
      </c>
      <c r="R1111" s="11">
        <f t="shared" si="972"/>
        <v>3.73409011323165</v>
      </c>
      <c r="S1111" s="7"/>
      <c r="T1111" s="7"/>
      <c r="U1111" s="7">
        <v>17538.2</v>
      </c>
      <c r="V1111" s="7">
        <v>4244.45</v>
      </c>
      <c r="W1111" s="7">
        <v>143.19999999999999</v>
      </c>
      <c r="X1111" s="7"/>
      <c r="Y1111" s="10">
        <f t="shared" si="973"/>
        <v>1.3938752738898556E-2</v>
      </c>
      <c r="Z1111" s="10">
        <f t="shared" si="974"/>
        <v>1.7097601303587128E-2</v>
      </c>
      <c r="AA1111" s="10">
        <f t="shared" si="975"/>
        <v>2.7259684361549373E-2</v>
      </c>
      <c r="AB1111" s="5"/>
      <c r="AC1111" s="10">
        <f t="shared" si="998"/>
        <v>3.1613311177448096E-2</v>
      </c>
      <c r="AD1111" s="10">
        <f t="shared" si="999"/>
        <v>1.9120233219633537E-3</v>
      </c>
      <c r="AE1111" s="10">
        <f t="shared" si="1000"/>
        <v>2.4320457796852483E-2</v>
      </c>
      <c r="AF1111" s="10"/>
      <c r="AG1111" s="10">
        <f t="shared" si="1001"/>
        <v>2.9701287855484742E-2</v>
      </c>
      <c r="AH1111" s="10">
        <f t="shared" si="1002"/>
        <v>7.2928533805956125E-3</v>
      </c>
      <c r="AI1111" s="10">
        <f t="shared" si="981"/>
        <v>2.2408434474889129E-2</v>
      </c>
      <c r="AJ1111" s="7"/>
      <c r="AK1111" s="7"/>
      <c r="AL1111" s="7">
        <v>4121.5</v>
      </c>
      <c r="AM1111" s="7">
        <v>217.9</v>
      </c>
      <c r="AN1111" s="7">
        <v>2691.9</v>
      </c>
      <c r="AO1111" s="4"/>
      <c r="AP1111" s="10">
        <f t="shared" si="982"/>
        <v>2.5631454522831901E-2</v>
      </c>
      <c r="AQ1111" s="10">
        <f t="shared" si="983"/>
        <v>4.7092743873137971E-2</v>
      </c>
      <c r="AR1111" s="10">
        <f t="shared" si="984"/>
        <v>5.6598486971140716E-3</v>
      </c>
      <c r="AS1111" s="4"/>
      <c r="AT1111" s="10">
        <f t="shared" si="993"/>
        <v>4.262585378193777E-2</v>
      </c>
      <c r="AU1111" s="10">
        <f t="shared" si="994"/>
        <v>7.287050713934029E-2</v>
      </c>
      <c r="AV1111" s="10">
        <f t="shared" si="995"/>
        <v>2.7913548190010656E-2</v>
      </c>
      <c r="AW1111" s="4"/>
      <c r="AX1111" s="9">
        <f t="shared" si="996"/>
        <v>-3.0244653357402521E-2</v>
      </c>
      <c r="AY1111" s="9">
        <f t="shared" si="997"/>
        <v>1.4712305591927113E-2</v>
      </c>
      <c r="AZ1111" s="8">
        <f t="shared" si="985"/>
        <v>-4.4956958949329634E-2</v>
      </c>
      <c r="BA1111" s="4"/>
      <c r="BC1111" s="4"/>
      <c r="BD1111" s="4"/>
      <c r="BE1111" s="4"/>
      <c r="BF1111" s="4"/>
      <c r="BG1111" s="4"/>
      <c r="BH1111" s="4"/>
      <c r="BI1111" s="4"/>
      <c r="BJ1111" s="4"/>
      <c r="BK1111" s="4"/>
      <c r="BN1111" s="4"/>
    </row>
    <row r="1112" spans="1:66" s="1" customFormat="1">
      <c r="A1112" s="12">
        <v>42978</v>
      </c>
      <c r="B1112" s="7">
        <v>31730.49</v>
      </c>
      <c r="C1112" s="7">
        <v>646.5</v>
      </c>
      <c r="D1112" s="7">
        <v>1645.9</v>
      </c>
      <c r="E1112" s="7">
        <v>17836.5</v>
      </c>
      <c r="F1112" s="7"/>
      <c r="G1112" s="7"/>
      <c r="H1112" s="10">
        <f t="shared" si="964"/>
        <v>4.1482078131292788E-2</v>
      </c>
      <c r="I1112" s="10">
        <f t="shared" si="965"/>
        <v>-7.5972264094060346E-3</v>
      </c>
      <c r="J1112" s="10">
        <f t="shared" si="966"/>
        <v>-1.3437473754934072E-3</v>
      </c>
      <c r="K1112" s="7"/>
      <c r="L1112" s="10">
        <f t="shared" si="967"/>
        <v>9.3522818254603663</v>
      </c>
      <c r="M1112" s="10">
        <f t="shared" si="968"/>
        <v>7.3021437578814634</v>
      </c>
      <c r="N1112" s="10">
        <f t="shared" si="969"/>
        <v>11.083530926089018</v>
      </c>
      <c r="O1112" s="7"/>
      <c r="P1112" s="10">
        <f t="shared" si="970"/>
        <v>2.0501380675789029</v>
      </c>
      <c r="Q1112" s="10">
        <f t="shared" si="971"/>
        <v>-1.7312491006286521</v>
      </c>
      <c r="R1112" s="11">
        <f t="shared" si="972"/>
        <v>3.781387168207555</v>
      </c>
      <c r="S1112" s="7"/>
      <c r="T1112" s="7"/>
      <c r="U1112" s="7">
        <v>17728.95</v>
      </c>
      <c r="V1112" s="7">
        <v>4212.55</v>
      </c>
      <c r="W1112" s="7">
        <v>142.6</v>
      </c>
      <c r="X1112" s="7"/>
      <c r="Y1112" s="10">
        <f t="shared" si="973"/>
        <v>1.0876258681050506E-2</v>
      </c>
      <c r="Z1112" s="10">
        <f t="shared" si="974"/>
        <v>-7.5156969689829396E-3</v>
      </c>
      <c r="AA1112" s="10">
        <f t="shared" si="975"/>
        <v>-4.1899441340781732E-3</v>
      </c>
      <c r="AB1112" s="5"/>
      <c r="AC1112" s="10">
        <f t="shared" si="998"/>
        <v>4.2833404408629074E-2</v>
      </c>
      <c r="AD1112" s="10">
        <f t="shared" si="999"/>
        <v>-5.61804383490509E-3</v>
      </c>
      <c r="AE1112" s="10">
        <f t="shared" si="1000"/>
        <v>2.002861230329029E-2</v>
      </c>
      <c r="AF1112" s="10"/>
      <c r="AG1112" s="10">
        <f t="shared" si="1001"/>
        <v>4.8451448243534166E-2</v>
      </c>
      <c r="AH1112" s="10">
        <f t="shared" si="1002"/>
        <v>2.2804792105338784E-2</v>
      </c>
      <c r="AI1112" s="10">
        <f t="shared" si="981"/>
        <v>2.5646656138195383E-2</v>
      </c>
      <c r="AJ1112" s="7"/>
      <c r="AK1112" s="7"/>
      <c r="AL1112" s="7">
        <v>4232</v>
      </c>
      <c r="AM1112" s="7">
        <v>220.45</v>
      </c>
      <c r="AN1112" s="7">
        <v>2714.95</v>
      </c>
      <c r="AO1112" s="4"/>
      <c r="AP1112" s="10">
        <f t="shared" si="982"/>
        <v>2.6810627198835375E-2</v>
      </c>
      <c r="AQ1112" s="10">
        <f t="shared" si="983"/>
        <v>1.1702615878843428E-2</v>
      </c>
      <c r="AR1112" s="10">
        <f t="shared" si="984"/>
        <v>8.5627252126749612E-3</v>
      </c>
      <c r="AS1112" s="4"/>
      <c r="AT1112" s="10">
        <f t="shared" si="993"/>
        <v>7.0579306855552748E-2</v>
      </c>
      <c r="AU1112" s="10">
        <f t="shared" si="994"/>
        <v>8.5425898572131925E-2</v>
      </c>
      <c r="AV1112" s="10">
        <f t="shared" si="995"/>
        <v>3.6715289445547437E-2</v>
      </c>
      <c r="AW1112" s="4"/>
      <c r="AX1112" s="9">
        <f t="shared" si="996"/>
        <v>-1.4846591716579177E-2</v>
      </c>
      <c r="AY1112" s="9">
        <f t="shared" si="997"/>
        <v>3.3864017410005311E-2</v>
      </c>
      <c r="AZ1112" s="8">
        <f t="shared" si="985"/>
        <v>-4.8710609126584488E-2</v>
      </c>
      <c r="BA1112" s="4"/>
      <c r="BC1112" s="4"/>
      <c r="BD1112" s="4"/>
      <c r="BE1112" s="4"/>
      <c r="BF1112" s="4"/>
      <c r="BG1112" s="4"/>
      <c r="BH1112" s="4"/>
      <c r="BI1112" s="4"/>
      <c r="BJ1112" s="4"/>
      <c r="BK1112" s="4"/>
      <c r="BN1112" s="4"/>
    </row>
    <row r="1113" spans="1:66" s="1" customFormat="1">
      <c r="A1113" s="12">
        <v>42979</v>
      </c>
      <c r="B1113" s="7">
        <v>31892.23</v>
      </c>
      <c r="C1113" s="7">
        <v>650.54999999999995</v>
      </c>
      <c r="D1113" s="7">
        <v>1658.8</v>
      </c>
      <c r="E1113" s="7">
        <v>17993</v>
      </c>
      <c r="F1113" s="7"/>
      <c r="G1113" s="7"/>
      <c r="H1113" s="10">
        <f t="shared" si="964"/>
        <v>6.2645011600927373E-3</v>
      </c>
      <c r="I1113" s="10">
        <f t="shared" si="965"/>
        <v>7.8376572088218379E-3</v>
      </c>
      <c r="J1113" s="10">
        <f t="shared" si="966"/>
        <v>8.7741429092030379E-3</v>
      </c>
      <c r="K1113" s="7"/>
      <c r="L1113" s="10">
        <f t="shared" si="967"/>
        <v>9.4171337069655703</v>
      </c>
      <c r="M1113" s="10">
        <f t="shared" si="968"/>
        <v>7.3672131147540982</v>
      </c>
      <c r="N1113" s="10">
        <f t="shared" si="969"/>
        <v>11.1895535532823</v>
      </c>
      <c r="O1113" s="7"/>
      <c r="P1113" s="10">
        <f t="shared" si="970"/>
        <v>2.049920592211472</v>
      </c>
      <c r="Q1113" s="10">
        <f t="shared" si="971"/>
        <v>-1.7724198463167298</v>
      </c>
      <c r="R1113" s="11">
        <f t="shared" si="972"/>
        <v>3.8223404385282018</v>
      </c>
      <c r="S1113" s="7"/>
      <c r="T1113" s="7"/>
      <c r="U1113" s="7">
        <v>17898.650000000001</v>
      </c>
      <c r="V1113" s="7">
        <v>4240.3999999999996</v>
      </c>
      <c r="W1113" s="7">
        <v>144.4</v>
      </c>
      <c r="X1113" s="7"/>
      <c r="Y1113" s="10">
        <f t="shared" si="973"/>
        <v>9.5719148624143404E-3</v>
      </c>
      <c r="Z1113" s="10">
        <f t="shared" si="974"/>
        <v>6.6111974932046985E-3</v>
      </c>
      <c r="AA1113" s="10">
        <f t="shared" si="975"/>
        <v>1.2622720897615788E-2</v>
      </c>
      <c r="AB1113" s="5"/>
      <c r="AC1113" s="10">
        <f t="shared" si="998"/>
        <v>5.2815316971310172E-2</v>
      </c>
      <c r="AD1113" s="10">
        <f t="shared" si="999"/>
        <v>9.5601166098156949E-4</v>
      </c>
      <c r="AE1113" s="10">
        <f t="shared" si="1000"/>
        <v>3.2904148783977065E-2</v>
      </c>
      <c r="AF1113" s="10"/>
      <c r="AG1113" s="10">
        <f t="shared" si="1001"/>
        <v>5.1859305310328604E-2</v>
      </c>
      <c r="AH1113" s="10">
        <f t="shared" si="1002"/>
        <v>1.9911168187333107E-2</v>
      </c>
      <c r="AI1113" s="10">
        <f t="shared" si="981"/>
        <v>3.1948137122995497E-2</v>
      </c>
      <c r="AJ1113" s="7"/>
      <c r="AK1113" s="7"/>
      <c r="AL1113" s="7">
        <v>4388</v>
      </c>
      <c r="AM1113" s="7">
        <v>229.7</v>
      </c>
      <c r="AN1113" s="7">
        <v>2701.85</v>
      </c>
      <c r="AO1113" s="4"/>
      <c r="AP1113" s="10">
        <f t="shared" si="982"/>
        <v>3.6862003780718335E-2</v>
      </c>
      <c r="AQ1113" s="10">
        <f t="shared" si="983"/>
        <v>4.1959628033567703E-2</v>
      </c>
      <c r="AR1113" s="10">
        <f t="shared" si="984"/>
        <v>-4.8251349011952009E-3</v>
      </c>
      <c r="AS1113" s="4" t="s">
        <v>6</v>
      </c>
      <c r="AT1113" s="10">
        <f t="shared" si="993"/>
        <v>0.11004300531242095</v>
      </c>
      <c r="AU1113" s="10">
        <f t="shared" si="994"/>
        <v>0.13096996553421958</v>
      </c>
      <c r="AV1113" s="10">
        <f t="shared" si="995"/>
        <v>3.1712998319841042E-2</v>
      </c>
      <c r="AW1113" s="10" t="s">
        <v>1</v>
      </c>
      <c r="AX1113" s="9">
        <f t="shared" si="996"/>
        <v>-2.0926960221798629E-2</v>
      </c>
      <c r="AY1113" s="9">
        <f t="shared" si="997"/>
        <v>7.8330006992579915E-2</v>
      </c>
      <c r="AZ1113" s="8">
        <f t="shared" si="985"/>
        <v>-9.9256967214378544E-2</v>
      </c>
      <c r="BA1113" s="4" t="s">
        <v>29</v>
      </c>
      <c r="BC1113" s="4"/>
      <c r="BD1113" s="4"/>
      <c r="BE1113" s="4"/>
      <c r="BF1113" s="4"/>
      <c r="BG1113" s="4"/>
      <c r="BH1113" s="4"/>
      <c r="BI1113" s="4"/>
      <c r="BJ1113" s="4">
        <v>166</v>
      </c>
      <c r="BK1113" s="4"/>
      <c r="BN1113" s="4"/>
    </row>
    <row r="1114" spans="1:66" s="1" customFormat="1">
      <c r="A1114" s="12">
        <v>42982</v>
      </c>
      <c r="B1114" s="7">
        <v>31702.25</v>
      </c>
      <c r="C1114" s="7">
        <v>645.65</v>
      </c>
      <c r="D1114" s="7">
        <v>1727.2</v>
      </c>
      <c r="E1114" s="7">
        <v>17990</v>
      </c>
      <c r="F1114" s="7"/>
      <c r="G1114" s="7"/>
      <c r="H1114" s="10">
        <f t="shared" si="964"/>
        <v>-7.5320882330335527E-3</v>
      </c>
      <c r="I1114" s="10">
        <f t="shared" si="965"/>
        <v>4.1234627441524049E-2</v>
      </c>
      <c r="J1114" s="10">
        <f t="shared" si="966"/>
        <v>-1.6673150669704886E-4</v>
      </c>
      <c r="K1114" s="7"/>
      <c r="L1114" s="10">
        <f t="shared" si="967"/>
        <v>9.3386709367493985</v>
      </c>
      <c r="M1114" s="10">
        <f t="shared" si="968"/>
        <v>7.7122320302648175</v>
      </c>
      <c r="N1114" s="10">
        <f t="shared" si="969"/>
        <v>11.187521170652397</v>
      </c>
      <c r="O1114" s="7"/>
      <c r="P1114" s="10">
        <f t="shared" si="970"/>
        <v>1.626438906484581</v>
      </c>
      <c r="Q1114" s="10">
        <f t="shared" si="971"/>
        <v>-1.8488502339029989</v>
      </c>
      <c r="R1114" s="11">
        <f t="shared" si="972"/>
        <v>3.4752891403875799</v>
      </c>
      <c r="S1114" s="7"/>
      <c r="T1114" s="7"/>
      <c r="U1114" s="7">
        <v>18061.7</v>
      </c>
      <c r="V1114" s="7">
        <v>4216</v>
      </c>
      <c r="W1114" s="7">
        <v>143.1</v>
      </c>
      <c r="X1114" s="7"/>
      <c r="Y1114" s="10">
        <f t="shared" si="973"/>
        <v>9.1096255862871921E-3</v>
      </c>
      <c r="Z1114" s="10">
        <f t="shared" si="974"/>
        <v>-5.7541741345155262E-3</v>
      </c>
      <c r="AA1114" s="10">
        <f t="shared" si="975"/>
        <v>-9.0027700831025719E-3</v>
      </c>
      <c r="AB1114" s="5"/>
      <c r="AC1114" s="10">
        <f t="shared" si="998"/>
        <v>6.2406070320427082E-2</v>
      </c>
      <c r="AD1114" s="10">
        <f t="shared" si="999"/>
        <v>-4.8036635311058725E-3</v>
      </c>
      <c r="AE1114" s="10">
        <f t="shared" si="1000"/>
        <v>2.3605150214592151E-2</v>
      </c>
      <c r="AF1114" s="10"/>
      <c r="AG1114" s="10">
        <f t="shared" si="1001"/>
        <v>6.7209733851532949E-2</v>
      </c>
      <c r="AH1114" s="10">
        <f t="shared" si="1002"/>
        <v>3.8800920105834927E-2</v>
      </c>
      <c r="AI1114" s="10">
        <f t="shared" si="981"/>
        <v>2.8408813745698022E-2</v>
      </c>
      <c r="AJ1114" s="7"/>
      <c r="AK1114" s="7"/>
      <c r="AL1114" s="7">
        <v>4384.25</v>
      </c>
      <c r="AM1114" s="7">
        <v>228.25</v>
      </c>
      <c r="AN1114" s="7">
        <v>2701.65</v>
      </c>
      <c r="AO1114" s="4"/>
      <c r="AP1114" s="10">
        <f t="shared" si="982"/>
        <v>-8.5460346399270743E-4</v>
      </c>
      <c r="AQ1114" s="10">
        <f t="shared" si="983"/>
        <v>-6.3125816282106608E-3</v>
      </c>
      <c r="AR1114" s="10">
        <f t="shared" si="984"/>
        <v>-7.4023354368235879E-5</v>
      </c>
      <c r="AS1114" s="4"/>
      <c r="AT1114" s="10">
        <f t="shared" ref="AT1114:AT1121" si="1003">(AL1114-$AL$1113)/$AL$1113</f>
        <v>-8.5460346399270743E-4</v>
      </c>
      <c r="AU1114" s="10">
        <f t="shared" ref="AU1114:AU1121" si="1004">(AM1114-$AM$1113)/$AM$1113</f>
        <v>-6.3125816282106608E-3</v>
      </c>
      <c r="AV1114" s="10">
        <f t="shared" ref="AV1114:AV1121" si="1005">(AN1114-$AN$1113)/$AN$1113</f>
        <v>-7.4023354368235879E-5</v>
      </c>
      <c r="AW1114" s="7" t="s">
        <v>0</v>
      </c>
      <c r="AX1114" s="9">
        <f t="shared" ref="AX1114:AX1122" si="1006">AU1114-AT1114</f>
        <v>-5.4579781642179531E-3</v>
      </c>
      <c r="AY1114" s="9">
        <f t="shared" ref="AY1114:AY1122" si="1007">AU1114-AV1114</f>
        <v>-6.2385582738424252E-3</v>
      </c>
      <c r="AZ1114" s="8">
        <f t="shared" si="985"/>
        <v>7.8058010962447216E-4</v>
      </c>
      <c r="BA1114" s="4" t="s">
        <v>2</v>
      </c>
      <c r="BC1114" s="4"/>
      <c r="BD1114" s="4"/>
      <c r="BE1114" s="4"/>
      <c r="BF1114" s="4"/>
      <c r="BG1114" s="4"/>
      <c r="BH1114" s="4"/>
      <c r="BI1114" s="4"/>
      <c r="BJ1114" s="4"/>
      <c r="BK1114" s="4"/>
      <c r="BN1114" s="4"/>
    </row>
    <row r="1115" spans="1:66" s="1" customFormat="1">
      <c r="A1115" s="12">
        <v>42983</v>
      </c>
      <c r="B1115" s="7">
        <v>31809.55</v>
      </c>
      <c r="C1115" s="7">
        <v>649.95000000000005</v>
      </c>
      <c r="D1115" s="7">
        <v>1745.45</v>
      </c>
      <c r="E1115" s="7">
        <v>17875</v>
      </c>
      <c r="F1115" s="7"/>
      <c r="G1115" s="7"/>
      <c r="H1115" s="10">
        <f t="shared" si="964"/>
        <v>6.6599550840239575E-3</v>
      </c>
      <c r="I1115" s="10">
        <f t="shared" si="965"/>
        <v>1.0566234367762852E-2</v>
      </c>
      <c r="J1115" s="10">
        <f t="shared" si="966"/>
        <v>-6.3924402445803222E-3</v>
      </c>
      <c r="K1115" s="7"/>
      <c r="L1115" s="10">
        <f t="shared" si="967"/>
        <v>9.4075260208166522</v>
      </c>
      <c r="M1115" s="10">
        <f t="shared" si="968"/>
        <v>7.8042875157629261</v>
      </c>
      <c r="N1115" s="10">
        <f t="shared" si="969"/>
        <v>11.109613169839443</v>
      </c>
      <c r="O1115" s="7"/>
      <c r="P1115" s="10">
        <f t="shared" si="970"/>
        <v>1.6032385050537261</v>
      </c>
      <c r="Q1115" s="10">
        <f t="shared" si="971"/>
        <v>-1.7020871490227911</v>
      </c>
      <c r="R1115" s="11">
        <f t="shared" si="972"/>
        <v>3.3053256540765172</v>
      </c>
      <c r="S1115" s="7"/>
      <c r="T1115" s="7"/>
      <c r="U1115" s="7">
        <v>18356.400000000001</v>
      </c>
      <c r="V1115" s="7">
        <v>4260.55</v>
      </c>
      <c r="W1115" s="7">
        <v>142.75</v>
      </c>
      <c r="X1115" s="7"/>
      <c r="Y1115" s="10">
        <f t="shared" si="973"/>
        <v>1.6316293593626331E-2</v>
      </c>
      <c r="Z1115" s="10">
        <f t="shared" si="974"/>
        <v>1.056688804554084E-2</v>
      </c>
      <c r="AA1115" s="10">
        <f t="shared" si="975"/>
        <v>-2.4458420684835384E-3</v>
      </c>
      <c r="AB1115" s="5"/>
      <c r="AC1115" s="10">
        <f t="shared" si="998"/>
        <v>7.9740599679425997E-2</v>
      </c>
      <c r="AD1115" s="10">
        <f t="shared" si="999"/>
        <v>5.7124647396933244E-3</v>
      </c>
      <c r="AE1115" s="10">
        <f t="shared" si="1000"/>
        <v>2.110157367668089E-2</v>
      </c>
      <c r="AF1115" s="10"/>
      <c r="AG1115" s="10">
        <f t="shared" si="1001"/>
        <v>7.4028134939732676E-2</v>
      </c>
      <c r="AH1115" s="10">
        <f t="shared" si="1002"/>
        <v>5.8639026002745107E-2</v>
      </c>
      <c r="AI1115" s="10">
        <f t="shared" si="981"/>
        <v>1.5389108936987569E-2</v>
      </c>
      <c r="AJ1115" s="7"/>
      <c r="AK1115" s="7"/>
      <c r="AL1115" s="7">
        <v>4378.25</v>
      </c>
      <c r="AM1115" s="7">
        <v>227.9</v>
      </c>
      <c r="AN1115" s="7">
        <v>2756.45</v>
      </c>
      <c r="AO1115" s="4"/>
      <c r="AP1115" s="10">
        <f t="shared" si="982"/>
        <v>-1.3685350972230143E-3</v>
      </c>
      <c r="AQ1115" s="10">
        <f t="shared" si="983"/>
        <v>-1.5334063526834362E-3</v>
      </c>
      <c r="AR1115" s="10">
        <f t="shared" si="984"/>
        <v>2.0283900579275527E-2</v>
      </c>
      <c r="AS1115" s="4"/>
      <c r="AT1115" s="10">
        <f t="shared" si="1003"/>
        <v>-2.2219690063810392E-3</v>
      </c>
      <c r="AU1115" s="10">
        <f t="shared" si="1004"/>
        <v>-7.8363082281235653E-3</v>
      </c>
      <c r="AV1115" s="10">
        <f t="shared" si="1005"/>
        <v>2.020837574254674E-2</v>
      </c>
      <c r="AW1115" s="4"/>
      <c r="AX1115" s="9">
        <f t="shared" si="1006"/>
        <v>-5.6143392217425266E-3</v>
      </c>
      <c r="AY1115" s="9">
        <f t="shared" si="1007"/>
        <v>-2.8044683970670305E-2</v>
      </c>
      <c r="AZ1115" s="8">
        <f t="shared" si="985"/>
        <v>2.2430344748927779E-2</v>
      </c>
      <c r="BA1115" s="4"/>
      <c r="BC1115" s="4"/>
      <c r="BD1115" s="4"/>
      <c r="BE1115" s="4"/>
      <c r="BF1115" s="4"/>
      <c r="BG1115" s="4"/>
      <c r="BH1115" s="4"/>
      <c r="BI1115" s="4"/>
      <c r="BJ1115" s="4"/>
      <c r="BK1115" s="4"/>
      <c r="BN1115" s="4"/>
    </row>
    <row r="1116" spans="1:66" s="1" customFormat="1">
      <c r="A1116" s="12">
        <v>42984</v>
      </c>
      <c r="B1116" s="7">
        <v>31661.97</v>
      </c>
      <c r="C1116" s="7">
        <v>651</v>
      </c>
      <c r="D1116" s="7">
        <v>1750</v>
      </c>
      <c r="E1116" s="7">
        <v>18577.5</v>
      </c>
      <c r="F1116" s="7"/>
      <c r="G1116" s="7"/>
      <c r="H1116" s="10">
        <f t="shared" si="964"/>
        <v>1.615508885298799E-3</v>
      </c>
      <c r="I1116" s="10">
        <f t="shared" si="965"/>
        <v>2.6067776218166973E-3</v>
      </c>
      <c r="J1116" s="10">
        <f t="shared" si="966"/>
        <v>3.93006993006993E-2</v>
      </c>
      <c r="K1116" s="7"/>
      <c r="L1116" s="10">
        <f t="shared" si="967"/>
        <v>9.4243394715772606</v>
      </c>
      <c r="M1116" s="10">
        <f t="shared" si="968"/>
        <v>7.827238335435057</v>
      </c>
      <c r="N1116" s="10">
        <f t="shared" si="969"/>
        <v>11.585529435675092</v>
      </c>
      <c r="O1116" s="7"/>
      <c r="P1116" s="10">
        <f t="shared" si="970"/>
        <v>1.5971011361422036</v>
      </c>
      <c r="Q1116" s="10">
        <f t="shared" si="971"/>
        <v>-2.1611899640978312</v>
      </c>
      <c r="R1116" s="11">
        <f t="shared" si="972"/>
        <v>3.7582911002400348</v>
      </c>
      <c r="S1116" s="7"/>
      <c r="T1116" s="7"/>
      <c r="U1116" s="7">
        <v>18170.900000000001</v>
      </c>
      <c r="V1116" s="7">
        <v>4243.2</v>
      </c>
      <c r="W1116" s="7">
        <v>141.85</v>
      </c>
      <c r="X1116" s="7"/>
      <c r="Y1116" s="10">
        <f t="shared" si="973"/>
        <v>-1.0105467302957007E-2</v>
      </c>
      <c r="Z1116" s="10">
        <f t="shared" si="974"/>
        <v>-4.072244193824826E-3</v>
      </c>
      <c r="AA1116" s="10">
        <f t="shared" si="975"/>
        <v>-6.304728546409847E-3</v>
      </c>
      <c r="AB1116" s="5"/>
      <c r="AC1116" s="10">
        <f t="shared" si="998"/>
        <v>6.882931635369037E-2</v>
      </c>
      <c r="AD1116" s="10">
        <f t="shared" si="999"/>
        <v>1.6169579944998534E-3</v>
      </c>
      <c r="AE1116" s="10">
        <f t="shared" si="1000"/>
        <v>1.4663805436337503E-2</v>
      </c>
      <c r="AF1116" s="10"/>
      <c r="AG1116" s="10">
        <f t="shared" si="1001"/>
        <v>6.721235835919051E-2</v>
      </c>
      <c r="AH1116" s="10">
        <f t="shared" si="1002"/>
        <v>5.4165510917352867E-2</v>
      </c>
      <c r="AI1116" s="10">
        <f t="shared" si="981"/>
        <v>1.3046847441837643E-2</v>
      </c>
      <c r="AJ1116" s="7"/>
      <c r="AK1116" s="7"/>
      <c r="AL1116" s="7">
        <v>4357</v>
      </c>
      <c r="AM1116" s="7">
        <v>231.5</v>
      </c>
      <c r="AN1116" s="7">
        <v>2732.1</v>
      </c>
      <c r="AO1116" s="4"/>
      <c r="AP1116" s="10">
        <f t="shared" si="982"/>
        <v>-4.8535373722377664E-3</v>
      </c>
      <c r="AQ1116" s="10">
        <f t="shared" si="983"/>
        <v>1.5796401930671323E-2</v>
      </c>
      <c r="AR1116" s="10">
        <f t="shared" si="984"/>
        <v>-8.8338261169257238E-3</v>
      </c>
      <c r="AS1116" s="4"/>
      <c r="AT1116" s="10">
        <f t="shared" si="1003"/>
        <v>-7.0647219690063807E-3</v>
      </c>
      <c r="AU1116" s="10">
        <f t="shared" si="1004"/>
        <v>7.8363082281236902E-3</v>
      </c>
      <c r="AV1116" s="10">
        <f t="shared" si="1005"/>
        <v>1.119603234820586E-2</v>
      </c>
      <c r="AW1116" s="4"/>
      <c r="AX1116" s="9">
        <f t="shared" si="1006"/>
        <v>1.4901030197130072E-2</v>
      </c>
      <c r="AY1116" s="9">
        <f t="shared" si="1007"/>
        <v>-3.3597241200821696E-3</v>
      </c>
      <c r="AZ1116" s="8">
        <f t="shared" si="985"/>
        <v>1.826075431721224E-2</v>
      </c>
      <c r="BA1116" s="4"/>
      <c r="BC1116" s="4"/>
      <c r="BD1116" s="4"/>
      <c r="BE1116" s="4"/>
      <c r="BF1116" s="4"/>
      <c r="BG1116" s="4"/>
      <c r="BH1116" s="4"/>
      <c r="BI1116" s="4"/>
      <c r="BJ1116" s="4"/>
      <c r="BK1116" s="4"/>
      <c r="BN1116" s="4"/>
    </row>
    <row r="1117" spans="1:66" s="1" customFormat="1">
      <c r="A1117" s="12">
        <v>42985</v>
      </c>
      <c r="B1117" s="7">
        <v>31662.74</v>
      </c>
      <c r="C1117" s="7">
        <v>657.8</v>
      </c>
      <c r="D1117" s="7">
        <v>1793.1</v>
      </c>
      <c r="E1117" s="7">
        <v>19588</v>
      </c>
      <c r="F1117" s="7"/>
      <c r="G1117" s="7"/>
      <c r="H1117" s="10">
        <f t="shared" si="964"/>
        <v>1.044546850998457E-2</v>
      </c>
      <c r="I1117" s="10">
        <f t="shared" si="965"/>
        <v>2.4628571428571378E-2</v>
      </c>
      <c r="J1117" s="10">
        <f t="shared" si="966"/>
        <v>5.439375588749832E-2</v>
      </c>
      <c r="K1117" s="1" t="s">
        <v>15</v>
      </c>
      <c r="L1117" s="10">
        <f t="shared" si="967"/>
        <v>9.5332265812650103</v>
      </c>
      <c r="M1117" s="10">
        <f t="shared" si="968"/>
        <v>8.0446406052963422</v>
      </c>
      <c r="N1117" s="10">
        <f t="shared" si="969"/>
        <v>12.270103651514127</v>
      </c>
      <c r="O1117" s="10" t="s">
        <v>1</v>
      </c>
      <c r="P1117" s="10">
        <f t="shared" si="970"/>
        <v>1.4885859759686682</v>
      </c>
      <c r="Q1117" s="10">
        <f t="shared" si="971"/>
        <v>-2.7368770702491165</v>
      </c>
      <c r="R1117" s="11">
        <f t="shared" si="972"/>
        <v>4.2254630462177847</v>
      </c>
      <c r="S1117" s="7" t="s">
        <v>5</v>
      </c>
      <c r="T1117" s="7"/>
      <c r="U1117" s="7">
        <v>18497.75</v>
      </c>
      <c r="V1117" s="7">
        <v>4259.8999999999996</v>
      </c>
      <c r="W1117" s="7">
        <v>141.25</v>
      </c>
      <c r="X1117" s="7">
        <v>16</v>
      </c>
      <c r="Y1117" s="10">
        <f t="shared" si="973"/>
        <v>1.7987551524690497E-2</v>
      </c>
      <c r="Z1117" s="10">
        <f t="shared" si="974"/>
        <v>3.9357088989441505E-3</v>
      </c>
      <c r="AA1117" s="10">
        <f t="shared" si="975"/>
        <v>-4.2298202326400726E-3</v>
      </c>
      <c r="AB1117" s="5"/>
      <c r="AC1117" s="10">
        <f t="shared" si="998"/>
        <v>8.805493875270208E-2</v>
      </c>
      <c r="AD1117" s="10">
        <f t="shared" si="999"/>
        <v>5.5590307694121759E-3</v>
      </c>
      <c r="AE1117" s="10">
        <f t="shared" si="1000"/>
        <v>1.0371959942775311E-2</v>
      </c>
      <c r="AF1117" s="10" t="s">
        <v>1</v>
      </c>
      <c r="AG1117" s="10">
        <f t="shared" si="1001"/>
        <v>8.2495907983289901E-2</v>
      </c>
      <c r="AH1117" s="10">
        <f t="shared" si="1002"/>
        <v>7.7682978809926764E-2</v>
      </c>
      <c r="AI1117" s="10">
        <f t="shared" si="981"/>
        <v>4.8129291733631369E-3</v>
      </c>
      <c r="AJ1117" s="7"/>
      <c r="AK1117" s="7"/>
      <c r="AL1117" s="7">
        <v>4324</v>
      </c>
      <c r="AM1117" s="7">
        <v>238.1</v>
      </c>
      <c r="AN1117" s="7">
        <v>2730.7</v>
      </c>
      <c r="AO1117" s="4"/>
      <c r="AP1117" s="10">
        <f t="shared" si="982"/>
        <v>-7.5740188202891899E-3</v>
      </c>
      <c r="AQ1117" s="10">
        <f t="shared" si="983"/>
        <v>2.850971922246218E-2</v>
      </c>
      <c r="AR1117" s="10">
        <f t="shared" si="984"/>
        <v>-5.1242633871384318E-4</v>
      </c>
      <c r="AS1117" s="4"/>
      <c r="AT1117" s="10">
        <f t="shared" si="1003"/>
        <v>-1.4585232452142206E-2</v>
      </c>
      <c r="AU1117" s="10">
        <f t="shared" si="1004"/>
        <v>3.6569438397910346E-2</v>
      </c>
      <c r="AV1117" s="10">
        <f t="shared" si="1005"/>
        <v>1.0677868867627702E-2</v>
      </c>
      <c r="AW1117" s="4"/>
      <c r="AX1117" s="9">
        <f t="shared" si="1006"/>
        <v>5.1154670850052555E-2</v>
      </c>
      <c r="AY1117" s="9">
        <f t="shared" si="1007"/>
        <v>2.5891569530282644E-2</v>
      </c>
      <c r="AZ1117" s="8">
        <f t="shared" si="985"/>
        <v>2.5263101319769912E-2</v>
      </c>
      <c r="BA1117" s="4"/>
      <c r="BC1117" s="4"/>
      <c r="BD1117" s="4"/>
      <c r="BE1117" s="4"/>
      <c r="BF1117" s="4"/>
      <c r="BG1117" s="4"/>
      <c r="BH1117" s="4"/>
      <c r="BI1117" s="4"/>
      <c r="BJ1117" s="4"/>
      <c r="BK1117" s="4"/>
      <c r="BN1117" s="4"/>
    </row>
    <row r="1118" spans="1:66" s="1" customFormat="1">
      <c r="A1118" s="12">
        <v>42986</v>
      </c>
      <c r="B1118" s="7">
        <v>31687.52</v>
      </c>
      <c r="C1118" s="7">
        <v>652.54999999999995</v>
      </c>
      <c r="D1118" s="7">
        <v>1770.85</v>
      </c>
      <c r="E1118" s="7">
        <v>18932.5</v>
      </c>
      <c r="F1118" s="7"/>
      <c r="G1118" s="7"/>
      <c r="H1118" s="10">
        <f t="shared" si="964"/>
        <v>-7.9811492854971119E-3</v>
      </c>
      <c r="I1118" s="10">
        <f t="shared" si="965"/>
        <v>-1.2408677708995595E-2</v>
      </c>
      <c r="J1118" s="10">
        <f t="shared" si="966"/>
        <v>-3.346436593832959E-2</v>
      </c>
      <c r="K1118" s="7" t="s">
        <v>2</v>
      </c>
      <c r="L1118" s="10">
        <f t="shared" si="967"/>
        <v>9.4491593274619685</v>
      </c>
      <c r="M1118" s="10">
        <f t="shared" si="968"/>
        <v>7.9324085750315252</v>
      </c>
      <c r="N1118" s="10">
        <f t="shared" si="969"/>
        <v>11.826028046880294</v>
      </c>
      <c r="O1118" s="7" t="s">
        <v>2</v>
      </c>
      <c r="P1118" s="10">
        <f t="shared" si="970"/>
        <v>1.5167507524304433</v>
      </c>
      <c r="Q1118" s="10">
        <f t="shared" si="971"/>
        <v>-2.3768687194183258</v>
      </c>
      <c r="R1118" s="11">
        <f t="shared" si="972"/>
        <v>3.8936194718487691</v>
      </c>
      <c r="S1118" s="7" t="s">
        <v>2</v>
      </c>
      <c r="T1118" s="7"/>
      <c r="U1118" s="7">
        <v>18564.650000000001</v>
      </c>
      <c r="V1118" s="7">
        <v>4290.95</v>
      </c>
      <c r="W1118" s="7">
        <v>142.44999999999999</v>
      </c>
      <c r="X1118" s="7">
        <f>X1106+X1106*0.006</f>
        <v>2.3491567844714236</v>
      </c>
      <c r="Y1118" s="10">
        <f t="shared" si="973"/>
        <v>3.6166560797935669E-3</v>
      </c>
      <c r="Z1118" s="10">
        <f t="shared" si="974"/>
        <v>7.2889034953872592E-3</v>
      </c>
      <c r="AA1118" s="10">
        <f t="shared" si="975"/>
        <v>8.4955752212388571E-3</v>
      </c>
      <c r="AB1118" s="5"/>
      <c r="AC1118" s="10">
        <f>(U1118-$U$1117)/$U$1117</f>
        <v>3.6166560797935669E-3</v>
      </c>
      <c r="AD1118" s="10">
        <f>(V1118-$V$1117)/$V$1117</f>
        <v>7.2889034953872592E-3</v>
      </c>
      <c r="AE1118" s="10">
        <f>(W1118-$W$1117)/$W$1117</f>
        <v>8.4955752212388571E-3</v>
      </c>
      <c r="AF1118" s="7" t="s">
        <v>0</v>
      </c>
      <c r="AG1118" s="10">
        <f t="shared" ref="AG1118:AG1160" si="1008">AE1118-AC1118</f>
        <v>4.8789191414452902E-3</v>
      </c>
      <c r="AH1118" s="10">
        <f t="shared" ref="AH1118:AH1160" si="1009">AE1118-AD1118</f>
        <v>1.2066717258515979E-3</v>
      </c>
      <c r="AI1118" s="10">
        <f t="shared" si="981"/>
        <v>3.6722474155936923E-3</v>
      </c>
      <c r="AJ1118" s="7"/>
      <c r="AK1118" s="7"/>
      <c r="AL1118" s="7">
        <v>4369.5</v>
      </c>
      <c r="AM1118" s="7">
        <v>245</v>
      </c>
      <c r="AN1118" s="7">
        <v>2714.65</v>
      </c>
      <c r="AO1118" s="4"/>
      <c r="AP1118" s="10">
        <f t="shared" si="982"/>
        <v>1.0522664199814987E-2</v>
      </c>
      <c r="AQ1118" s="10">
        <f t="shared" si="983"/>
        <v>2.8979420411591794E-2</v>
      </c>
      <c r="AR1118" s="10">
        <f t="shared" si="984"/>
        <v>-5.8776137986595849E-3</v>
      </c>
      <c r="AS1118" s="4"/>
      <c r="AT1118" s="10">
        <f t="shared" si="1003"/>
        <v>-4.2160437556973563E-3</v>
      </c>
      <c r="AU1118" s="10">
        <f t="shared" si="1004"/>
        <v>6.6608619939050984E-2</v>
      </c>
      <c r="AV1118" s="10">
        <f t="shared" si="1005"/>
        <v>4.7374946795714721E-3</v>
      </c>
      <c r="AW1118" s="4"/>
      <c r="AX1118" s="9">
        <f t="shared" si="1006"/>
        <v>7.0824663694748338E-2</v>
      </c>
      <c r="AY1118" s="9">
        <f t="shared" si="1007"/>
        <v>6.1871125259479513E-2</v>
      </c>
      <c r="AZ1118" s="8">
        <f t="shared" si="985"/>
        <v>8.9535384352688249E-3</v>
      </c>
      <c r="BA1118" s="4"/>
      <c r="BC1118" s="4"/>
      <c r="BD1118" s="4"/>
      <c r="BE1118" s="4"/>
      <c r="BF1118" s="4"/>
      <c r="BG1118" s="4"/>
      <c r="BH1118" s="4"/>
      <c r="BI1118" s="4"/>
      <c r="BJ1118" s="4"/>
      <c r="BK1118" s="4"/>
      <c r="BN1118" s="4"/>
    </row>
    <row r="1119" spans="1:66" s="1" customFormat="1">
      <c r="A1119" s="12">
        <v>42989</v>
      </c>
      <c r="B1119" s="7">
        <v>31882.16</v>
      </c>
      <c r="C1119" s="7">
        <v>658.2</v>
      </c>
      <c r="D1119" s="7">
        <v>1802</v>
      </c>
      <c r="E1119" s="7">
        <v>19206</v>
      </c>
      <c r="F1119" s="7"/>
      <c r="G1119" s="7"/>
      <c r="H1119" s="10">
        <f t="shared" si="964"/>
        <v>8.6583403570609022E-3</v>
      </c>
      <c r="I1119" s="10">
        <f t="shared" si="965"/>
        <v>1.7590422678374844E-2</v>
      </c>
      <c r="J1119" s="10">
        <f t="shared" si="966"/>
        <v>1.4446058365244948E-2</v>
      </c>
      <c r="K1119" s="7"/>
      <c r="L1119" s="10">
        <f t="shared" si="967"/>
        <v>9.5396317053642914</v>
      </c>
      <c r="M1119" s="10">
        <f t="shared" si="968"/>
        <v>8.0895334174022704</v>
      </c>
      <c r="N1119" s="10">
        <f t="shared" si="969"/>
        <v>12.011313596639797</v>
      </c>
      <c r="O1119" s="7"/>
      <c r="P1119" s="10">
        <f t="shared" si="970"/>
        <v>1.450098287962021</v>
      </c>
      <c r="Q1119" s="10">
        <f t="shared" si="971"/>
        <v>-2.4716818912755052</v>
      </c>
      <c r="R1119" s="11">
        <f t="shared" si="972"/>
        <v>3.9217801792375262</v>
      </c>
      <c r="S1119" s="7"/>
      <c r="T1119" s="7"/>
      <c r="U1119" s="7">
        <v>18667.95</v>
      </c>
      <c r="V1119" s="7">
        <v>4299.45</v>
      </c>
      <c r="W1119" s="7">
        <v>163</v>
      </c>
      <c r="X1119" s="7">
        <v>17</v>
      </c>
      <c r="Y1119" s="10">
        <f t="shared" si="973"/>
        <v>5.5643386759243654E-3</v>
      </c>
      <c r="Z1119" s="10">
        <f t="shared" si="974"/>
        <v>1.9809133175637096E-3</v>
      </c>
      <c r="AA1119" s="10">
        <f t="shared" si="975"/>
        <v>0.14426114426114436</v>
      </c>
      <c r="AB1119" s="5"/>
      <c r="AC1119" s="10">
        <f>(U1119-$U$1117)/$U$1117</f>
        <v>9.2011190550202442E-3</v>
      </c>
      <c r="AD1119" s="10">
        <f>(V1119-$V$1117)/$V$1117</f>
        <v>9.2842554989554186E-3</v>
      </c>
      <c r="AE1119" s="10">
        <f>(W1119-$W$1117)/$W$1117</f>
        <v>0.15398230088495576</v>
      </c>
      <c r="AF1119" s="10" t="s">
        <v>1</v>
      </c>
      <c r="AG1119" s="10">
        <f t="shared" si="1008"/>
        <v>0.14478118182993552</v>
      </c>
      <c r="AH1119" s="10">
        <f t="shared" si="1009"/>
        <v>0.14469804538600034</v>
      </c>
      <c r="AI1119" s="10">
        <f t="shared" si="981"/>
        <v>8.3136443935177828E-5</v>
      </c>
      <c r="AJ1119" s="7" t="s">
        <v>30</v>
      </c>
      <c r="AK1119" s="7"/>
      <c r="AL1119" s="7">
        <v>4425.5</v>
      </c>
      <c r="AM1119" s="7">
        <v>251.15</v>
      </c>
      <c r="AN1119" s="7">
        <v>2757.25</v>
      </c>
      <c r="AO1119" s="4"/>
      <c r="AP1119" s="10">
        <f t="shared" si="982"/>
        <v>1.2816111683258954E-2</v>
      </c>
      <c r="AQ1119" s="10">
        <f t="shared" si="983"/>
        <v>2.5102040816326554E-2</v>
      </c>
      <c r="AR1119" s="10">
        <f t="shared" si="984"/>
        <v>1.569263072587623E-2</v>
      </c>
      <c r="AS1119" s="4"/>
      <c r="AT1119" s="10">
        <f t="shared" si="1003"/>
        <v>8.5460346399270741E-3</v>
      </c>
      <c r="AU1119" s="10">
        <f t="shared" si="1004"/>
        <v>9.338267305180678E-2</v>
      </c>
      <c r="AV1119" s="10">
        <f t="shared" si="1005"/>
        <v>2.0504469160020019E-2</v>
      </c>
      <c r="AW1119" s="4"/>
      <c r="AX1119" s="9">
        <f t="shared" si="1006"/>
        <v>8.4836638411879703E-2</v>
      </c>
      <c r="AY1119" s="9">
        <f t="shared" si="1007"/>
        <v>7.2878203891786758E-2</v>
      </c>
      <c r="AZ1119" s="8">
        <f t="shared" si="985"/>
        <v>1.1958434520092945E-2</v>
      </c>
      <c r="BA1119" s="4"/>
      <c r="BC1119" s="4"/>
      <c r="BD1119" s="4"/>
      <c r="BE1119" s="4"/>
      <c r="BF1119" s="4"/>
      <c r="BG1119" s="4"/>
      <c r="BH1119" s="4"/>
      <c r="BI1119" s="4"/>
      <c r="BJ1119" s="4"/>
      <c r="BK1119" s="4"/>
      <c r="BN1119" s="4"/>
    </row>
    <row r="1120" spans="1:66" s="1" customFormat="1">
      <c r="A1120" s="12">
        <v>42990</v>
      </c>
      <c r="B1120" s="7">
        <v>32158.66</v>
      </c>
      <c r="C1120" s="7">
        <v>676.55</v>
      </c>
      <c r="D1120" s="7">
        <v>1811.35</v>
      </c>
      <c r="E1120" s="7">
        <v>18943.5</v>
      </c>
      <c r="F1120" s="7"/>
      <c r="G1120" s="7"/>
      <c r="H1120" s="10">
        <f t="shared" si="964"/>
        <v>2.7879064114250847E-2</v>
      </c>
      <c r="I1120" s="10">
        <f t="shared" si="965"/>
        <v>5.1886792452829683E-3</v>
      </c>
      <c r="J1120" s="10">
        <f t="shared" si="966"/>
        <v>-1.366760387378944E-2</v>
      </c>
      <c r="K1120" s="7"/>
      <c r="L1120" s="10">
        <f t="shared" si="967"/>
        <v>9.8334667734187331</v>
      </c>
      <c r="M1120" s="10">
        <f t="shared" si="968"/>
        <v>8.1366960907944517</v>
      </c>
      <c r="N1120" s="10">
        <f t="shared" si="969"/>
        <v>11.833480116523273</v>
      </c>
      <c r="O1120" s="7"/>
      <c r="P1120" s="10">
        <f t="shared" si="970"/>
        <v>1.6967706826242814</v>
      </c>
      <c r="Q1120" s="10">
        <f t="shared" si="971"/>
        <v>-2.0000133431045395</v>
      </c>
      <c r="R1120" s="11">
        <f t="shared" si="972"/>
        <v>3.6967840257288209</v>
      </c>
      <c r="S1120" s="7"/>
      <c r="T1120" s="7"/>
      <c r="U1120" s="7">
        <v>18627.45</v>
      </c>
      <c r="V1120" s="7">
        <v>4318.75</v>
      </c>
      <c r="W1120" s="7">
        <v>154.94999999999999</v>
      </c>
      <c r="X1120" s="7">
        <f>X1118+X1118*0.154</f>
        <v>2.7109269292800229</v>
      </c>
      <c r="Y1120" s="10">
        <f t="shared" si="973"/>
        <v>-2.1694937044506759E-3</v>
      </c>
      <c r="Z1120" s="10">
        <f t="shared" si="974"/>
        <v>4.4889462605682551E-3</v>
      </c>
      <c r="AA1120" s="10">
        <f t="shared" si="975"/>
        <v>-4.9386503067484731E-2</v>
      </c>
      <c r="AB1120" s="5"/>
      <c r="AC1120" s="10">
        <f t="shared" ref="AC1120:AC1125" si="1010">(U1120-$U$1119)/$U$1119</f>
        <v>-2.1694937044506759E-3</v>
      </c>
      <c r="AD1120" s="10">
        <f t="shared" ref="AD1120:AD1125" si="1011">(V1120-$V$1119)/$V$1119</f>
        <v>4.4889462605682551E-3</v>
      </c>
      <c r="AE1120" s="10">
        <f t="shared" ref="AE1120:AE1125" si="1012">(W1120-$W$1119)/$W$1119</f>
        <v>-4.9386503067484731E-2</v>
      </c>
      <c r="AF1120" s="7" t="s">
        <v>0</v>
      </c>
      <c r="AG1120" s="10">
        <f t="shared" si="1008"/>
        <v>-4.7217009363034058E-2</v>
      </c>
      <c r="AH1120" s="10">
        <f t="shared" si="1009"/>
        <v>-5.3875449328052986E-2</v>
      </c>
      <c r="AI1120" s="10">
        <f t="shared" si="981"/>
        <v>6.658439965018928E-3</v>
      </c>
      <c r="AJ1120" s="7" t="s">
        <v>2</v>
      </c>
      <c r="AK1120" s="7"/>
      <c r="AL1120" s="7">
        <v>4368.25</v>
      </c>
      <c r="AM1120" s="7">
        <v>251.45</v>
      </c>
      <c r="AN1120" s="7">
        <v>2801.1</v>
      </c>
      <c r="AO1120" s="4"/>
      <c r="AP1120" s="10">
        <f t="shared" si="982"/>
        <v>-1.2936391368206982E-2</v>
      </c>
      <c r="AQ1120" s="10">
        <f t="shared" si="983"/>
        <v>1.1945052757315665E-3</v>
      </c>
      <c r="AR1120" s="10">
        <f t="shared" si="984"/>
        <v>1.5903527065010394E-2</v>
      </c>
      <c r="AS1120" s="4"/>
      <c r="AT1120" s="10">
        <f t="shared" si="1003"/>
        <v>-4.5009115770282592E-3</v>
      </c>
      <c r="AU1120" s="10">
        <f t="shared" si="1004"/>
        <v>9.4688724423160647E-2</v>
      </c>
      <c r="AV1120" s="10">
        <f t="shared" si="1005"/>
        <v>3.6734089605270463E-2</v>
      </c>
      <c r="AW1120" s="4"/>
      <c r="AX1120" s="9">
        <f t="shared" si="1006"/>
        <v>9.9189636000188902E-2</v>
      </c>
      <c r="AY1120" s="9">
        <f t="shared" si="1007"/>
        <v>5.7954634817890184E-2</v>
      </c>
      <c r="AZ1120" s="8">
        <f t="shared" si="985"/>
        <v>4.1235001182298718E-2</v>
      </c>
      <c r="BA1120" s="4"/>
      <c r="BC1120" s="4"/>
      <c r="BD1120" s="4"/>
      <c r="BE1120" s="4"/>
      <c r="BF1120" s="4"/>
      <c r="BG1120" s="4"/>
      <c r="BH1120" s="4"/>
      <c r="BI1120" s="4"/>
      <c r="BJ1120" s="4"/>
      <c r="BK1120" s="4"/>
      <c r="BN1120" s="4"/>
    </row>
    <row r="1121" spans="1:66" s="1" customFormat="1">
      <c r="A1121" s="12">
        <v>42991</v>
      </c>
      <c r="B1121" s="7">
        <v>32186.41</v>
      </c>
      <c r="C1121" s="7">
        <v>667.15</v>
      </c>
      <c r="D1121" s="7">
        <v>1817.5</v>
      </c>
      <c r="E1121" s="7">
        <v>19055</v>
      </c>
      <c r="F1121" s="7"/>
      <c r="G1121" s="7"/>
      <c r="H1121" s="10">
        <f t="shared" si="964"/>
        <v>-1.3894021136649143E-2</v>
      </c>
      <c r="I1121" s="10">
        <f t="shared" si="965"/>
        <v>3.3952576807354134E-3</v>
      </c>
      <c r="J1121" s="10">
        <f t="shared" si="966"/>
        <v>5.8859239316916096E-3</v>
      </c>
      <c r="K1121" s="7"/>
      <c r="L1121" s="10">
        <f t="shared" si="967"/>
        <v>9.6829463570856671</v>
      </c>
      <c r="M1121" s="10">
        <f t="shared" si="968"/>
        <v>8.1677175283732666</v>
      </c>
      <c r="N1121" s="10">
        <f t="shared" si="969"/>
        <v>11.909017004268005</v>
      </c>
      <c r="O1121" s="7"/>
      <c r="P1121" s="10">
        <f t="shared" si="970"/>
        <v>1.5152288287124005</v>
      </c>
      <c r="Q1121" s="10">
        <f t="shared" si="971"/>
        <v>-2.2260706471823379</v>
      </c>
      <c r="R1121" s="11">
        <f t="shared" si="972"/>
        <v>3.7412994758947384</v>
      </c>
      <c r="S1121" s="7"/>
      <c r="T1121" s="7"/>
      <c r="U1121" s="7">
        <v>18574.900000000001</v>
      </c>
      <c r="V1121" s="7">
        <v>4324.55</v>
      </c>
      <c r="W1121" s="7">
        <v>153.6</v>
      </c>
      <c r="X1121" s="7"/>
      <c r="Y1121" s="10">
        <f t="shared" si="973"/>
        <v>-2.8211054116370877E-3</v>
      </c>
      <c r="Z1121" s="10">
        <f t="shared" si="974"/>
        <v>1.3429811866860046E-3</v>
      </c>
      <c r="AA1121" s="10">
        <f t="shared" si="975"/>
        <v>-8.7124878993223263E-3</v>
      </c>
      <c r="AB1121" s="5"/>
      <c r="AC1121" s="10">
        <f t="shared" si="1010"/>
        <v>-4.9844787456576256E-3</v>
      </c>
      <c r="AD1121" s="10">
        <f t="shared" si="1011"/>
        <v>5.8379560176302471E-3</v>
      </c>
      <c r="AE1121" s="10">
        <f t="shared" si="1012"/>
        <v>-5.7668711656441753E-2</v>
      </c>
      <c r="AF1121" s="10"/>
      <c r="AG1121" s="10">
        <f t="shared" si="1008"/>
        <v>-5.2684232910784126E-2</v>
      </c>
      <c r="AH1121" s="10">
        <f t="shared" si="1009"/>
        <v>-6.3506667674071995E-2</v>
      </c>
      <c r="AI1121" s="10">
        <f t="shared" si="981"/>
        <v>1.0822434763287869E-2</v>
      </c>
      <c r="AJ1121" s="7"/>
      <c r="AK1121" s="7"/>
      <c r="AL1121" s="7">
        <v>4317</v>
      </c>
      <c r="AM1121" s="7">
        <v>265.05</v>
      </c>
      <c r="AN1121" s="7">
        <v>2780.3</v>
      </c>
      <c r="AO1121" s="4"/>
      <c r="AP1121" s="10">
        <f t="shared" si="982"/>
        <v>-1.1732387111543525E-2</v>
      </c>
      <c r="AQ1121" s="10">
        <f t="shared" si="983"/>
        <v>5.4086299463114031E-2</v>
      </c>
      <c r="AR1121" s="10">
        <f t="shared" si="984"/>
        <v>-7.4256542072756162E-3</v>
      </c>
      <c r="AS1121" s="4"/>
      <c r="AT1121" s="10">
        <f t="shared" si="1003"/>
        <v>-1.618049225159526E-2</v>
      </c>
      <c r="AU1121" s="10">
        <f t="shared" si="1004"/>
        <v>0.15389638659120602</v>
      </c>
      <c r="AV1121" s="10">
        <f t="shared" si="1005"/>
        <v>2.9035660750967033E-2</v>
      </c>
      <c r="AW1121" s="10" t="s">
        <v>1</v>
      </c>
      <c r="AX1121" s="9">
        <f t="shared" si="1006"/>
        <v>0.17007687884280129</v>
      </c>
      <c r="AY1121" s="9">
        <f t="shared" si="1007"/>
        <v>0.124860725840239</v>
      </c>
      <c r="AZ1121" s="8">
        <f t="shared" si="985"/>
        <v>4.5216153002562293E-2</v>
      </c>
      <c r="BA1121" s="4" t="s">
        <v>5</v>
      </c>
      <c r="BC1121" s="4"/>
      <c r="BD1121" s="4"/>
      <c r="BE1121" s="4"/>
      <c r="BF1121" s="4"/>
      <c r="BG1121" s="4"/>
      <c r="BH1121" s="4"/>
      <c r="BI1121" s="4"/>
      <c r="BJ1121" s="4"/>
      <c r="BK1121" s="4"/>
      <c r="BN1121" s="4"/>
    </row>
    <row r="1122" spans="1:66" s="1" customFormat="1">
      <c r="A1122" s="12">
        <v>42992</v>
      </c>
      <c r="B1122" s="7">
        <v>32241.93</v>
      </c>
      <c r="C1122" s="7">
        <v>670.6</v>
      </c>
      <c r="D1122" s="7">
        <v>1822.9</v>
      </c>
      <c r="E1122" s="7">
        <v>19137.5</v>
      </c>
      <c r="F1122" s="7"/>
      <c r="G1122" s="7"/>
      <c r="H1122" s="10">
        <f t="shared" si="964"/>
        <v>5.1712508431387928E-3</v>
      </c>
      <c r="I1122" s="10">
        <f t="shared" si="965"/>
        <v>2.9711141678129801E-3</v>
      </c>
      <c r="J1122" s="10">
        <f t="shared" si="966"/>
        <v>4.329572290737339E-3</v>
      </c>
      <c r="K1122" s="7"/>
      <c r="L1122" s="10">
        <f t="shared" si="967"/>
        <v>9.738190552441953</v>
      </c>
      <c r="M1122" s="10">
        <f t="shared" si="968"/>
        <v>8.1949558638083229</v>
      </c>
      <c r="N1122" s="10">
        <f t="shared" si="969"/>
        <v>11.964907526590341</v>
      </c>
      <c r="O1122" s="7"/>
      <c r="P1122" s="10">
        <f t="shared" si="970"/>
        <v>1.5432346886336301</v>
      </c>
      <c r="Q1122" s="10">
        <f t="shared" si="971"/>
        <v>-2.2267169741483883</v>
      </c>
      <c r="R1122" s="11">
        <f t="shared" si="972"/>
        <v>3.7699516627820184</v>
      </c>
      <c r="S1122" s="7"/>
      <c r="T1122" s="7"/>
      <c r="U1122" s="7">
        <v>18789.45</v>
      </c>
      <c r="V1122" s="7">
        <v>4342.05</v>
      </c>
      <c r="W1122" s="7">
        <v>152.25</v>
      </c>
      <c r="X1122" s="7"/>
      <c r="Y1122" s="10">
        <f t="shared" si="973"/>
        <v>1.1550533246477734E-2</v>
      </c>
      <c r="Z1122" s="10">
        <f t="shared" si="974"/>
        <v>4.0466638147321687E-3</v>
      </c>
      <c r="AA1122" s="10">
        <f t="shared" si="975"/>
        <v>-8.7890624999999636E-3</v>
      </c>
      <c r="AB1122" s="5"/>
      <c r="AC1122" s="10">
        <f t="shared" si="1010"/>
        <v>6.5084811133520283E-3</v>
      </c>
      <c r="AD1122" s="10">
        <f t="shared" si="1011"/>
        <v>9.9082440777309572E-3</v>
      </c>
      <c r="AE1122" s="10">
        <f t="shared" si="1012"/>
        <v>-6.5950920245398767E-2</v>
      </c>
      <c r="AF1122" s="10"/>
      <c r="AG1122" s="10">
        <f t="shared" si="1008"/>
        <v>-7.24594013587508E-2</v>
      </c>
      <c r="AH1122" s="10">
        <f t="shared" si="1009"/>
        <v>-7.5859164323129724E-2</v>
      </c>
      <c r="AI1122" s="10">
        <f t="shared" si="981"/>
        <v>3.3997629643789246E-3</v>
      </c>
      <c r="AJ1122" s="7"/>
      <c r="AK1122" s="7"/>
      <c r="AL1122" s="7">
        <v>4337.25</v>
      </c>
      <c r="AM1122" s="7">
        <v>284.05</v>
      </c>
      <c r="AN1122" s="7">
        <v>2790.7</v>
      </c>
      <c r="AO1122" s="4"/>
      <c r="AP1122" s="10">
        <f t="shared" si="982"/>
        <v>4.6907574704656008E-3</v>
      </c>
      <c r="AQ1122" s="10">
        <f t="shared" si="983"/>
        <v>7.1684587813620068E-2</v>
      </c>
      <c r="AR1122" s="10">
        <f t="shared" si="984"/>
        <v>3.7406035319928195E-3</v>
      </c>
      <c r="AS1122" s="4"/>
      <c r="AT1122" s="10">
        <f t="shared" ref="AT1122:AT1129" si="1013">(AL1122-$AL$1121)/$AL$1121</f>
        <v>4.6907574704656008E-3</v>
      </c>
      <c r="AU1122" s="10">
        <f t="shared" ref="AU1122:AU1129" si="1014">(AM1122-$AM$1121)/$AM$1121</f>
        <v>7.1684587813620068E-2</v>
      </c>
      <c r="AV1122" s="10">
        <f t="shared" ref="AV1122:AV1129" si="1015">(AN1122-$AN$1121)/$AN$1121</f>
        <v>3.7406035319928195E-3</v>
      </c>
      <c r="AW1122" s="7" t="s">
        <v>0</v>
      </c>
      <c r="AX1122" s="9">
        <f t="shared" si="1006"/>
        <v>6.6993830343154467E-2</v>
      </c>
      <c r="AY1122" s="9">
        <f t="shared" si="1007"/>
        <v>6.7943984281627248E-2</v>
      </c>
      <c r="AZ1122" s="8">
        <f t="shared" si="985"/>
        <v>-9.5015393847278085E-4</v>
      </c>
      <c r="BA1122" s="4" t="s">
        <v>28</v>
      </c>
      <c r="BC1122" s="4"/>
      <c r="BD1122" s="4"/>
      <c r="BE1122" s="4"/>
      <c r="BF1122" s="4"/>
      <c r="BG1122" s="4"/>
      <c r="BH1122" s="4"/>
      <c r="BI1122" s="4"/>
      <c r="BJ1122" s="4">
        <v>167</v>
      </c>
      <c r="BK1122" s="4"/>
      <c r="BN1122" s="4"/>
    </row>
    <row r="1123" spans="1:66" s="1" customFormat="1">
      <c r="A1123" s="12">
        <v>42993</v>
      </c>
      <c r="B1123" s="7">
        <v>32272.61</v>
      </c>
      <c r="C1123" s="7">
        <v>668.2</v>
      </c>
      <c r="D1123" s="7">
        <v>1825.65</v>
      </c>
      <c r="E1123" s="7">
        <v>19021.5</v>
      </c>
      <c r="F1123" s="7"/>
      <c r="G1123" s="7"/>
      <c r="H1123" s="10">
        <f t="shared" si="964"/>
        <v>-3.5788845809722296E-3</v>
      </c>
      <c r="I1123" s="10">
        <f t="shared" si="965"/>
        <v>1.5085852213505952E-3</v>
      </c>
      <c r="J1123" s="10">
        <f t="shared" si="966"/>
        <v>-6.0613977792292623E-3</v>
      </c>
      <c r="K1123" s="7"/>
      <c r="L1123" s="10">
        <f t="shared" si="967"/>
        <v>9.6997598078462772</v>
      </c>
      <c r="M1123" s="10">
        <f t="shared" si="968"/>
        <v>8.2088272383354361</v>
      </c>
      <c r="N1123" s="10">
        <f t="shared" si="969"/>
        <v>11.886322064900753</v>
      </c>
      <c r="O1123" s="7"/>
      <c r="P1123" s="10">
        <f t="shared" si="970"/>
        <v>1.4909325695108411</v>
      </c>
      <c r="Q1123" s="10">
        <f t="shared" si="971"/>
        <v>-2.1865622570544758</v>
      </c>
      <c r="R1123" s="11">
        <f t="shared" si="972"/>
        <v>3.6774948265653169</v>
      </c>
      <c r="S1123" s="7"/>
      <c r="T1123" s="7"/>
      <c r="U1123" s="7">
        <v>18794.5</v>
      </c>
      <c r="V1123" s="7">
        <v>4367.45</v>
      </c>
      <c r="W1123" s="7">
        <v>153.5</v>
      </c>
      <c r="X1123" s="7"/>
      <c r="Y1123" s="10">
        <f t="shared" si="973"/>
        <v>2.687678457857613E-4</v>
      </c>
      <c r="Z1123" s="10">
        <f t="shared" si="974"/>
        <v>5.8497714213331569E-3</v>
      </c>
      <c r="AA1123" s="10">
        <f t="shared" si="975"/>
        <v>8.2101806239737278E-3</v>
      </c>
      <c r="AB1123" s="5"/>
      <c r="AC1123" s="10">
        <f t="shared" si="1010"/>
        <v>6.7789982295859627E-3</v>
      </c>
      <c r="AD1123" s="10">
        <f t="shared" si="1011"/>
        <v>1.581597646210562E-2</v>
      </c>
      <c r="AE1123" s="10">
        <f t="shared" si="1012"/>
        <v>-5.8282208588957052E-2</v>
      </c>
      <c r="AF1123" s="10"/>
      <c r="AG1123" s="10">
        <f t="shared" si="1008"/>
        <v>-6.5061206818543021E-2</v>
      </c>
      <c r="AH1123" s="10">
        <f t="shared" si="1009"/>
        <v>-7.4098185051062665E-2</v>
      </c>
      <c r="AI1123" s="10">
        <f t="shared" si="981"/>
        <v>9.0369782325196435E-3</v>
      </c>
      <c r="AJ1123" s="7"/>
      <c r="AK1123" s="7"/>
      <c r="AL1123" s="7">
        <v>4324.5</v>
      </c>
      <c r="AM1123" s="7">
        <v>279.95</v>
      </c>
      <c r="AN1123" s="7">
        <v>2819.35</v>
      </c>
      <c r="AO1123" s="4"/>
      <c r="AP1123" s="10">
        <f t="shared" si="982"/>
        <v>-2.9396507003285493E-3</v>
      </c>
      <c r="AQ1123" s="10">
        <f t="shared" si="983"/>
        <v>-1.4434078507305131E-2</v>
      </c>
      <c r="AR1123" s="10">
        <f t="shared" si="984"/>
        <v>1.0266241444798829E-2</v>
      </c>
      <c r="AS1123" s="4"/>
      <c r="AT1123" s="10">
        <f t="shared" si="1013"/>
        <v>1.7373175816539264E-3</v>
      </c>
      <c r="AU1123" s="10">
        <f t="shared" si="1014"/>
        <v>5.6215808338049338E-2</v>
      </c>
      <c r="AV1123" s="10">
        <f t="shared" si="1015"/>
        <v>1.4045246915800355E-2</v>
      </c>
      <c r="AW1123" s="4"/>
      <c r="AX1123" s="9">
        <f t="shared" ref="AX1123:AX1129" si="1016">AT1123-AU1123</f>
        <v>-5.4478490756395409E-2</v>
      </c>
      <c r="AY1123" s="9">
        <f t="shared" ref="AY1123:AY1129" si="1017">AT1123-AV1123</f>
        <v>-1.2307929334146428E-2</v>
      </c>
      <c r="AZ1123" s="8">
        <f t="shared" si="985"/>
        <v>-4.2170561422248981E-2</v>
      </c>
      <c r="BA1123" s="4"/>
      <c r="BC1123" s="4"/>
      <c r="BD1123" s="4"/>
      <c r="BE1123" s="4"/>
      <c r="BF1123" s="4"/>
      <c r="BG1123" s="4"/>
      <c r="BH1123" s="4"/>
      <c r="BI1123" s="4"/>
      <c r="BJ1123" s="4"/>
      <c r="BK1123" s="4"/>
      <c r="BN1123" s="4"/>
    </row>
    <row r="1124" spans="1:66" s="1" customFormat="1">
      <c r="A1124" s="12">
        <v>42996</v>
      </c>
      <c r="B1124" s="7">
        <v>32423.759999999998</v>
      </c>
      <c r="C1124" s="7">
        <v>668.25</v>
      </c>
      <c r="D1124" s="7">
        <v>1807.2</v>
      </c>
      <c r="E1124" s="7">
        <v>19127.5</v>
      </c>
      <c r="F1124" s="7"/>
      <c r="G1124" s="7"/>
      <c r="H1124" s="10">
        <f t="shared" si="964"/>
        <v>7.4827895839500936E-5</v>
      </c>
      <c r="I1124" s="10">
        <f t="shared" si="965"/>
        <v>-1.0105989647522825E-2</v>
      </c>
      <c r="J1124" s="10">
        <f t="shared" si="966"/>
        <v>5.5726414846358069E-3</v>
      </c>
      <c r="K1124" s="7"/>
      <c r="L1124" s="10">
        <f t="shared" si="967"/>
        <v>9.7005604483586865</v>
      </c>
      <c r="M1124" s="10">
        <f t="shared" si="968"/>
        <v>8.1157629255989914</v>
      </c>
      <c r="N1124" s="10">
        <f t="shared" si="969"/>
        <v>11.958132917823997</v>
      </c>
      <c r="O1124" s="7"/>
      <c r="P1124" s="10">
        <f t="shared" si="970"/>
        <v>1.5847975227596951</v>
      </c>
      <c r="Q1124" s="10">
        <f t="shared" si="971"/>
        <v>-2.2575724694653108</v>
      </c>
      <c r="R1124" s="11">
        <f t="shared" si="972"/>
        <v>3.8423699922250059</v>
      </c>
      <c r="S1124" s="7"/>
      <c r="T1124" s="7"/>
      <c r="U1124" s="7">
        <v>19326.3</v>
      </c>
      <c r="V1124" s="7">
        <v>4390.45</v>
      </c>
      <c r="W1124" s="7">
        <v>155.5</v>
      </c>
      <c r="X1124" s="7"/>
      <c r="Y1124" s="10">
        <f t="shared" si="973"/>
        <v>2.8295511984889159E-2</v>
      </c>
      <c r="Z1124" s="10">
        <f t="shared" si="974"/>
        <v>5.2662308669818771E-3</v>
      </c>
      <c r="AA1124" s="10">
        <f t="shared" si="975"/>
        <v>1.3029315960912053E-2</v>
      </c>
      <c r="AB1124" s="5"/>
      <c r="AC1124" s="10">
        <f t="shared" si="1010"/>
        <v>3.5266325440125909E-2</v>
      </c>
      <c r="AD1124" s="10">
        <f t="shared" si="1011"/>
        <v>2.1165497912523697E-2</v>
      </c>
      <c r="AE1124" s="10">
        <f t="shared" si="1012"/>
        <v>-4.6012269938650305E-2</v>
      </c>
      <c r="AF1124" s="10"/>
      <c r="AG1124" s="10">
        <f t="shared" si="1008"/>
        <v>-8.1278595378776214E-2</v>
      </c>
      <c r="AH1124" s="10">
        <f t="shared" si="1009"/>
        <v>-6.7177767851174006E-2</v>
      </c>
      <c r="AI1124" s="10">
        <f t="shared" si="981"/>
        <v>-1.4100827527602208E-2</v>
      </c>
      <c r="AJ1124" s="7"/>
      <c r="AK1124" s="7"/>
      <c r="AL1124" s="7">
        <v>4293.75</v>
      </c>
      <c r="AM1124" s="7">
        <v>278</v>
      </c>
      <c r="AN1124" s="7">
        <v>2813.25</v>
      </c>
      <c r="AO1124" s="4"/>
      <c r="AP1124" s="10">
        <f t="shared" si="982"/>
        <v>-7.1106486298994102E-3</v>
      </c>
      <c r="AQ1124" s="10">
        <f t="shared" si="983"/>
        <v>-6.9655295588497545E-3</v>
      </c>
      <c r="AR1124" s="10">
        <f t="shared" si="984"/>
        <v>-2.1636192739460901E-3</v>
      </c>
      <c r="AS1124" s="4"/>
      <c r="AT1124" s="10">
        <f t="shared" si="1013"/>
        <v>-5.3856845031271718E-3</v>
      </c>
      <c r="AU1124" s="10">
        <f t="shared" si="1014"/>
        <v>4.8858705904546267E-2</v>
      </c>
      <c r="AV1124" s="10">
        <f t="shared" si="1015"/>
        <v>1.1851239074919907E-2</v>
      </c>
      <c r="AW1124" s="4"/>
      <c r="AX1124" s="9">
        <f t="shared" si="1016"/>
        <v>-5.424439040767344E-2</v>
      </c>
      <c r="AY1124" s="9">
        <f t="shared" si="1017"/>
        <v>-1.7236923578047077E-2</v>
      </c>
      <c r="AZ1124" s="8">
        <f t="shared" si="985"/>
        <v>-3.7007466829626363E-2</v>
      </c>
      <c r="BA1124" s="4"/>
      <c r="BC1124" s="4"/>
      <c r="BD1124" s="4"/>
      <c r="BE1124" s="4"/>
      <c r="BF1124" s="4"/>
      <c r="BG1124" s="4"/>
      <c r="BH1124" s="4"/>
      <c r="BI1124" s="4"/>
      <c r="BJ1124" s="4"/>
      <c r="BK1124" s="4"/>
      <c r="BN1124" s="4"/>
    </row>
    <row r="1125" spans="1:66" s="1" customFormat="1">
      <c r="A1125" s="12">
        <v>42997</v>
      </c>
      <c r="B1125" s="7">
        <v>32402.37</v>
      </c>
      <c r="C1125" s="7">
        <v>675.9</v>
      </c>
      <c r="D1125" s="7">
        <v>1773.1</v>
      </c>
      <c r="E1125" s="7">
        <v>19115.5</v>
      </c>
      <c r="F1125" s="7"/>
      <c r="G1125" s="7"/>
      <c r="H1125" s="10">
        <f t="shared" si="964"/>
        <v>1.1447811447811413E-2</v>
      </c>
      <c r="I1125" s="10">
        <f t="shared" si="965"/>
        <v>-1.8868968570163864E-2</v>
      </c>
      <c r="J1125" s="10">
        <f t="shared" si="966"/>
        <v>-6.2736897137629071E-4</v>
      </c>
      <c r="K1125" s="7"/>
      <c r="L1125" s="10">
        <f t="shared" si="967"/>
        <v>9.823058446757404</v>
      </c>
      <c r="M1125" s="10">
        <f t="shared" si="968"/>
        <v>7.9437578814627994</v>
      </c>
      <c r="N1125" s="10">
        <f t="shared" si="969"/>
        <v>11.950003387304385</v>
      </c>
      <c r="O1125" s="7"/>
      <c r="P1125" s="10">
        <f t="shared" si="970"/>
        <v>1.8793005652946047</v>
      </c>
      <c r="Q1125" s="10">
        <f t="shared" si="971"/>
        <v>-2.1269449405469807</v>
      </c>
      <c r="R1125" s="11">
        <f t="shared" si="972"/>
        <v>4.0062455058415853</v>
      </c>
      <c r="S1125" s="7"/>
      <c r="T1125" s="7"/>
      <c r="U1125" s="7">
        <v>19402.400000000001</v>
      </c>
      <c r="V1125" s="7">
        <v>4363.3500000000004</v>
      </c>
      <c r="W1125" s="7">
        <v>181.1</v>
      </c>
      <c r="X1125" s="7">
        <v>18</v>
      </c>
      <c r="Y1125" s="10">
        <f t="shared" si="973"/>
        <v>3.9376393826030948E-3</v>
      </c>
      <c r="Z1125" s="10">
        <f t="shared" si="974"/>
        <v>-6.172488013757008E-3</v>
      </c>
      <c r="AA1125" s="10">
        <f t="shared" si="975"/>
        <v>0.16463022508038583</v>
      </c>
      <c r="AB1125" s="5"/>
      <c r="AC1125" s="10">
        <f t="shared" si="1010"/>
        <v>3.9342830894661743E-2</v>
      </c>
      <c r="AD1125" s="10">
        <f t="shared" si="1011"/>
        <v>1.4862366116596436E-2</v>
      </c>
      <c r="AE1125" s="10">
        <f t="shared" si="1012"/>
        <v>0.11104294478527604</v>
      </c>
      <c r="AF1125" s="10" t="s">
        <v>1</v>
      </c>
      <c r="AG1125" s="10">
        <f t="shared" si="1008"/>
        <v>7.17001138906143E-2</v>
      </c>
      <c r="AH1125" s="10">
        <f t="shared" si="1009"/>
        <v>9.61805786686796E-2</v>
      </c>
      <c r="AI1125" s="10">
        <f t="shared" si="981"/>
        <v>-2.44804647780653E-2</v>
      </c>
      <c r="AJ1125" s="7" t="s">
        <v>29</v>
      </c>
      <c r="AK1125" s="7"/>
      <c r="AL1125" s="7">
        <v>4301.25</v>
      </c>
      <c r="AM1125" s="7">
        <v>268.60000000000002</v>
      </c>
      <c r="AN1125" s="7">
        <v>2792.15</v>
      </c>
      <c r="AO1125" s="4"/>
      <c r="AP1125" s="10">
        <f t="shared" si="982"/>
        <v>1.7467248908296944E-3</v>
      </c>
      <c r="AQ1125" s="10">
        <f t="shared" si="983"/>
        <v>-3.3812949640287686E-2</v>
      </c>
      <c r="AR1125" s="10">
        <f t="shared" si="984"/>
        <v>-7.5002221629787286E-3</v>
      </c>
      <c r="AS1125" s="4"/>
      <c r="AT1125" s="10">
        <f t="shared" si="1013"/>
        <v>-3.6483669214732455E-3</v>
      </c>
      <c r="AU1125" s="10">
        <f t="shared" si="1014"/>
        <v>1.339369930201853E-2</v>
      </c>
      <c r="AV1125" s="10">
        <f t="shared" si="1015"/>
        <v>4.2621299859727036E-3</v>
      </c>
      <c r="AW1125" s="4"/>
      <c r="AX1125" s="9">
        <f t="shared" si="1016"/>
        <v>-1.7042066223491775E-2</v>
      </c>
      <c r="AY1125" s="9">
        <f t="shared" si="1017"/>
        <v>-7.9104969074459495E-3</v>
      </c>
      <c r="AZ1125" s="8">
        <f t="shared" si="985"/>
        <v>-9.1315693160458258E-3</v>
      </c>
      <c r="BA1125" s="4"/>
      <c r="BC1125" s="4"/>
      <c r="BD1125" s="4"/>
      <c r="BE1125" s="4"/>
      <c r="BF1125" s="4"/>
      <c r="BG1125" s="4"/>
      <c r="BH1125" s="4"/>
      <c r="BI1125" s="4"/>
      <c r="BJ1125" s="4"/>
      <c r="BK1125" s="4"/>
      <c r="BN1125" s="4"/>
    </row>
    <row r="1126" spans="1:66" s="1" customFormat="1">
      <c r="A1126" s="12">
        <v>42998</v>
      </c>
      <c r="B1126" s="7">
        <v>32400.51</v>
      </c>
      <c r="C1126" s="7">
        <v>672.45</v>
      </c>
      <c r="D1126" s="7">
        <v>1763.6</v>
      </c>
      <c r="E1126" s="7">
        <v>19046</v>
      </c>
      <c r="F1126" s="7"/>
      <c r="G1126" s="7"/>
      <c r="H1126" s="10">
        <f t="shared" si="964"/>
        <v>-5.104305370616854E-3</v>
      </c>
      <c r="I1126" s="10">
        <f t="shared" si="965"/>
        <v>-5.3578478371214258E-3</v>
      </c>
      <c r="J1126" s="10">
        <f t="shared" si="966"/>
        <v>-3.635792942899741E-3</v>
      </c>
      <c r="K1126" s="7"/>
      <c r="L1126" s="10">
        <f t="shared" si="967"/>
        <v>9.7678142514011199</v>
      </c>
      <c r="M1126" s="10">
        <f t="shared" si="968"/>
        <v>7.8958385876418662</v>
      </c>
      <c r="N1126" s="10">
        <f t="shared" si="969"/>
        <v>11.902919856378295</v>
      </c>
      <c r="O1126" s="7"/>
      <c r="P1126" s="10">
        <f t="shared" si="970"/>
        <v>1.8719756637592537</v>
      </c>
      <c r="Q1126" s="10">
        <f t="shared" si="971"/>
        <v>-2.1351056049771753</v>
      </c>
      <c r="R1126" s="11">
        <f t="shared" si="972"/>
        <v>4.007081268736429</v>
      </c>
      <c r="S1126" s="7"/>
      <c r="T1126" s="7"/>
      <c r="U1126" s="7">
        <v>19039.45</v>
      </c>
      <c r="V1126" s="7">
        <v>4348.6499999999996</v>
      </c>
      <c r="W1126" s="7">
        <v>179.1</v>
      </c>
      <c r="X1126" s="7">
        <f>X1120+X1120*0.111</f>
        <v>3.0118398184301052</v>
      </c>
      <c r="Y1126" s="10">
        <f t="shared" si="973"/>
        <v>-1.8706448686760437E-2</v>
      </c>
      <c r="Z1126" s="10">
        <f t="shared" si="974"/>
        <v>-3.3689710887278642E-3</v>
      </c>
      <c r="AA1126" s="10">
        <f t="shared" si="975"/>
        <v>-1.1043622308117063E-2</v>
      </c>
      <c r="AB1126" s="5"/>
      <c r="AC1126" s="10">
        <f t="shared" ref="AC1126:AC1138" si="1018">(U1126-$U$1125)/$U$1125</f>
        <v>-1.8706448686760437E-2</v>
      </c>
      <c r="AD1126" s="10">
        <f t="shared" ref="AD1126:AD1138" si="1019">(V1126-$V$1125)/$V$1125</f>
        <v>-3.3689710887278642E-3</v>
      </c>
      <c r="AE1126" s="10">
        <f t="shared" ref="AE1126:AE1138" si="1020">(W1126-$W$1125)/$W$1125</f>
        <v>-1.1043622308117063E-2</v>
      </c>
      <c r="AF1126" s="7" t="s">
        <v>2</v>
      </c>
      <c r="AG1126" s="10">
        <f t="shared" si="1008"/>
        <v>7.6628263786433747E-3</v>
      </c>
      <c r="AH1126" s="10">
        <f t="shared" si="1009"/>
        <v>-7.6746512193891989E-3</v>
      </c>
      <c r="AI1126" s="10">
        <f t="shared" si="981"/>
        <v>1.5337477598032574E-2</v>
      </c>
      <c r="AJ1126" s="7" t="s">
        <v>2</v>
      </c>
      <c r="AK1126" s="7"/>
      <c r="AL1126" s="7">
        <v>4325.5</v>
      </c>
      <c r="AM1126" s="7">
        <v>267.2</v>
      </c>
      <c r="AN1126" s="7">
        <v>2766.4</v>
      </c>
      <c r="AO1126" s="4"/>
      <c r="AP1126" s="10">
        <f t="shared" si="982"/>
        <v>5.6378959604766058E-3</v>
      </c>
      <c r="AQ1126" s="10">
        <f t="shared" si="983"/>
        <v>-5.2122114668653532E-3</v>
      </c>
      <c r="AR1126" s="10">
        <f t="shared" si="984"/>
        <v>-9.2222839030854358E-3</v>
      </c>
      <c r="AS1126" s="4"/>
      <c r="AT1126" s="10">
        <f t="shared" si="1013"/>
        <v>1.9689599258744498E-3</v>
      </c>
      <c r="AU1126" s="10">
        <f t="shared" si="1014"/>
        <v>8.1116770420674479E-3</v>
      </c>
      <c r="AV1126" s="10">
        <f t="shared" si="1015"/>
        <v>-4.9994604898752253E-3</v>
      </c>
      <c r="AW1126" s="4"/>
      <c r="AX1126" s="9">
        <f t="shared" si="1016"/>
        <v>-6.1427171161929986E-3</v>
      </c>
      <c r="AY1126" s="9">
        <f t="shared" si="1017"/>
        <v>6.9684204157496755E-3</v>
      </c>
      <c r="AZ1126" s="8">
        <f t="shared" si="985"/>
        <v>-1.3111137531942674E-2</v>
      </c>
      <c r="BA1126" s="4"/>
      <c r="BC1126" s="4"/>
      <c r="BD1126" s="4"/>
      <c r="BE1126" s="4"/>
      <c r="BF1126" s="4"/>
      <c r="BG1126" s="4"/>
      <c r="BH1126" s="4"/>
      <c r="BI1126" s="4"/>
      <c r="BJ1126" s="4"/>
      <c r="BK1126" s="4"/>
      <c r="BN1126" s="4"/>
    </row>
    <row r="1127" spans="1:66" s="1" customFormat="1">
      <c r="A1127" s="12">
        <v>42999</v>
      </c>
      <c r="B1127" s="7">
        <v>32370.04</v>
      </c>
      <c r="C1127" s="7">
        <v>666.8</v>
      </c>
      <c r="D1127" s="7">
        <v>1740.9</v>
      </c>
      <c r="E1127" s="7">
        <v>19166.5</v>
      </c>
      <c r="F1127" s="7"/>
      <c r="G1127" s="7"/>
      <c r="H1127" s="10">
        <f t="shared" si="964"/>
        <v>-8.4021116811660215E-3</v>
      </c>
      <c r="I1127" s="10">
        <f t="shared" si="965"/>
        <v>-1.2871399410297017E-2</v>
      </c>
      <c r="J1127" s="10">
        <f t="shared" si="966"/>
        <v>6.3267877769610419E-3</v>
      </c>
      <c r="K1127" s="7"/>
      <c r="L1127" s="10">
        <f t="shared" si="967"/>
        <v>9.677341873498797</v>
      </c>
      <c r="M1127" s="10">
        <f t="shared" si="968"/>
        <v>7.7813366960907953</v>
      </c>
      <c r="N1127" s="10">
        <f t="shared" si="969"/>
        <v>11.984553892012737</v>
      </c>
      <c r="O1127" s="7"/>
      <c r="P1127" s="10">
        <f t="shared" si="970"/>
        <v>1.8960051774080018</v>
      </c>
      <c r="Q1127" s="10">
        <f t="shared" si="971"/>
        <v>-2.3072120185139404</v>
      </c>
      <c r="R1127" s="11">
        <f t="shared" si="972"/>
        <v>4.2032171959219422</v>
      </c>
      <c r="S1127" s="7"/>
      <c r="T1127" s="7"/>
      <c r="U1127" s="7">
        <v>19163.5</v>
      </c>
      <c r="V1127" s="7">
        <v>4331.8500000000004</v>
      </c>
      <c r="W1127" s="7">
        <v>179.9</v>
      </c>
      <c r="X1127" s="7"/>
      <c r="Y1127" s="10">
        <f t="shared" si="973"/>
        <v>6.515419300452443E-3</v>
      </c>
      <c r="Z1127" s="10">
        <f t="shared" si="974"/>
        <v>-3.8632679107307496E-3</v>
      </c>
      <c r="AA1127" s="10">
        <f t="shared" si="975"/>
        <v>4.4667783361251332E-3</v>
      </c>
      <c r="AB1127" s="5"/>
      <c r="AC1127" s="10">
        <f t="shared" si="1018"/>
        <v>-1.2312909743124637E-2</v>
      </c>
      <c r="AD1127" s="10">
        <f t="shared" si="1019"/>
        <v>-7.2192237615593515E-3</v>
      </c>
      <c r="AE1127" s="10">
        <f t="shared" si="1020"/>
        <v>-6.6261733848701748E-3</v>
      </c>
      <c r="AF1127" s="10"/>
      <c r="AG1127" s="10">
        <f t="shared" si="1008"/>
        <v>5.6867363582544621E-3</v>
      </c>
      <c r="AH1127" s="10">
        <f t="shared" si="1009"/>
        <v>5.9305037668917673E-4</v>
      </c>
      <c r="AI1127" s="10">
        <f t="shared" si="981"/>
        <v>5.0936859815652854E-3</v>
      </c>
      <c r="AJ1127" s="7"/>
      <c r="AK1127" s="7"/>
      <c r="AL1127" s="7">
        <v>4272.25</v>
      </c>
      <c r="AM1127" s="7">
        <v>252.9</v>
      </c>
      <c r="AN1127" s="7">
        <v>2771.7</v>
      </c>
      <c r="AO1127" s="4"/>
      <c r="AP1127" s="10">
        <f t="shared" si="982"/>
        <v>-1.2310715524216854E-2</v>
      </c>
      <c r="AQ1127" s="10">
        <f t="shared" si="983"/>
        <v>-5.3517964071856224E-2</v>
      </c>
      <c r="AR1127" s="10">
        <f t="shared" si="984"/>
        <v>1.915847310584054E-3</v>
      </c>
      <c r="AS1127" s="4"/>
      <c r="AT1127" s="10">
        <f t="shared" si="1013"/>
        <v>-1.0365994903868428E-2</v>
      </c>
      <c r="AU1127" s="10">
        <f t="shared" si="1014"/>
        <v>-4.5840407470288641E-2</v>
      </c>
      <c r="AV1127" s="10">
        <f t="shared" si="1015"/>
        <v>-3.0931913822250705E-3</v>
      </c>
      <c r="AW1127" s="4"/>
      <c r="AX1127" s="9">
        <f t="shared" si="1016"/>
        <v>3.5474412566420213E-2</v>
      </c>
      <c r="AY1127" s="9">
        <f t="shared" si="1017"/>
        <v>-7.2728035216433574E-3</v>
      </c>
      <c r="AZ1127" s="8">
        <f t="shared" si="985"/>
        <v>4.2747216088063568E-2</v>
      </c>
      <c r="BA1127" s="4"/>
      <c r="BC1127" s="4"/>
      <c r="BD1127" s="4"/>
      <c r="BE1127" s="4"/>
      <c r="BF1127" s="4"/>
      <c r="BG1127" s="4"/>
      <c r="BH1127" s="4"/>
      <c r="BI1127" s="4"/>
      <c r="BJ1127" s="4"/>
      <c r="BK1127" s="4"/>
      <c r="BN1127" s="4"/>
    </row>
    <row r="1128" spans="1:66" s="1" customFormat="1">
      <c r="A1128" s="12">
        <v>43000</v>
      </c>
      <c r="B1128" s="7">
        <v>31922.44</v>
      </c>
      <c r="C1128" s="7">
        <v>635.54999999999995</v>
      </c>
      <c r="D1128" s="7">
        <v>1692</v>
      </c>
      <c r="E1128" s="7">
        <v>18603</v>
      </c>
      <c r="F1128" s="7"/>
      <c r="G1128" s="7"/>
      <c r="H1128" s="10">
        <f t="shared" si="964"/>
        <v>-4.6865626874625081E-2</v>
      </c>
      <c r="I1128" s="10">
        <f t="shared" si="965"/>
        <v>-2.8088919524383991E-2</v>
      </c>
      <c r="J1128" s="10">
        <f t="shared" si="966"/>
        <v>-2.9400255654396995E-2</v>
      </c>
      <c r="K1128" s="7"/>
      <c r="L1128" s="10">
        <f t="shared" si="967"/>
        <v>9.1769415532425924</v>
      </c>
      <c r="M1128" s="10">
        <f t="shared" si="968"/>
        <v>7.5346784363177806</v>
      </c>
      <c r="N1128" s="10">
        <f t="shared" si="969"/>
        <v>11.602804688029268</v>
      </c>
      <c r="O1128" s="7"/>
      <c r="P1128" s="10">
        <f t="shared" si="970"/>
        <v>1.6422631169248119</v>
      </c>
      <c r="Q1128" s="10">
        <f t="shared" si="971"/>
        <v>-2.4258631347866757</v>
      </c>
      <c r="R1128" s="11">
        <f t="shared" si="972"/>
        <v>4.0681262517114876</v>
      </c>
      <c r="S1128" s="7"/>
      <c r="T1128" s="7"/>
      <c r="U1128" s="7">
        <v>19025.150000000001</v>
      </c>
      <c r="V1128" s="7">
        <v>4259.8</v>
      </c>
      <c r="W1128" s="7">
        <v>165.75</v>
      </c>
      <c r="X1128" s="7"/>
      <c r="Y1128" s="10">
        <f t="shared" si="973"/>
        <v>-7.2194536488636493E-3</v>
      </c>
      <c r="Z1128" s="10">
        <f t="shared" si="974"/>
        <v>-1.6632616549511221E-2</v>
      </c>
      <c r="AA1128" s="10">
        <f t="shared" si="975"/>
        <v>-7.8654808226792688E-2</v>
      </c>
      <c r="AB1128" s="5"/>
      <c r="AC1128" s="10">
        <f t="shared" si="1018"/>
        <v>-1.9443470910815157E-2</v>
      </c>
      <c r="AD1128" s="10">
        <f t="shared" si="1019"/>
        <v>-2.3731765730459434E-2</v>
      </c>
      <c r="AE1128" s="10">
        <f t="shared" si="1020"/>
        <v>-8.4759801214798425E-2</v>
      </c>
      <c r="AF1128" s="10"/>
      <c r="AG1128" s="10">
        <f t="shared" si="1008"/>
        <v>-6.5316330303983261E-2</v>
      </c>
      <c r="AH1128" s="10">
        <f t="shared" si="1009"/>
        <v>-6.1028035484338994E-2</v>
      </c>
      <c r="AI1128" s="10">
        <f t="shared" si="981"/>
        <v>-4.2882948196442672E-3</v>
      </c>
      <c r="AJ1128" s="7"/>
      <c r="AK1128" s="7"/>
      <c r="AL1128" s="7">
        <v>4285.75</v>
      </c>
      <c r="AM1128" s="7">
        <v>239.4</v>
      </c>
      <c r="AN1128" s="7">
        <v>2664.25</v>
      </c>
      <c r="AO1128" s="4"/>
      <c r="AP1128" s="10">
        <f t="shared" si="982"/>
        <v>3.1599274387032594E-3</v>
      </c>
      <c r="AQ1128" s="10">
        <f t="shared" si="983"/>
        <v>-5.3380782918149468E-2</v>
      </c>
      <c r="AR1128" s="10">
        <f t="shared" si="984"/>
        <v>-3.8766821806111712E-2</v>
      </c>
      <c r="AS1128" s="4"/>
      <c r="AT1128" s="10">
        <f t="shared" si="1013"/>
        <v>-7.2388232568913599E-3</v>
      </c>
      <c r="AU1128" s="10">
        <f t="shared" si="1014"/>
        <v>-9.6774193548387108E-2</v>
      </c>
      <c r="AV1128" s="10">
        <f t="shared" si="1015"/>
        <v>-4.1740099989209863E-2</v>
      </c>
      <c r="AW1128" s="4"/>
      <c r="AX1128" s="9">
        <f t="shared" si="1016"/>
        <v>8.9535370291495747E-2</v>
      </c>
      <c r="AY1128" s="9">
        <f t="shared" si="1017"/>
        <v>3.4501276732318502E-2</v>
      </c>
      <c r="AZ1128" s="8">
        <f t="shared" si="985"/>
        <v>5.5034093559177245E-2</v>
      </c>
      <c r="BA1128" s="4"/>
      <c r="BC1128" s="4"/>
      <c r="BD1128" s="4"/>
      <c r="BE1128" s="4"/>
      <c r="BF1128" s="4"/>
      <c r="BG1128" s="4"/>
      <c r="BH1128" s="4"/>
      <c r="BI1128" s="4"/>
      <c r="BJ1128" s="4"/>
      <c r="BK1128" s="4"/>
      <c r="BN1128" s="4"/>
    </row>
    <row r="1129" spans="1:66" s="1" customFormat="1">
      <c r="A1129" s="12">
        <v>43003</v>
      </c>
      <c r="B1129" s="7">
        <v>31626.63</v>
      </c>
      <c r="C1129" s="7">
        <v>621.95000000000005</v>
      </c>
      <c r="D1129" s="7">
        <v>1629.5</v>
      </c>
      <c r="E1129" s="7">
        <v>17949</v>
      </c>
      <c r="F1129" s="7"/>
      <c r="G1129" s="7"/>
      <c r="H1129" s="10">
        <f t="shared" si="964"/>
        <v>-2.1398788450947857E-2</v>
      </c>
      <c r="I1129" s="10">
        <f t="shared" si="965"/>
        <v>-3.6938534278959809E-2</v>
      </c>
      <c r="J1129" s="10">
        <f t="shared" si="966"/>
        <v>-3.5155620061280438E-2</v>
      </c>
      <c r="K1129" s="7"/>
      <c r="L1129" s="10">
        <f t="shared" si="967"/>
        <v>8.959167333867093</v>
      </c>
      <c r="M1129" s="10">
        <f t="shared" si="968"/>
        <v>7.2194199243379575</v>
      </c>
      <c r="N1129" s="10">
        <f t="shared" si="969"/>
        <v>11.159745274710387</v>
      </c>
      <c r="O1129" s="7"/>
      <c r="P1129" s="10">
        <f t="shared" si="970"/>
        <v>1.7397474095291354</v>
      </c>
      <c r="Q1129" s="10">
        <f t="shared" si="971"/>
        <v>-2.2005779408432939</v>
      </c>
      <c r="R1129" s="11">
        <f t="shared" si="972"/>
        <v>3.9403253503724294</v>
      </c>
      <c r="S1129" s="7"/>
      <c r="T1129" s="7"/>
      <c r="U1129" s="7">
        <v>18450.2</v>
      </c>
      <c r="V1129" s="7">
        <v>4280.2</v>
      </c>
      <c r="W1129" s="7">
        <v>168.85</v>
      </c>
      <c r="X1129" s="7"/>
      <c r="Y1129" s="10">
        <f t="shared" si="973"/>
        <v>-3.0220523885488456E-2</v>
      </c>
      <c r="Z1129" s="10">
        <f t="shared" si="974"/>
        <v>4.7889572280387892E-3</v>
      </c>
      <c r="AA1129" s="10">
        <f t="shared" si="975"/>
        <v>1.8702865761689256E-2</v>
      </c>
      <c r="AB1129" s="5"/>
      <c r="AC1129" s="10">
        <f t="shared" si="1018"/>
        <v>-4.9076402919226519E-2</v>
      </c>
      <c r="AD1129" s="10">
        <f t="shared" si="1019"/>
        <v>-1.9056458913449651E-2</v>
      </c>
      <c r="AE1129" s="10">
        <f t="shared" si="1020"/>
        <v>-6.7642186637217008E-2</v>
      </c>
      <c r="AF1129" s="10"/>
      <c r="AG1129" s="10">
        <f t="shared" si="1008"/>
        <v>-1.8565783717990489E-2</v>
      </c>
      <c r="AH1129" s="10">
        <f t="shared" si="1009"/>
        <v>-4.8585727723767361E-2</v>
      </c>
      <c r="AI1129" s="10">
        <f t="shared" si="981"/>
        <v>3.0019944005776872E-2</v>
      </c>
      <c r="AJ1129" s="7"/>
      <c r="AK1129" s="7"/>
      <c r="AL1129" s="7">
        <v>4168.5</v>
      </c>
      <c r="AM1129" s="7">
        <v>220.15</v>
      </c>
      <c r="AN1129" s="7">
        <v>2626.15</v>
      </c>
      <c r="AO1129" s="4"/>
      <c r="AP1129" s="10">
        <f t="shared" si="982"/>
        <v>-2.7358105349122089E-2</v>
      </c>
      <c r="AQ1129" s="10">
        <f t="shared" si="983"/>
        <v>-8.0409356725146194E-2</v>
      </c>
      <c r="AR1129" s="10">
        <f t="shared" si="984"/>
        <v>-1.4300459791686182E-2</v>
      </c>
      <c r="AS1129" s="4"/>
      <c r="AT1129" s="10">
        <f t="shared" si="1013"/>
        <v>-3.4398888116747739E-2</v>
      </c>
      <c r="AU1129" s="10">
        <f t="shared" si="1014"/>
        <v>-0.16940199962271271</v>
      </c>
      <c r="AV1129" s="10">
        <f t="shared" si="1015"/>
        <v>-5.5443657159299387E-2</v>
      </c>
      <c r="AW1129" s="10" t="s">
        <v>1</v>
      </c>
      <c r="AX1129" s="9">
        <f t="shared" si="1016"/>
        <v>0.13500311150596497</v>
      </c>
      <c r="AY1129" s="9">
        <f t="shared" si="1017"/>
        <v>2.1044769042551648E-2</v>
      </c>
      <c r="AZ1129" s="8">
        <f t="shared" si="985"/>
        <v>0.11395834246341333</v>
      </c>
      <c r="BA1129" s="4" t="s">
        <v>10</v>
      </c>
      <c r="BC1129" s="4"/>
      <c r="BD1129" s="4"/>
      <c r="BE1129" s="4"/>
      <c r="BF1129" s="4"/>
      <c r="BG1129" s="4"/>
      <c r="BH1129" s="4"/>
      <c r="BI1129" s="4"/>
      <c r="BJ1129" s="4">
        <v>168</v>
      </c>
      <c r="BK1129" s="4"/>
      <c r="BN1129" s="4"/>
    </row>
    <row r="1130" spans="1:66" s="1" customFormat="1">
      <c r="A1130" s="12">
        <v>43004</v>
      </c>
      <c r="B1130" s="7">
        <v>31599.759999999998</v>
      </c>
      <c r="C1130" s="7">
        <v>643.79999999999995</v>
      </c>
      <c r="D1130" s="7">
        <v>1648.8</v>
      </c>
      <c r="E1130" s="7">
        <v>18391.5</v>
      </c>
      <c r="F1130" s="7"/>
      <c r="G1130" s="7"/>
      <c r="H1130" s="10">
        <f t="shared" si="964"/>
        <v>3.5131441434198739E-2</v>
      </c>
      <c r="I1130" s="10">
        <f t="shared" si="965"/>
        <v>1.1844123964406232E-2</v>
      </c>
      <c r="J1130" s="10">
        <f t="shared" si="966"/>
        <v>2.4653184021393951E-2</v>
      </c>
      <c r="K1130" s="7"/>
      <c r="L1130" s="10">
        <f t="shared" si="967"/>
        <v>9.3090472377902298</v>
      </c>
      <c r="M1130" s="10">
        <f t="shared" si="968"/>
        <v>7.3167717528373259</v>
      </c>
      <c r="N1130" s="10">
        <f t="shared" si="969"/>
        <v>11.459521712621099</v>
      </c>
      <c r="O1130" s="7"/>
      <c r="P1130" s="10">
        <f t="shared" si="970"/>
        <v>1.9922754849529039</v>
      </c>
      <c r="Q1130" s="10">
        <f t="shared" si="971"/>
        <v>-2.1504744748308688</v>
      </c>
      <c r="R1130" s="11">
        <f t="shared" si="972"/>
        <v>4.1427499597837727</v>
      </c>
      <c r="S1130" s="7"/>
      <c r="T1130" s="7"/>
      <c r="U1130" s="7">
        <v>18831.7</v>
      </c>
      <c r="V1130" s="7">
        <v>4329.75</v>
      </c>
      <c r="W1130" s="7">
        <v>173.3</v>
      </c>
      <c r="X1130" s="7"/>
      <c r="Y1130" s="10">
        <f t="shared" si="973"/>
        <v>2.0677282631082591E-2</v>
      </c>
      <c r="Z1130" s="10">
        <f t="shared" si="974"/>
        <v>1.157656184290458E-2</v>
      </c>
      <c r="AA1130" s="10">
        <f t="shared" si="975"/>
        <v>2.6354752739117662E-2</v>
      </c>
      <c r="AB1130" s="5"/>
      <c r="AC1130" s="10">
        <f t="shared" si="1018"/>
        <v>-2.9413886941821666E-2</v>
      </c>
      <c r="AD1130" s="10">
        <f t="shared" si="1019"/>
        <v>-7.7005053456633919E-3</v>
      </c>
      <c r="AE1130" s="10">
        <f t="shared" si="1020"/>
        <v>-4.3070127001656452E-2</v>
      </c>
      <c r="AF1130" s="10"/>
      <c r="AG1130" s="10">
        <f t="shared" si="1008"/>
        <v>-1.3656240059834786E-2</v>
      </c>
      <c r="AH1130" s="10">
        <f t="shared" si="1009"/>
        <v>-3.5369621655993062E-2</v>
      </c>
      <c r="AI1130" s="10">
        <f t="shared" si="981"/>
        <v>2.1713381596158276E-2</v>
      </c>
      <c r="AJ1130" s="7"/>
      <c r="AK1130" s="7"/>
      <c r="AL1130" s="7">
        <v>4205.5</v>
      </c>
      <c r="AM1130" s="7">
        <v>244.45</v>
      </c>
      <c r="AN1130" s="7">
        <v>2622.6</v>
      </c>
      <c r="AO1130" s="4"/>
      <c r="AP1130" s="10">
        <f t="shared" si="982"/>
        <v>8.8760945184118995E-3</v>
      </c>
      <c r="AQ1130" s="10">
        <f t="shared" si="983"/>
        <v>0.11037928684987501</v>
      </c>
      <c r="AR1130" s="10">
        <f t="shared" si="984"/>
        <v>-1.3517887401710419E-3</v>
      </c>
      <c r="AS1130" s="4"/>
      <c r="AT1130" s="10">
        <f>(AL1130-$AL$1129)/$AL$1129</f>
        <v>8.8760945184118995E-3</v>
      </c>
      <c r="AU1130" s="10">
        <f>(AM1130-$AM$1129)/$AM$1129</f>
        <v>0.11037928684987501</v>
      </c>
      <c r="AV1130" s="10">
        <f>(AN1130-$AN$1129)/$AN$1129</f>
        <v>-1.3517887401710419E-3</v>
      </c>
      <c r="AW1130" s="7" t="s">
        <v>0</v>
      </c>
      <c r="AX1130" s="9">
        <f t="shared" ref="AX1130:AX1139" si="1021">AU1130-AT1130</f>
        <v>0.10150319233146311</v>
      </c>
      <c r="AY1130" s="9">
        <f t="shared" ref="AY1130:AY1139" si="1022">AU1130-AV1130</f>
        <v>0.11173107559004605</v>
      </c>
      <c r="AZ1130" s="8">
        <f t="shared" si="985"/>
        <v>-1.022788325858294E-2</v>
      </c>
      <c r="BA1130" s="4" t="s">
        <v>11</v>
      </c>
      <c r="BC1130" s="4"/>
      <c r="BD1130" s="4"/>
      <c r="BE1130" s="4"/>
      <c r="BF1130" s="4"/>
      <c r="BG1130" s="4"/>
      <c r="BH1130" s="4"/>
      <c r="BI1130" s="4"/>
      <c r="BJ1130" s="4"/>
      <c r="BK1130" s="4"/>
      <c r="BN1130" s="4"/>
    </row>
    <row r="1131" spans="1:66" s="1" customFormat="1">
      <c r="A1131" s="12">
        <v>43005</v>
      </c>
      <c r="B1131" s="7">
        <v>31159.81</v>
      </c>
      <c r="C1131" s="7">
        <v>635.9</v>
      </c>
      <c r="D1131" s="7">
        <v>1615.8</v>
      </c>
      <c r="E1131" s="7">
        <v>18090.5</v>
      </c>
      <c r="F1131" s="7"/>
      <c r="G1131" s="7"/>
      <c r="H1131" s="10">
        <f t="shared" si="964"/>
        <v>-1.2270891581236374E-2</v>
      </c>
      <c r="I1131" s="10">
        <f t="shared" si="965"/>
        <v>-2.0014556040756915E-2</v>
      </c>
      <c r="J1131" s="10">
        <f t="shared" si="966"/>
        <v>-1.6366256150939291E-2</v>
      </c>
      <c r="K1131" s="7"/>
      <c r="L1131" s="10">
        <f t="shared" si="967"/>
        <v>9.1825460368294625</v>
      </c>
      <c r="M1131" s="10">
        <f t="shared" si="968"/>
        <v>7.1503152585119798</v>
      </c>
      <c r="N1131" s="10">
        <f t="shared" si="969"/>
        <v>11.255605988754152</v>
      </c>
      <c r="O1131" s="7"/>
      <c r="P1131" s="10">
        <f t="shared" si="970"/>
        <v>2.0322307783174827</v>
      </c>
      <c r="Q1131" s="10">
        <f t="shared" si="971"/>
        <v>-2.0730599519246891</v>
      </c>
      <c r="R1131" s="11">
        <f t="shared" si="972"/>
        <v>4.1052907302421717</v>
      </c>
      <c r="S1131" s="7"/>
      <c r="T1131" s="7"/>
      <c r="U1131" s="7">
        <v>18525.75</v>
      </c>
      <c r="V1131" s="7">
        <v>4292.7</v>
      </c>
      <c r="W1131" s="7">
        <v>164.7</v>
      </c>
      <c r="X1131" s="7"/>
      <c r="Y1131" s="10">
        <f t="shared" si="973"/>
        <v>-1.6246541735477984E-2</v>
      </c>
      <c r="Z1131" s="10">
        <f t="shared" si="974"/>
        <v>-8.5570760436515236E-3</v>
      </c>
      <c r="AA1131" s="10">
        <f t="shared" si="975"/>
        <v>-4.9624927870744504E-2</v>
      </c>
      <c r="AB1131" s="5"/>
      <c r="AC1131" s="10">
        <f t="shared" si="1018"/>
        <v>-4.5182554735496712E-2</v>
      </c>
      <c r="AD1131" s="10">
        <f t="shared" si="1019"/>
        <v>-1.619168757949753E-2</v>
      </c>
      <c r="AE1131" s="10">
        <f t="shared" si="1020"/>
        <v>-9.0557702926559944E-2</v>
      </c>
      <c r="AF1131" s="10"/>
      <c r="AG1131" s="10">
        <f t="shared" si="1008"/>
        <v>-4.5375148191063232E-2</v>
      </c>
      <c r="AH1131" s="10">
        <f t="shared" si="1009"/>
        <v>-7.4366015347062414E-2</v>
      </c>
      <c r="AI1131" s="10">
        <f t="shared" si="981"/>
        <v>2.8990867155999182E-2</v>
      </c>
      <c r="AJ1131" s="7"/>
      <c r="AK1131" s="7"/>
      <c r="AL1131" s="7">
        <v>4110</v>
      </c>
      <c r="AM1131" s="7">
        <v>235.8</v>
      </c>
      <c r="AN1131" s="7">
        <v>2575.35</v>
      </c>
      <c r="AO1131" s="4"/>
      <c r="AP1131" s="10">
        <f t="shared" si="982"/>
        <v>-2.2708358102484841E-2</v>
      </c>
      <c r="AQ1131" s="10">
        <f t="shared" si="983"/>
        <v>-3.5385559419104019E-2</v>
      </c>
      <c r="AR1131" s="10">
        <f t="shared" si="984"/>
        <v>-1.8016472203157174E-2</v>
      </c>
      <c r="AS1131" s="4"/>
      <c r="AT1131" s="10">
        <f>(AL1131-$AL$1129)/$AL$1129</f>
        <v>-1.4033825116948543E-2</v>
      </c>
      <c r="AU1131" s="10">
        <f>(AM1131-$AM$1129)/$AM$1129</f>
        <v>7.1087894617306399E-2</v>
      </c>
      <c r="AV1131" s="10">
        <f>(AN1131-$AN$1129)/$AN$1129</f>
        <v>-1.9343906479066381E-2</v>
      </c>
      <c r="AW1131" s="4"/>
      <c r="AX1131" s="9">
        <f t="shared" si="1021"/>
        <v>8.5121719734254947E-2</v>
      </c>
      <c r="AY1131" s="9">
        <f t="shared" si="1022"/>
        <v>9.0431801096372777E-2</v>
      </c>
      <c r="AZ1131" s="8">
        <f t="shared" si="985"/>
        <v>-5.31008136211783E-3</v>
      </c>
      <c r="BA1131" s="4"/>
      <c r="BC1131" s="4"/>
      <c r="BD1131" s="4"/>
      <c r="BE1131" s="4"/>
      <c r="BF1131" s="4"/>
      <c r="BG1131" s="4"/>
      <c r="BH1131" s="4"/>
      <c r="BI1131" s="4"/>
      <c r="BJ1131" s="4"/>
      <c r="BK1131" s="4"/>
      <c r="BN1131" s="4"/>
    </row>
    <row r="1132" spans="1:66" s="1" customFormat="1">
      <c r="A1132" s="12">
        <v>43006</v>
      </c>
      <c r="B1132" s="7">
        <v>31282.48</v>
      </c>
      <c r="C1132" s="7">
        <v>637.65</v>
      </c>
      <c r="D1132" s="7">
        <v>1613.9</v>
      </c>
      <c r="E1132" s="7">
        <v>18410.5</v>
      </c>
      <c r="F1132" s="7"/>
      <c r="G1132" s="7"/>
      <c r="H1132" s="10">
        <f t="shared" si="964"/>
        <v>2.7520050322377733E-3</v>
      </c>
      <c r="I1132" s="10">
        <f t="shared" si="965"/>
        <v>-1.1758881049634012E-3</v>
      </c>
      <c r="J1132" s="10">
        <f t="shared" si="966"/>
        <v>1.7688842209999722E-2</v>
      </c>
      <c r="K1132" s="7"/>
      <c r="L1132" s="10">
        <f t="shared" si="967"/>
        <v>9.2105684547638091</v>
      </c>
      <c r="M1132" s="10">
        <f t="shared" si="968"/>
        <v>7.1407313997477937</v>
      </c>
      <c r="N1132" s="10">
        <f t="shared" si="969"/>
        <v>11.472393469277151</v>
      </c>
      <c r="O1132" s="7"/>
      <c r="P1132" s="10">
        <f t="shared" si="970"/>
        <v>2.0698370550160154</v>
      </c>
      <c r="Q1132" s="10">
        <f t="shared" si="971"/>
        <v>-2.2618250145133416</v>
      </c>
      <c r="R1132" s="11">
        <f t="shared" si="972"/>
        <v>4.3316620695293571</v>
      </c>
      <c r="S1132" s="7"/>
      <c r="T1132" s="7"/>
      <c r="U1132" s="7">
        <v>18387</v>
      </c>
      <c r="V1132" s="7">
        <v>4344.75</v>
      </c>
      <c r="W1132" s="7">
        <v>173.4</v>
      </c>
      <c r="X1132" s="7"/>
      <c r="Y1132" s="10">
        <f t="shared" si="973"/>
        <v>-7.4895753208372128E-3</v>
      </c>
      <c r="Z1132" s="10">
        <f t="shared" si="974"/>
        <v>1.2125235865539215E-2</v>
      </c>
      <c r="AA1132" s="10">
        <f t="shared" si="975"/>
        <v>5.2823315118397191E-2</v>
      </c>
      <c r="AB1132" s="5"/>
      <c r="AC1132" s="10">
        <f t="shared" si="1018"/>
        <v>-5.2333731909454569E-2</v>
      </c>
      <c r="AD1132" s="10">
        <f t="shared" si="1019"/>
        <v>-4.2627797449208433E-3</v>
      </c>
      <c r="AE1132" s="10">
        <f t="shared" si="1020"/>
        <v>-4.251794588625063E-2</v>
      </c>
      <c r="AF1132" s="10"/>
      <c r="AG1132" s="10">
        <f t="shared" si="1008"/>
        <v>9.8157860232039387E-3</v>
      </c>
      <c r="AH1132" s="10">
        <f t="shared" si="1009"/>
        <v>-3.8255166141329788E-2</v>
      </c>
      <c r="AI1132" s="10">
        <f t="shared" si="981"/>
        <v>4.8070952164533727E-2</v>
      </c>
      <c r="AJ1132" s="7"/>
      <c r="AK1132" s="7"/>
      <c r="AL1132" s="7">
        <v>4197.75</v>
      </c>
      <c r="AM1132" s="7">
        <v>238.15</v>
      </c>
      <c r="AN1132" s="7">
        <v>2542.0500000000002</v>
      </c>
      <c r="AO1132" s="4"/>
      <c r="AP1132" s="10">
        <f t="shared" si="982"/>
        <v>2.1350364963503649E-2</v>
      </c>
      <c r="AQ1132" s="10">
        <f t="shared" si="983"/>
        <v>9.9660729431721544E-3</v>
      </c>
      <c r="AR1132" s="10">
        <f t="shared" si="984"/>
        <v>-1.2930281320985391E-2</v>
      </c>
      <c r="AS1132" s="4"/>
      <c r="AT1132" s="10">
        <f>(AL1132-$AL$1129)/$AL$1129</f>
        <v>7.0169125584742713E-3</v>
      </c>
      <c r="AU1132" s="10">
        <f>(AM1132-$AM$1129)/$AM$1129</f>
        <v>8.1762434703611178E-2</v>
      </c>
      <c r="AV1132" s="10">
        <f>(AN1132-$AN$1129)/$AN$1129</f>
        <v>-3.2024065647430613E-2</v>
      </c>
      <c r="AW1132" s="4"/>
      <c r="AX1132" s="9">
        <f t="shared" si="1021"/>
        <v>7.4745522145136911E-2</v>
      </c>
      <c r="AY1132" s="9">
        <f t="shared" si="1022"/>
        <v>0.11378650035104179</v>
      </c>
      <c r="AZ1132" s="8">
        <f t="shared" si="985"/>
        <v>-3.904097820590488E-2</v>
      </c>
      <c r="BA1132" s="4"/>
      <c r="BC1132" s="4"/>
      <c r="BD1132" s="4"/>
      <c r="BE1132" s="4"/>
      <c r="BF1132" s="4"/>
      <c r="BG1132" s="4"/>
      <c r="BH1132" s="4"/>
      <c r="BI1132" s="4"/>
      <c r="BJ1132" s="4"/>
      <c r="BK1132" s="4"/>
      <c r="BN1132" s="4"/>
    </row>
    <row r="1133" spans="1:66" s="1" customFormat="1">
      <c r="A1133" s="12">
        <v>43007</v>
      </c>
      <c r="B1133" s="7">
        <v>31283.72</v>
      </c>
      <c r="C1133" s="7">
        <v>659.7</v>
      </c>
      <c r="D1133" s="7">
        <v>1624.7</v>
      </c>
      <c r="E1133" s="7">
        <v>18349.5</v>
      </c>
      <c r="F1133" s="7"/>
      <c r="G1133" s="7"/>
      <c r="H1133" s="10">
        <f t="shared" si="964"/>
        <v>3.4580098800282393E-2</v>
      </c>
      <c r="I1133" s="10">
        <f t="shared" si="965"/>
        <v>6.6918644277836016E-3</v>
      </c>
      <c r="J1133" s="10">
        <f t="shared" si="966"/>
        <v>-3.3133266342576248E-3</v>
      </c>
      <c r="K1133" s="7"/>
      <c r="L1133" s="10">
        <f t="shared" si="967"/>
        <v>9.5636509207365883</v>
      </c>
      <c r="M1133" s="10">
        <f t="shared" si="968"/>
        <v>7.1952080706179071</v>
      </c>
      <c r="N1133" s="10">
        <f t="shared" si="969"/>
        <v>11.431068355802454</v>
      </c>
      <c r="O1133" s="7"/>
      <c r="P1133" s="10">
        <f t="shared" si="970"/>
        <v>2.3684428501186812</v>
      </c>
      <c r="Q1133" s="10">
        <f t="shared" si="971"/>
        <v>-1.8674174350658657</v>
      </c>
      <c r="R1133" s="11">
        <f t="shared" si="972"/>
        <v>4.2358602851845468</v>
      </c>
      <c r="S1133" s="7"/>
      <c r="T1133" s="7"/>
      <c r="U1133" s="7">
        <v>18402.150000000001</v>
      </c>
      <c r="V1133" s="7">
        <v>4344.05</v>
      </c>
      <c r="W1133" s="7">
        <v>175.5</v>
      </c>
      <c r="X1133" s="7"/>
      <c r="Y1133" s="10">
        <f t="shared" si="973"/>
        <v>8.2395170500905283E-4</v>
      </c>
      <c r="Z1133" s="10">
        <f t="shared" si="974"/>
        <v>-1.6111398814657187E-4</v>
      </c>
      <c r="AA1133" s="10">
        <f t="shared" si="975"/>
        <v>1.2110726643598583E-2</v>
      </c>
      <c r="AB1133" s="5"/>
      <c r="AC1133" s="10">
        <f t="shared" si="1018"/>
        <v>-5.1552900672081799E-2</v>
      </c>
      <c r="AD1133" s="10">
        <f t="shared" si="1019"/>
        <v>-4.4232069396221204E-3</v>
      </c>
      <c r="AE1133" s="10">
        <f t="shared" si="1020"/>
        <v>-3.0922142462727745E-2</v>
      </c>
      <c r="AF1133" s="10"/>
      <c r="AG1133" s="10">
        <f t="shared" si="1008"/>
        <v>2.0630758209354054E-2</v>
      </c>
      <c r="AH1133" s="10">
        <f t="shared" si="1009"/>
        <v>-2.6498935523105623E-2</v>
      </c>
      <c r="AI1133" s="10">
        <f t="shared" si="981"/>
        <v>4.7129693732459677E-2</v>
      </c>
      <c r="AJ1133" s="7"/>
      <c r="AK1133" s="7"/>
      <c r="AL1133" s="7">
        <v>4135.5</v>
      </c>
      <c r="AM1133" s="7">
        <v>255.5</v>
      </c>
      <c r="AN1133" s="7">
        <v>2564</v>
      </c>
      <c r="AO1133" s="4"/>
      <c r="AP1133" s="10">
        <f t="shared" si="982"/>
        <v>-1.4829372878327675E-2</v>
      </c>
      <c r="AQ1133" s="10">
        <f t="shared" si="983"/>
        <v>7.2853243753936564E-2</v>
      </c>
      <c r="AR1133" s="10">
        <f t="shared" si="984"/>
        <v>8.6347632816033588E-3</v>
      </c>
      <c r="AS1133" s="4"/>
      <c r="AT1133" s="10">
        <f>(AL1133-$AL$1129)/$AL$1129</f>
        <v>-7.91651673263764E-3</v>
      </c>
      <c r="AU1133" s="10">
        <f>(AM1133-$AM$1129)/$AM$1129</f>
        <v>0.16057233704292526</v>
      </c>
      <c r="AV1133" s="10">
        <f>(AN1133-$AN$1129)/$AN$1129</f>
        <v>-2.3665822592007345E-2</v>
      </c>
      <c r="AW1133" s="4"/>
      <c r="AX1133" s="9">
        <f t="shared" si="1021"/>
        <v>0.16848885377556289</v>
      </c>
      <c r="AY1133" s="9">
        <f t="shared" si="1022"/>
        <v>0.18423815963493259</v>
      </c>
      <c r="AZ1133" s="8">
        <f t="shared" si="985"/>
        <v>-1.5749305859369706E-2</v>
      </c>
      <c r="BA1133" s="4"/>
      <c r="BC1133" s="4"/>
      <c r="BD1133" s="4"/>
      <c r="BE1133" s="4"/>
      <c r="BF1133" s="4"/>
      <c r="BG1133" s="4"/>
      <c r="BH1133" s="4"/>
      <c r="BI1133" s="4"/>
      <c r="BJ1133" s="4"/>
      <c r="BK1133" s="4"/>
      <c r="BN1133" s="4"/>
    </row>
    <row r="1134" spans="1:66" s="1" customFormat="1">
      <c r="A1134" s="12">
        <v>43011</v>
      </c>
      <c r="B1134" s="7">
        <v>31497.38</v>
      </c>
      <c r="C1134" s="7">
        <v>658.5</v>
      </c>
      <c r="D1134" s="7">
        <v>1604</v>
      </c>
      <c r="E1134" s="7">
        <v>18638</v>
      </c>
      <c r="F1134" s="7"/>
      <c r="G1134" s="7"/>
      <c r="H1134" s="10">
        <f t="shared" si="964"/>
        <v>-1.8190086402911103E-3</v>
      </c>
      <c r="I1134" s="10">
        <f t="shared" si="965"/>
        <v>-1.2740813688681015E-2</v>
      </c>
      <c r="J1134" s="10">
        <f t="shared" si="966"/>
        <v>1.5722499250660781E-2</v>
      </c>
      <c r="K1134" s="1" t="s">
        <v>15</v>
      </c>
      <c r="L1134" s="10">
        <f t="shared" si="967"/>
        <v>9.5444355484387504</v>
      </c>
      <c r="M1134" s="10">
        <f t="shared" si="968"/>
        <v>7.0907944514501891</v>
      </c>
      <c r="N1134" s="10">
        <f t="shared" si="969"/>
        <v>11.626515818711471</v>
      </c>
      <c r="O1134" s="10" t="s">
        <v>1</v>
      </c>
      <c r="P1134" s="10">
        <f t="shared" si="970"/>
        <v>2.4536410969885614</v>
      </c>
      <c r="Q1134" s="10">
        <f t="shared" si="971"/>
        <v>-2.082080270272721</v>
      </c>
      <c r="R1134" s="11">
        <f t="shared" si="972"/>
        <v>4.5357213672612824</v>
      </c>
      <c r="S1134" s="7" t="s">
        <v>10</v>
      </c>
      <c r="T1134" s="7"/>
      <c r="U1134" s="7">
        <v>18318.75</v>
      </c>
      <c r="V1134" s="7">
        <v>4340.2</v>
      </c>
      <c r="W1134" s="7">
        <v>173.95</v>
      </c>
      <c r="X1134" s="7"/>
      <c r="Y1134" s="10">
        <f t="shared" si="973"/>
        <v>-4.5320791320580178E-3</v>
      </c>
      <c r="Z1134" s="10">
        <f t="shared" si="974"/>
        <v>-8.8626972525646889E-4</v>
      </c>
      <c r="AA1134" s="10">
        <f t="shared" si="975"/>
        <v>-8.8319088319088971E-3</v>
      </c>
      <c r="AB1134" s="5"/>
      <c r="AC1134" s="10">
        <f t="shared" si="1018"/>
        <v>-5.5851337978806814E-2</v>
      </c>
      <c r="AD1134" s="10">
        <f t="shared" si="1019"/>
        <v>-5.3055565104794585E-3</v>
      </c>
      <c r="AE1134" s="10">
        <f t="shared" si="1020"/>
        <v>-3.9480949751518529E-2</v>
      </c>
      <c r="AF1134" s="10"/>
      <c r="AG1134" s="10">
        <f t="shared" si="1008"/>
        <v>1.6370388227288285E-2</v>
      </c>
      <c r="AH1134" s="10">
        <f t="shared" si="1009"/>
        <v>-3.4175393241039069E-2</v>
      </c>
      <c r="AI1134" s="10">
        <f t="shared" si="981"/>
        <v>5.0545781468327354E-2</v>
      </c>
      <c r="AJ1134" s="7"/>
      <c r="AK1134" s="7"/>
      <c r="AL1134" s="7">
        <v>4220.25</v>
      </c>
      <c r="AM1134" s="7">
        <v>264.95</v>
      </c>
      <c r="AN1134" s="7">
        <v>2713.7</v>
      </c>
      <c r="AO1134" s="4"/>
      <c r="AP1134" s="10">
        <f t="shared" si="982"/>
        <v>2.049328980776206E-2</v>
      </c>
      <c r="AQ1134" s="10">
        <f t="shared" si="983"/>
        <v>3.6986301369862966E-2</v>
      </c>
      <c r="AR1134" s="10">
        <f t="shared" si="984"/>
        <v>5.8385335413416464E-2</v>
      </c>
      <c r="AS1134" s="4"/>
      <c r="AT1134" s="10">
        <f>(AL1134-$AL$1129)/$AL$1129</f>
        <v>1.2414537603454481E-2</v>
      </c>
      <c r="AU1134" s="10">
        <f>(AM1134-$AM$1129)/$AM$1129</f>
        <v>0.20349761526232107</v>
      </c>
      <c r="AV1134" s="10">
        <f>(AN1134-$AN$1129)/$AN$1129</f>
        <v>3.3337775831540364E-2</v>
      </c>
      <c r="AW1134" s="10" t="s">
        <v>1</v>
      </c>
      <c r="AX1134" s="9">
        <f t="shared" si="1021"/>
        <v>0.19108307765886659</v>
      </c>
      <c r="AY1134" s="9">
        <f t="shared" si="1022"/>
        <v>0.17015983943078072</v>
      </c>
      <c r="AZ1134" s="8">
        <f t="shared" si="985"/>
        <v>2.0923238228085866E-2</v>
      </c>
      <c r="BA1134" s="4" t="s">
        <v>5</v>
      </c>
      <c r="BC1134" s="4"/>
      <c r="BD1134" s="4"/>
      <c r="BE1134" s="4"/>
      <c r="BF1134" s="4"/>
      <c r="BG1134" s="4"/>
      <c r="BH1134" s="4"/>
      <c r="BI1134" s="4"/>
      <c r="BJ1134" s="4">
        <v>169</v>
      </c>
      <c r="BK1134" s="4"/>
      <c r="BN1134" s="4"/>
    </row>
    <row r="1135" spans="1:66" s="1" customFormat="1">
      <c r="A1135" s="12">
        <v>43012</v>
      </c>
      <c r="B1135" s="7">
        <v>31671.71</v>
      </c>
      <c r="C1135" s="7">
        <v>657.55</v>
      </c>
      <c r="D1135" s="7">
        <v>1595.5</v>
      </c>
      <c r="E1135" s="7">
        <v>18642.5</v>
      </c>
      <c r="F1135" s="7"/>
      <c r="G1135" s="7"/>
      <c r="H1135" s="10">
        <f t="shared" si="964"/>
        <v>-1.4426727410782772E-3</v>
      </c>
      <c r="I1135" s="10">
        <f t="shared" si="965"/>
        <v>-5.2992518703241899E-3</v>
      </c>
      <c r="J1135" s="10">
        <f t="shared" si="966"/>
        <v>2.4144221482991736E-4</v>
      </c>
      <c r="K1135" s="7" t="s">
        <v>2</v>
      </c>
      <c r="L1135" s="10">
        <f t="shared" si="967"/>
        <v>9.5292233787029605</v>
      </c>
      <c r="M1135" s="10">
        <f t="shared" si="968"/>
        <v>7.0479192938209332</v>
      </c>
      <c r="N1135" s="10">
        <f t="shared" si="969"/>
        <v>11.629564392656325</v>
      </c>
      <c r="O1135" s="7" t="s">
        <v>2</v>
      </c>
      <c r="P1135" s="10">
        <f t="shared" si="970"/>
        <v>2.4813040848820274</v>
      </c>
      <c r="Q1135" s="10">
        <f t="shared" si="971"/>
        <v>-2.1003410139533649</v>
      </c>
      <c r="R1135" s="11">
        <f t="shared" si="972"/>
        <v>4.5816450988353923</v>
      </c>
      <c r="S1135" s="7" t="s">
        <v>2</v>
      </c>
      <c r="T1135" s="7"/>
      <c r="U1135" s="7">
        <v>18555.95</v>
      </c>
      <c r="V1135" s="7">
        <v>4337.8500000000004</v>
      </c>
      <c r="W1135" s="7">
        <v>176.45</v>
      </c>
      <c r="X1135" s="7"/>
      <c r="Y1135" s="10">
        <f t="shared" si="973"/>
        <v>1.2948481746844121E-2</v>
      </c>
      <c r="Z1135" s="10">
        <f t="shared" si="974"/>
        <v>-5.4144970277854808E-4</v>
      </c>
      <c r="AA1135" s="10">
        <f t="shared" si="975"/>
        <v>1.4371945961483185E-2</v>
      </c>
      <c r="AB1135" s="5"/>
      <c r="AC1135" s="10">
        <f t="shared" si="1018"/>
        <v>-4.3626046262318099E-2</v>
      </c>
      <c r="AD1135" s="10">
        <f t="shared" si="1019"/>
        <v>-5.8441335212623324E-3</v>
      </c>
      <c r="AE1135" s="10">
        <f t="shared" si="1020"/>
        <v>-2.5676421866372201E-2</v>
      </c>
      <c r="AF1135" s="10"/>
      <c r="AG1135" s="10">
        <f t="shared" si="1008"/>
        <v>1.7949624395945898E-2</v>
      </c>
      <c r="AH1135" s="10">
        <f t="shared" si="1009"/>
        <v>-1.9832288345109868E-2</v>
      </c>
      <c r="AI1135" s="10">
        <f t="shared" si="981"/>
        <v>3.7781912741055766E-2</v>
      </c>
      <c r="AJ1135" s="7"/>
      <c r="AK1135" s="7"/>
      <c r="AL1135" s="7">
        <v>4275.75</v>
      </c>
      <c r="AM1135" s="7">
        <v>266.25</v>
      </c>
      <c r="AN1135" s="7">
        <v>2697.5</v>
      </c>
      <c r="AO1135" s="4"/>
      <c r="AP1135" s="10">
        <f t="shared" si="982"/>
        <v>1.3150879687222321E-2</v>
      </c>
      <c r="AQ1135" s="10">
        <f t="shared" si="983"/>
        <v>4.906586148329917E-3</v>
      </c>
      <c r="AR1135" s="10">
        <f t="shared" si="984"/>
        <v>-5.9697092530492752E-3</v>
      </c>
      <c r="AS1135" s="4"/>
      <c r="AT1135" s="10">
        <f>(AL1135-$AL$1134)/$AL$1134</f>
        <v>1.3150879687222321E-2</v>
      </c>
      <c r="AU1135" s="10">
        <f>(AM1135-$AM$1134)/$AM$1134</f>
        <v>4.906586148329917E-3</v>
      </c>
      <c r="AV1135" s="10">
        <f>(AN1135-$AN$1134)/$AN$1134</f>
        <v>-5.9697092530492752E-3</v>
      </c>
      <c r="AW1135" s="4" t="s">
        <v>2</v>
      </c>
      <c r="AX1135" s="9">
        <f t="shared" si="1021"/>
        <v>-8.2442935388924044E-3</v>
      </c>
      <c r="AY1135" s="9">
        <f t="shared" si="1022"/>
        <v>1.0876295401379191E-2</v>
      </c>
      <c r="AZ1135" s="8">
        <f t="shared" si="985"/>
        <v>-1.9120588940271598E-2</v>
      </c>
      <c r="BA1135" s="4" t="s">
        <v>2</v>
      </c>
      <c r="BC1135" s="4"/>
      <c r="BD1135" s="4"/>
      <c r="BE1135" s="4"/>
      <c r="BF1135" s="4"/>
      <c r="BG1135" s="4"/>
      <c r="BH1135" s="4"/>
      <c r="BI1135" s="4"/>
      <c r="BJ1135" s="4"/>
      <c r="BK1135" s="4"/>
      <c r="BN1135" s="4"/>
    </row>
    <row r="1136" spans="1:66" s="1" customFormat="1">
      <c r="A1136" s="12">
        <v>43013</v>
      </c>
      <c r="B1136" s="7">
        <v>31592.03</v>
      </c>
      <c r="C1136" s="7">
        <v>664.95</v>
      </c>
      <c r="D1136" s="7">
        <v>1653.4</v>
      </c>
      <c r="E1136" s="7">
        <v>18658</v>
      </c>
      <c r="F1136" s="7"/>
      <c r="G1136" s="7"/>
      <c r="H1136" s="10">
        <f t="shared" si="964"/>
        <v>1.1253897042050173E-2</v>
      </c>
      <c r="I1136" s="10">
        <f t="shared" si="965"/>
        <v>3.6289564399874706E-2</v>
      </c>
      <c r="J1136" s="10">
        <f t="shared" si="966"/>
        <v>8.3143355236690354E-4</v>
      </c>
      <c r="K1136" s="7"/>
      <c r="L1136" s="10">
        <f t="shared" si="967"/>
        <v>9.6477181745396319</v>
      </c>
      <c r="M1136" s="10">
        <f t="shared" si="968"/>
        <v>7.339974779319042</v>
      </c>
      <c r="N1136" s="10">
        <f t="shared" si="969"/>
        <v>11.640065036244158</v>
      </c>
      <c r="O1136" s="7"/>
      <c r="P1136" s="10">
        <f t="shared" si="970"/>
        <v>2.3077433952205899</v>
      </c>
      <c r="Q1136" s="10">
        <f t="shared" si="971"/>
        <v>-1.9923468617045259</v>
      </c>
      <c r="R1136" s="11">
        <f t="shared" si="972"/>
        <v>4.3000902569251158</v>
      </c>
      <c r="S1136" s="7"/>
      <c r="T1136" s="7"/>
      <c r="U1136" s="7">
        <v>18500.599999999999</v>
      </c>
      <c r="V1136" s="7">
        <v>4360.3</v>
      </c>
      <c r="W1136" s="7">
        <v>177.05</v>
      </c>
      <c r="X1136" s="7"/>
      <c r="Y1136" s="10">
        <f t="shared" si="973"/>
        <v>-2.9828707234068955E-3</v>
      </c>
      <c r="Z1136" s="10">
        <f t="shared" si="974"/>
        <v>5.1753748977027367E-3</v>
      </c>
      <c r="AA1136" s="10">
        <f t="shared" si="975"/>
        <v>3.4003967129499733E-3</v>
      </c>
      <c r="AB1136" s="5"/>
      <c r="AC1136" s="10">
        <f t="shared" si="1018"/>
        <v>-4.6478786129551128E-2</v>
      </c>
      <c r="AD1136" s="10">
        <f t="shared" si="1019"/>
        <v>-6.9900420548435992E-4</v>
      </c>
      <c r="AE1136" s="10">
        <f t="shared" si="1020"/>
        <v>-2.2363335173936957E-2</v>
      </c>
      <c r="AF1136" s="10"/>
      <c r="AG1136" s="10">
        <f t="shared" si="1008"/>
        <v>2.4115450955614171E-2</v>
      </c>
      <c r="AH1136" s="10">
        <f t="shared" si="1009"/>
        <v>-2.1664330968452598E-2</v>
      </c>
      <c r="AI1136" s="10">
        <f t="shared" si="981"/>
        <v>4.5779781924066773E-2</v>
      </c>
      <c r="AJ1136" s="7"/>
      <c r="AK1136" s="7"/>
      <c r="AL1136" s="7">
        <v>4318</v>
      </c>
      <c r="AM1136" s="7">
        <v>262.7</v>
      </c>
      <c r="AN1136" s="7">
        <v>2755</v>
      </c>
      <c r="AO1136" s="4"/>
      <c r="AP1136" s="10">
        <f t="shared" si="982"/>
        <v>9.8813073729755018E-3</v>
      </c>
      <c r="AQ1136" s="10">
        <f t="shared" si="983"/>
        <v>-1.3333333333333376E-2</v>
      </c>
      <c r="AR1136" s="10">
        <f t="shared" si="984"/>
        <v>2.1316033364226137E-2</v>
      </c>
      <c r="AS1136" s="4"/>
      <c r="AT1136" s="10">
        <f>(AL1136-$AL$1134)/$AL$1134</f>
        <v>2.3162134944612285E-2</v>
      </c>
      <c r="AU1136" s="10">
        <f>(AM1136-$AM$1134)/$AM$1134</f>
        <v>-8.4921683336478589E-3</v>
      </c>
      <c r="AV1136" s="10">
        <f>(AN1136-$AN$1134)/$AN$1134</f>
        <v>1.5219073589564132E-2</v>
      </c>
      <c r="AW1136" s="4"/>
      <c r="AX1136" s="9">
        <f t="shared" si="1021"/>
        <v>-3.1654303278260146E-2</v>
      </c>
      <c r="AY1136" s="9">
        <f t="shared" si="1022"/>
        <v>-2.371124192321199E-2</v>
      </c>
      <c r="AZ1136" s="8">
        <f t="shared" si="985"/>
        <v>-7.9430613550481553E-3</v>
      </c>
      <c r="BA1136" s="4"/>
      <c r="BC1136" s="4"/>
      <c r="BD1136" s="4"/>
      <c r="BE1136" s="4"/>
      <c r="BF1136" s="4"/>
      <c r="BG1136" s="4"/>
      <c r="BH1136" s="4"/>
      <c r="BI1136" s="4"/>
      <c r="BJ1136" s="4"/>
      <c r="BK1136" s="4"/>
      <c r="BN1136" s="4"/>
    </row>
    <row r="1137" spans="1:66" s="1" customFormat="1">
      <c r="A1137" s="12">
        <v>43014</v>
      </c>
      <c r="B1137" s="7">
        <v>31814.22</v>
      </c>
      <c r="C1137" s="7">
        <v>697.1</v>
      </c>
      <c r="D1137" s="7">
        <v>1659.8</v>
      </c>
      <c r="E1137" s="7">
        <v>19203.5</v>
      </c>
      <c r="F1137" s="7"/>
      <c r="G1137" s="7"/>
      <c r="H1137" s="10">
        <f t="shared" si="964"/>
        <v>4.8349499962403147E-2</v>
      </c>
      <c r="I1137" s="10">
        <f t="shared" si="965"/>
        <v>3.8708116608200454E-3</v>
      </c>
      <c r="J1137" s="10">
        <f t="shared" si="966"/>
        <v>2.9236788508950583E-2</v>
      </c>
      <c r="K1137" s="7"/>
      <c r="L1137" s="10">
        <f t="shared" si="967"/>
        <v>10.162530024019215</v>
      </c>
      <c r="M1137" s="10">
        <f t="shared" si="968"/>
        <v>7.3722572509457756</v>
      </c>
      <c r="N1137" s="10">
        <f t="shared" si="969"/>
        <v>12.009619944448209</v>
      </c>
      <c r="O1137" s="7"/>
      <c r="P1137" s="10">
        <f t="shared" si="970"/>
        <v>2.7902727730734398</v>
      </c>
      <c r="Q1137" s="10">
        <f t="shared" si="971"/>
        <v>-1.8470899204289939</v>
      </c>
      <c r="R1137" s="11">
        <f t="shared" si="972"/>
        <v>4.6373626935024337</v>
      </c>
      <c r="S1137" s="7"/>
      <c r="T1137" s="7"/>
      <c r="U1137" s="7">
        <v>18985.5</v>
      </c>
      <c r="V1137" s="7">
        <v>4356.3500000000004</v>
      </c>
      <c r="W1137" s="7">
        <v>181.1</v>
      </c>
      <c r="X1137" s="7"/>
      <c r="Y1137" s="10">
        <f t="shared" si="973"/>
        <v>2.620996075802955E-2</v>
      </c>
      <c r="Z1137" s="10">
        <f t="shared" si="974"/>
        <v>-9.0590097011669331E-4</v>
      </c>
      <c r="AA1137" s="10">
        <f t="shared" si="975"/>
        <v>2.2874894097712414E-2</v>
      </c>
      <c r="AB1137" s="5"/>
      <c r="AC1137" s="10">
        <f t="shared" si="1018"/>
        <v>-2.1487032532057963E-2</v>
      </c>
      <c r="AD1137" s="10">
        <f t="shared" si="1019"/>
        <v>-1.6042719470131892E-3</v>
      </c>
      <c r="AE1137" s="10">
        <f t="shared" si="1020"/>
        <v>0</v>
      </c>
      <c r="AF1137" s="10"/>
      <c r="AG1137" s="10">
        <f t="shared" si="1008"/>
        <v>2.1487032532057963E-2</v>
      </c>
      <c r="AH1137" s="10">
        <f t="shared" si="1009"/>
        <v>1.6042719470131892E-3</v>
      </c>
      <c r="AI1137" s="10">
        <f t="shared" si="981"/>
        <v>1.9882760585044776E-2</v>
      </c>
      <c r="AJ1137" s="7"/>
      <c r="AK1137" s="7"/>
      <c r="AL1137" s="7">
        <v>4280</v>
      </c>
      <c r="AM1137" s="7">
        <v>265.10000000000002</v>
      </c>
      <c r="AN1137" s="7">
        <v>2752.3</v>
      </c>
      <c r="AO1137" s="4"/>
      <c r="AP1137" s="10">
        <f t="shared" si="982"/>
        <v>-8.8003705419175543E-3</v>
      </c>
      <c r="AQ1137" s="10">
        <f t="shared" si="983"/>
        <v>9.1358964598402519E-3</v>
      </c>
      <c r="AR1137" s="10">
        <f t="shared" si="984"/>
        <v>-9.8003629764058741E-4</v>
      </c>
      <c r="AS1137" s="4"/>
      <c r="AT1137" s="10">
        <f>(AL1137-$AL$1134)/$AL$1134</f>
        <v>1.4157929032640246E-2</v>
      </c>
      <c r="AU1137" s="10">
        <f>(AM1137-$AM$1134)/$AM$1134</f>
        <v>5.6614455557665259E-4</v>
      </c>
      <c r="AV1137" s="10">
        <f>(AN1137-$AN$1134)/$AN$1134</f>
        <v>1.4224122047389308E-2</v>
      </c>
      <c r="AW1137" s="4"/>
      <c r="AX1137" s="9">
        <f t="shared" si="1021"/>
        <v>-1.3591784477063593E-2</v>
      </c>
      <c r="AY1137" s="9">
        <f t="shared" si="1022"/>
        <v>-1.3657977491812655E-2</v>
      </c>
      <c r="AZ1137" s="8">
        <f t="shared" si="985"/>
        <v>6.6193014749062196E-5</v>
      </c>
      <c r="BA1137" s="4"/>
      <c r="BC1137" s="4"/>
      <c r="BD1137" s="4"/>
      <c r="BE1137" s="4"/>
      <c r="BF1137" s="4"/>
      <c r="BG1137" s="4"/>
      <c r="BH1137" s="4"/>
      <c r="BI1137" s="4"/>
      <c r="BJ1137" s="4"/>
      <c r="BK1137" s="4"/>
      <c r="BN1137" s="4"/>
    </row>
    <row r="1138" spans="1:66" s="1" customFormat="1">
      <c r="A1138" s="12">
        <v>43017</v>
      </c>
      <c r="B1138" s="7">
        <v>31846.89</v>
      </c>
      <c r="C1138" s="7">
        <v>693.9</v>
      </c>
      <c r="D1138" s="7">
        <v>1728.2</v>
      </c>
      <c r="E1138" s="7">
        <v>19346.5</v>
      </c>
      <c r="F1138" s="7"/>
      <c r="G1138" s="7"/>
      <c r="H1138" s="10">
        <f t="shared" si="964"/>
        <v>-4.5904461339837119E-3</v>
      </c>
      <c r="I1138" s="10">
        <f t="shared" si="965"/>
        <v>4.1209784311362872E-2</v>
      </c>
      <c r="J1138" s="10">
        <f t="shared" si="966"/>
        <v>7.4465592209753432E-3</v>
      </c>
      <c r="K1138" s="7"/>
      <c r="L1138" s="10">
        <f t="shared" si="967"/>
        <v>10.111289031224979</v>
      </c>
      <c r="M1138" s="10">
        <f t="shared" si="968"/>
        <v>7.7172761664564948</v>
      </c>
      <c r="N1138" s="10">
        <f t="shared" si="969"/>
        <v>12.106496849806925</v>
      </c>
      <c r="O1138" s="7"/>
      <c r="P1138" s="10">
        <f t="shared" si="970"/>
        <v>2.3940128647684844</v>
      </c>
      <c r="Q1138" s="10">
        <f t="shared" si="971"/>
        <v>-1.995207818581946</v>
      </c>
      <c r="R1138" s="11">
        <f t="shared" si="972"/>
        <v>4.3892206833504304</v>
      </c>
      <c r="S1138" s="7"/>
      <c r="T1138" s="7"/>
      <c r="U1138" s="7">
        <v>18819</v>
      </c>
      <c r="V1138" s="7">
        <v>4343.3</v>
      </c>
      <c r="W1138" s="7">
        <v>187.35</v>
      </c>
      <c r="X1138" s="7">
        <v>19</v>
      </c>
      <c r="Y1138" s="10">
        <f t="shared" si="973"/>
        <v>-8.7698506755155246E-3</v>
      </c>
      <c r="Z1138" s="10">
        <f t="shared" si="974"/>
        <v>-2.9956270731231836E-3</v>
      </c>
      <c r="AA1138" s="10">
        <f t="shared" si="975"/>
        <v>3.4511319712865821E-2</v>
      </c>
      <c r="AB1138" s="5"/>
      <c r="AC1138" s="10">
        <f t="shared" si="1018"/>
        <v>-3.0068445140807396E-2</v>
      </c>
      <c r="AD1138" s="10">
        <f t="shared" si="1019"/>
        <v>-4.595093219659248E-3</v>
      </c>
      <c r="AE1138" s="10">
        <f t="shared" si="1020"/>
        <v>3.4511319712865821E-2</v>
      </c>
      <c r="AF1138" s="10" t="s">
        <v>1</v>
      </c>
      <c r="AG1138" s="10">
        <f t="shared" si="1008"/>
        <v>6.4579764853673213E-2</v>
      </c>
      <c r="AH1138" s="10">
        <f t="shared" si="1009"/>
        <v>3.9106412932525071E-2</v>
      </c>
      <c r="AI1138" s="10">
        <f t="shared" si="981"/>
        <v>2.5473351921148142E-2</v>
      </c>
      <c r="AJ1138" s="7" t="s">
        <v>23</v>
      </c>
      <c r="AK1138" s="7"/>
      <c r="AL1138" s="7">
        <v>4165.75</v>
      </c>
      <c r="AM1138" s="7">
        <v>285.60000000000002</v>
      </c>
      <c r="AN1138" s="7">
        <v>2735.6</v>
      </c>
      <c r="AO1138" s="4"/>
      <c r="AP1138" s="10">
        <f t="shared" si="982"/>
        <v>-2.6693925233644861E-2</v>
      </c>
      <c r="AQ1138" s="10">
        <f t="shared" si="983"/>
        <v>7.7329309694454923E-2</v>
      </c>
      <c r="AR1138" s="10">
        <f t="shared" si="984"/>
        <v>-6.0676525088109116E-3</v>
      </c>
      <c r="AS1138" s="4"/>
      <c r="AT1138" s="10">
        <f>(AL1138-$AL$1134)/$AL$1134</f>
        <v>-1.2913926900065162E-2</v>
      </c>
      <c r="AU1138" s="10">
        <f>(AM1138-$AM$1134)/$AM$1134</f>
        <v>7.7939233817701584E-2</v>
      </c>
      <c r="AV1138" s="10">
        <f>(AN1138-$AN$1134)/$AN$1134</f>
        <v>8.0701625087519231E-3</v>
      </c>
      <c r="AW1138" s="4"/>
      <c r="AX1138" s="9">
        <f t="shared" si="1021"/>
        <v>9.0853160717766751E-2</v>
      </c>
      <c r="AY1138" s="9">
        <f t="shared" si="1022"/>
        <v>6.9869071308949662E-2</v>
      </c>
      <c r="AZ1138" s="8">
        <f t="shared" si="985"/>
        <v>2.0984089408817089E-2</v>
      </c>
      <c r="BA1138" s="4"/>
      <c r="BC1138" s="4"/>
      <c r="BD1138" s="4"/>
      <c r="BE1138" s="4"/>
      <c r="BF1138" s="4"/>
      <c r="BG1138" s="4"/>
      <c r="BH1138" s="4"/>
      <c r="BI1138" s="4"/>
      <c r="BJ1138" s="4"/>
      <c r="BK1138" s="4"/>
      <c r="BN1138" s="4"/>
    </row>
    <row r="1139" spans="1:66" s="1" customFormat="1">
      <c r="A1139" s="12">
        <v>43018</v>
      </c>
      <c r="B1139" s="7">
        <v>31924.41</v>
      </c>
      <c r="C1139" s="7">
        <v>697.1</v>
      </c>
      <c r="D1139" s="7">
        <v>1729</v>
      </c>
      <c r="E1139" s="7">
        <v>19517.5</v>
      </c>
      <c r="F1139" s="7"/>
      <c r="G1139" s="7"/>
      <c r="H1139" s="10">
        <f t="shared" si="964"/>
        <v>4.6116155065572062E-3</v>
      </c>
      <c r="I1139" s="10">
        <f t="shared" si="965"/>
        <v>4.6290938548776444E-4</v>
      </c>
      <c r="J1139" s="10">
        <f t="shared" si="966"/>
        <v>8.8388080531362264E-3</v>
      </c>
      <c r="K1139" s="7"/>
      <c r="L1139" s="10">
        <f t="shared" si="967"/>
        <v>10.162530024019215</v>
      </c>
      <c r="M1139" s="10">
        <f t="shared" si="968"/>
        <v>7.721311475409836</v>
      </c>
      <c r="N1139" s="10">
        <f t="shared" si="969"/>
        <v>12.222342659711403</v>
      </c>
      <c r="O1139" s="7"/>
      <c r="P1139" s="10">
        <f t="shared" si="970"/>
        <v>2.4412185486093794</v>
      </c>
      <c r="Q1139" s="10">
        <f t="shared" si="971"/>
        <v>-2.0598126356921878</v>
      </c>
      <c r="R1139" s="11">
        <f t="shared" si="972"/>
        <v>4.5010311843015671</v>
      </c>
      <c r="S1139" s="7"/>
      <c r="T1139" s="7"/>
      <c r="U1139" s="7">
        <v>18727.5</v>
      </c>
      <c r="V1139" s="7">
        <v>4343.3</v>
      </c>
      <c r="W1139" s="7">
        <v>187.3</v>
      </c>
      <c r="X1139" s="7">
        <f>X1126+X1126*0.035</f>
        <v>3.1172542120751587</v>
      </c>
      <c r="Y1139" s="10">
        <f t="shared" si="973"/>
        <v>-4.8621074446038581E-3</v>
      </c>
      <c r="Z1139" s="10">
        <f t="shared" si="974"/>
        <v>0</v>
      </c>
      <c r="AA1139" s="10">
        <f t="shared" si="975"/>
        <v>-2.668801708032183E-4</v>
      </c>
      <c r="AB1139" s="5"/>
      <c r="AC1139" s="10">
        <f>(U1139-$U$1138)/$U$1138</f>
        <v>-4.8621074446038581E-3</v>
      </c>
      <c r="AD1139" s="10">
        <f>(V1139-$V$1138)/$V$1138</f>
        <v>0</v>
      </c>
      <c r="AE1139" s="10">
        <f>(W1139-$W$1138)/$W$1138</f>
        <v>-2.668801708032183E-4</v>
      </c>
      <c r="AF1139" s="7" t="s">
        <v>2</v>
      </c>
      <c r="AG1139" s="10">
        <f t="shared" si="1008"/>
        <v>4.5952272738006396E-3</v>
      </c>
      <c r="AH1139" s="10">
        <f t="shared" si="1009"/>
        <v>-2.668801708032183E-4</v>
      </c>
      <c r="AI1139" s="10">
        <f t="shared" si="981"/>
        <v>4.8621074446038581E-3</v>
      </c>
      <c r="AJ1139" s="7" t="s">
        <v>2</v>
      </c>
      <c r="AK1139" s="7"/>
      <c r="AL1139" s="7">
        <v>4104.75</v>
      </c>
      <c r="AM1139" s="7">
        <v>288</v>
      </c>
      <c r="AN1139" s="7">
        <v>2754.55</v>
      </c>
      <c r="AO1139" s="4"/>
      <c r="AP1139" s="10">
        <f t="shared" si="982"/>
        <v>-1.4643221508731921E-2</v>
      </c>
      <c r="AQ1139" s="10">
        <f t="shared" si="983"/>
        <v>8.403361344537735E-3</v>
      </c>
      <c r="AR1139" s="10">
        <f t="shared" si="984"/>
        <v>6.9271823365990182E-3</v>
      </c>
      <c r="AS1139" s="4"/>
      <c r="AT1139" s="10">
        <f>(AL1139-$AL$1134)/$AL$1134</f>
        <v>-2.7368046916651859E-2</v>
      </c>
      <c r="AU1139" s="10">
        <f>(AM1139-$AM$1134)/$AM$1134</f>
        <v>8.6997546706925888E-2</v>
      </c>
      <c r="AV1139" s="10">
        <f>(AN1139-$AN$1134)/$AN$1134</f>
        <v>1.505324833253505E-2</v>
      </c>
      <c r="AW1139" s="10" t="s">
        <v>1</v>
      </c>
      <c r="AX1139" s="9">
        <f t="shared" si="1021"/>
        <v>0.11436559362357775</v>
      </c>
      <c r="AY1139" s="9">
        <f t="shared" si="1022"/>
        <v>7.1944298374390842E-2</v>
      </c>
      <c r="AZ1139" s="8">
        <f t="shared" si="985"/>
        <v>4.2421295249186905E-2</v>
      </c>
      <c r="BA1139" s="4"/>
      <c r="BC1139" s="4"/>
      <c r="BD1139" s="4"/>
      <c r="BE1139" s="4"/>
      <c r="BF1139" s="4"/>
      <c r="BG1139" s="4"/>
      <c r="BH1139" s="4"/>
      <c r="BI1139" s="4"/>
      <c r="BJ1139" s="4">
        <v>170</v>
      </c>
      <c r="BK1139" s="4"/>
      <c r="BN1139" s="4"/>
    </row>
    <row r="1140" spans="1:66" s="1" customFormat="1">
      <c r="A1140" s="12">
        <v>43019</v>
      </c>
      <c r="B1140" s="7">
        <v>31833.99</v>
      </c>
      <c r="C1140" s="7">
        <v>691.6</v>
      </c>
      <c r="D1140" s="7">
        <v>1682.4</v>
      </c>
      <c r="E1140" s="7">
        <v>19237</v>
      </c>
      <c r="F1140" s="7"/>
      <c r="G1140" s="7"/>
      <c r="H1140" s="10">
        <f t="shared" si="964"/>
        <v>-7.8898292927843915E-3</v>
      </c>
      <c r="I1140" s="10">
        <f t="shared" si="965"/>
        <v>-2.6951995373047953E-2</v>
      </c>
      <c r="J1140" s="10">
        <f t="shared" si="966"/>
        <v>-1.4371717689253233E-2</v>
      </c>
      <c r="K1140" s="7"/>
      <c r="L1140" s="10">
        <f t="shared" si="967"/>
        <v>10.074459567654122</v>
      </c>
      <c r="M1140" s="10">
        <f t="shared" si="968"/>
        <v>7.4862547288776797</v>
      </c>
      <c r="N1140" s="10">
        <f t="shared" si="969"/>
        <v>12.032314883815461</v>
      </c>
      <c r="O1140" s="7"/>
      <c r="P1140" s="10">
        <f t="shared" si="970"/>
        <v>2.5882048387764423</v>
      </c>
      <c r="Q1140" s="10">
        <f t="shared" si="971"/>
        <v>-1.9578553161613392</v>
      </c>
      <c r="R1140" s="11">
        <f t="shared" si="972"/>
        <v>4.5460601549377815</v>
      </c>
      <c r="S1140" s="7"/>
      <c r="T1140" s="7"/>
      <c r="U1140" s="7">
        <v>18593.05</v>
      </c>
      <c r="V1140" s="7">
        <v>4378.5</v>
      </c>
      <c r="W1140" s="7">
        <v>182.35</v>
      </c>
      <c r="X1140" s="7"/>
      <c r="Y1140" s="10">
        <f t="shared" si="973"/>
        <v>-7.1792818048325045E-3</v>
      </c>
      <c r="Z1140" s="10">
        <f t="shared" si="974"/>
        <v>8.1044367186240453E-3</v>
      </c>
      <c r="AA1140" s="10">
        <f t="shared" si="975"/>
        <v>-2.6428190069407456E-2</v>
      </c>
      <c r="AB1140" s="5"/>
      <c r="AC1140" s="10">
        <f>(U1140-$U$1138)/$U$1138</f>
        <v>-1.2006482809926177E-2</v>
      </c>
      <c r="AD1140" s="10">
        <f>(V1140-$V$1138)/$V$1138</f>
        <v>8.1044367186240453E-3</v>
      </c>
      <c r="AE1140" s="10">
        <f>(W1140-$W$1138)/$W$1138</f>
        <v>-2.6688017080330931E-2</v>
      </c>
      <c r="AF1140" s="10"/>
      <c r="AG1140" s="10">
        <f t="shared" si="1008"/>
        <v>-1.4681534270404754E-2</v>
      </c>
      <c r="AH1140" s="10">
        <f t="shared" si="1009"/>
        <v>-3.4792453798954973E-2</v>
      </c>
      <c r="AI1140" s="10">
        <f t="shared" si="981"/>
        <v>2.0110919528550219E-2</v>
      </c>
      <c r="AJ1140" s="7"/>
      <c r="AK1140" s="7"/>
      <c r="AL1140" s="7">
        <v>4066.5</v>
      </c>
      <c r="AM1140" s="7">
        <v>283.95</v>
      </c>
      <c r="AN1140" s="7">
        <v>2732.9</v>
      </c>
      <c r="AO1140" s="4"/>
      <c r="AP1140" s="10">
        <f t="shared" si="982"/>
        <v>-9.3184725013703631E-3</v>
      </c>
      <c r="AQ1140" s="10">
        <f t="shared" si="983"/>
        <v>-1.406250000000004E-2</v>
      </c>
      <c r="AR1140" s="10">
        <f t="shared" si="984"/>
        <v>-7.8597230037574517E-3</v>
      </c>
      <c r="AS1140" s="4"/>
      <c r="AT1140" s="10">
        <f t="shared" ref="AT1140:AT1150" si="1023">(AL1140-$AL$1139)/$AL$1139</f>
        <v>-9.3184725013703631E-3</v>
      </c>
      <c r="AU1140" s="10">
        <f t="shared" ref="AU1140:AU1150" si="1024">(AM1140-$AM$1139)/$AM$1139</f>
        <v>-1.406250000000004E-2</v>
      </c>
      <c r="AV1140" s="10">
        <f t="shared" ref="AV1140:AV1150" si="1025">(AN1140-$AN$1139)/$AN$1139</f>
        <v>-7.8597230037574517E-3</v>
      </c>
      <c r="AW1140" s="7" t="s">
        <v>7</v>
      </c>
      <c r="AX1140" s="9">
        <f t="shared" ref="AX1140:AX1150" si="1026">AV1140-AT1140</f>
        <v>1.4587494976129114E-3</v>
      </c>
      <c r="AY1140" s="9">
        <f t="shared" ref="AY1140:AY1150" si="1027">AV1140-AU1140</f>
        <v>6.2027769962425885E-3</v>
      </c>
      <c r="AZ1140" s="8">
        <f t="shared" si="985"/>
        <v>-4.7440274986296771E-3</v>
      </c>
      <c r="BA1140" s="4"/>
      <c r="BC1140" s="4"/>
      <c r="BD1140" s="4"/>
      <c r="BE1140" s="4"/>
      <c r="BF1140" s="4"/>
      <c r="BG1140" s="4"/>
      <c r="BH1140" s="4"/>
      <c r="BI1140" s="4"/>
      <c r="BJ1140" s="4"/>
      <c r="BK1140" s="4"/>
      <c r="BN1140" s="4"/>
    </row>
    <row r="1141" spans="1:66" s="1" customFormat="1">
      <c r="A1141" s="12">
        <v>43020</v>
      </c>
      <c r="B1141" s="7">
        <v>32182.22</v>
      </c>
      <c r="C1141" s="7">
        <v>700.05</v>
      </c>
      <c r="D1141" s="7">
        <v>1703.9</v>
      </c>
      <c r="E1141" s="7">
        <v>19518</v>
      </c>
      <c r="F1141" s="7"/>
      <c r="G1141" s="7"/>
      <c r="H1141" s="10">
        <f t="shared" ref="H1141:H1204" si="1028">(C1141-C1140)/C1140</f>
        <v>1.2218045112781855E-2</v>
      </c>
      <c r="I1141" s="10">
        <f t="shared" ref="I1141:I1204" si="1029">(D1141-D1140)/D1140</f>
        <v>1.2779362815026153E-2</v>
      </c>
      <c r="J1141" s="10">
        <f t="shared" ref="J1141:J1204" si="1030">(E1141-E1140)/E1140</f>
        <v>1.4607267245412486E-2</v>
      </c>
      <c r="K1141" s="7"/>
      <c r="L1141" s="10">
        <f t="shared" ref="L1141:L1204" si="1031">(C1141-$C$52)/$C$52</f>
        <v>10.2097678142514</v>
      </c>
      <c r="M1141" s="10">
        <f t="shared" ref="M1141:M1204" si="1032">(D1141-$D$52)/$D$52</f>
        <v>7.5947036569987398</v>
      </c>
      <c r="N1141" s="10">
        <f t="shared" ref="N1141:N1204" si="1033">(E1141-$E$52)/$E$52</f>
        <v>12.22268139014972</v>
      </c>
      <c r="O1141" s="7"/>
      <c r="P1141" s="10">
        <f t="shared" ref="P1141:P1204" si="1034">L1141-M1141</f>
        <v>2.6150641572526601</v>
      </c>
      <c r="Q1141" s="10">
        <f t="shared" ref="Q1141:Q1204" si="1035">L1141-N1141</f>
        <v>-2.0129135758983203</v>
      </c>
      <c r="R1141" s="11">
        <f t="shared" ref="R1141:R1204" si="1036">P1141-Q1141</f>
        <v>4.6279777331509804</v>
      </c>
      <c r="S1141" s="7"/>
      <c r="T1141" s="7"/>
      <c r="U1141" s="7">
        <v>18643.099999999999</v>
      </c>
      <c r="V1141" s="7">
        <v>4558.1499999999996</v>
      </c>
      <c r="W1141" s="7">
        <v>188.5</v>
      </c>
      <c r="X1141" s="7"/>
      <c r="Y1141" s="10">
        <f t="shared" ref="Y1141:Y1204" si="1037">(U1141-U1140)/U1140</f>
        <v>2.69186604672172E-3</v>
      </c>
      <c r="Z1141" s="10">
        <f t="shared" ref="Z1141:Z1204" si="1038">(V1141-V1140)/V1140</f>
        <v>4.1030033116363968E-2</v>
      </c>
      <c r="AA1141" s="10">
        <f t="shared" ref="AA1141:AA1204" si="1039">(W1141-W1140)/W1140</f>
        <v>3.3726350425006886E-2</v>
      </c>
      <c r="AB1141" s="5"/>
      <c r="AC1141" s="10">
        <f>(U1141-$U$1138)/$U$1138</f>
        <v>-9.3469366066210452E-3</v>
      </c>
      <c r="AD1141" s="10">
        <f>(V1141-$V$1138)/$V$1138</f>
        <v>4.9466995141942638E-2</v>
      </c>
      <c r="AE1141" s="10">
        <f>(W1141-$W$1138)/$W$1138</f>
        <v>6.1382439284761448E-3</v>
      </c>
      <c r="AF1141" s="10"/>
      <c r="AG1141" s="10">
        <f t="shared" si="1008"/>
        <v>1.548518053509719E-2</v>
      </c>
      <c r="AH1141" s="10">
        <f t="shared" si="1009"/>
        <v>-4.3328751213466493E-2</v>
      </c>
      <c r="AI1141" s="10">
        <f t="shared" ref="AI1141:AI1204" si="1040">AG1141-AH1141</f>
        <v>5.8813931748563683E-2</v>
      </c>
      <c r="AJ1141" s="7"/>
      <c r="AK1141" s="7"/>
      <c r="AL1141" s="7">
        <v>4080.5</v>
      </c>
      <c r="AM1141" s="7">
        <v>289.39999999999998</v>
      </c>
      <c r="AN1141" s="7">
        <v>2721.8</v>
      </c>
      <c r="AO1141" s="4"/>
      <c r="AP1141" s="10">
        <f t="shared" ref="AP1141:AP1204" si="1041">(AL1141-AL1140)/AL1140</f>
        <v>3.4427640477068732E-3</v>
      </c>
      <c r="AQ1141" s="10">
        <f t="shared" ref="AQ1141:AQ1204" si="1042">(AM1141-AM1140)/AM1140</f>
        <v>1.9193519985912972E-2</v>
      </c>
      <c r="AR1141" s="10">
        <f t="shared" ref="AR1141:AR1204" si="1043">(AN1141-AN1140)/AN1140</f>
        <v>-4.0616195250466206E-3</v>
      </c>
      <c r="AS1141" s="4"/>
      <c r="AT1141" s="10">
        <f t="shared" si="1023"/>
        <v>-5.9077897557707534E-3</v>
      </c>
      <c r="AU1141" s="10">
        <f t="shared" si="1024"/>
        <v>4.8611111111110323E-3</v>
      </c>
      <c r="AV1141" s="10">
        <f t="shared" si="1025"/>
        <v>-1.1889419324390553E-2</v>
      </c>
      <c r="AW1141" s="4"/>
      <c r="AX1141" s="9">
        <f t="shared" si="1026"/>
        <v>-5.9816295686197993E-3</v>
      </c>
      <c r="AY1141" s="9">
        <f t="shared" si="1027"/>
        <v>-1.6750530435501586E-2</v>
      </c>
      <c r="AZ1141" s="8">
        <f t="shared" ref="AZ1141:AZ1204" si="1044">AX1141-AY1141</f>
        <v>1.0768900866881786E-2</v>
      </c>
      <c r="BA1141" s="4"/>
      <c r="BC1141" s="4"/>
      <c r="BD1141" s="4"/>
      <c r="BE1141" s="4"/>
      <c r="BF1141" s="4"/>
      <c r="BG1141" s="4"/>
      <c r="BH1141" s="4"/>
      <c r="BI1141" s="4"/>
      <c r="BJ1141" s="4"/>
      <c r="BK1141" s="4"/>
      <c r="BN1141" s="4"/>
    </row>
    <row r="1142" spans="1:66" s="1" customFormat="1">
      <c r="A1142" s="12">
        <v>43021</v>
      </c>
      <c r="B1142" s="7">
        <v>32432.69</v>
      </c>
      <c r="C1142" s="7">
        <v>709.25</v>
      </c>
      <c r="D1142" s="7">
        <v>1724.8</v>
      </c>
      <c r="E1142" s="7">
        <v>19548.5</v>
      </c>
      <c r="F1142" s="7"/>
      <c r="G1142" s="7"/>
      <c r="H1142" s="10">
        <f t="shared" si="1028"/>
        <v>1.3141918434397609E-2</v>
      </c>
      <c r="I1142" s="10">
        <f t="shared" si="1029"/>
        <v>1.2265978050354988E-2</v>
      </c>
      <c r="J1142" s="10">
        <f t="shared" si="1030"/>
        <v>1.5626601086176862E-3</v>
      </c>
      <c r="K1142" s="7"/>
      <c r="L1142" s="10">
        <f t="shared" si="1031"/>
        <v>10.357085668534827</v>
      </c>
      <c r="M1142" s="10">
        <f t="shared" si="1032"/>
        <v>7.7001261034047914</v>
      </c>
      <c r="N1142" s="10">
        <f t="shared" si="1033"/>
        <v>12.24334394688707</v>
      </c>
      <c r="O1142" s="7"/>
      <c r="P1142" s="10">
        <f t="shared" si="1034"/>
        <v>2.6569595651300357</v>
      </c>
      <c r="Q1142" s="10">
        <f t="shared" si="1035"/>
        <v>-1.8862582783522424</v>
      </c>
      <c r="R1142" s="11">
        <f t="shared" si="1036"/>
        <v>4.5432178434822781</v>
      </c>
      <c r="S1142" s="7"/>
      <c r="T1142" s="7"/>
      <c r="U1142" s="7">
        <v>18660.8</v>
      </c>
      <c r="V1142" s="7">
        <v>4575.1000000000004</v>
      </c>
      <c r="W1142" s="7">
        <v>206.35</v>
      </c>
      <c r="X1142" s="7"/>
      <c r="Y1142" s="10">
        <f t="shared" si="1037"/>
        <v>9.4941291952522534E-4</v>
      </c>
      <c r="Z1142" s="10">
        <f t="shared" si="1038"/>
        <v>3.7186139113457718E-3</v>
      </c>
      <c r="AA1142" s="10">
        <f t="shared" si="1039"/>
        <v>9.4694960212201557E-2</v>
      </c>
      <c r="AB1142" s="5"/>
      <c r="AC1142" s="10">
        <f>(U1142-$U$1138)/$U$1138</f>
        <v>-8.4063977894681292E-3</v>
      </c>
      <c r="AD1142" s="10">
        <f>(V1142-$V$1138)/$V$1138</f>
        <v>5.3369557709575709E-2</v>
      </c>
      <c r="AE1142" s="10">
        <f>(W1142-$W$1138)/$W$1138</f>
        <v>0.10141446490525755</v>
      </c>
      <c r="AF1142" s="10"/>
      <c r="AG1142" s="10">
        <f t="shared" si="1008"/>
        <v>0.10982086269472567</v>
      </c>
      <c r="AH1142" s="10">
        <f t="shared" si="1009"/>
        <v>4.8044907195681837E-2</v>
      </c>
      <c r="AI1142" s="10">
        <f t="shared" si="1040"/>
        <v>6.1775955499043834E-2</v>
      </c>
      <c r="AJ1142" s="7" t="s">
        <v>29</v>
      </c>
      <c r="AK1142" s="7"/>
      <c r="AL1142" s="7">
        <v>4139.75</v>
      </c>
      <c r="AM1142" s="7">
        <v>282.5</v>
      </c>
      <c r="AN1142" s="7">
        <v>2727.05</v>
      </c>
      <c r="AO1142" s="4"/>
      <c r="AP1142" s="10">
        <f t="shared" si="1041"/>
        <v>1.4520279377527263E-2</v>
      </c>
      <c r="AQ1142" s="10">
        <f t="shared" si="1042"/>
        <v>-2.3842432619212088E-2</v>
      </c>
      <c r="AR1142" s="10">
        <f t="shared" si="1043"/>
        <v>1.9288706003380116E-3</v>
      </c>
      <c r="AS1142" s="4"/>
      <c r="AT1142" s="10">
        <f t="shared" si="1023"/>
        <v>8.5267068639990253E-3</v>
      </c>
      <c r="AU1142" s="10">
        <f t="shared" si="1024"/>
        <v>-1.9097222222222224E-2</v>
      </c>
      <c r="AV1142" s="10">
        <f t="shared" si="1025"/>
        <v>-9.9834818754424483E-3</v>
      </c>
      <c r="AW1142" s="4"/>
      <c r="AX1142" s="9">
        <f t="shared" si="1026"/>
        <v>-1.8510188739441474E-2</v>
      </c>
      <c r="AY1142" s="9">
        <f t="shared" si="1027"/>
        <v>9.1137403467797754E-3</v>
      </c>
      <c r="AZ1142" s="8">
        <f t="shared" si="1044"/>
        <v>-2.7623929086221251E-2</v>
      </c>
      <c r="BA1142" s="4"/>
      <c r="BC1142" s="4"/>
      <c r="BD1142" s="4"/>
      <c r="BE1142" s="4"/>
      <c r="BF1142" s="4"/>
      <c r="BG1142" s="4"/>
      <c r="BH1142" s="4"/>
      <c r="BI1142" s="4"/>
      <c r="BJ1142" s="4"/>
      <c r="BK1142" s="4"/>
      <c r="BN1142" s="4"/>
    </row>
    <row r="1143" spans="1:66" s="1" customFormat="1">
      <c r="A1143" s="12">
        <v>43024</v>
      </c>
      <c r="B1143" s="7">
        <v>32633.64</v>
      </c>
      <c r="C1143" s="7">
        <v>721.2</v>
      </c>
      <c r="D1143" s="7">
        <v>1711.5</v>
      </c>
      <c r="E1143" s="7">
        <v>18888.5</v>
      </c>
      <c r="F1143" s="7"/>
      <c r="G1143" s="7"/>
      <c r="H1143" s="10">
        <f t="shared" si="1028"/>
        <v>1.6848783926683181E-2</v>
      </c>
      <c r="I1143" s="10">
        <f t="shared" si="1029"/>
        <v>-7.711038961038935E-3</v>
      </c>
      <c r="J1143" s="10">
        <f t="shared" si="1030"/>
        <v>-3.3762181241527481E-2</v>
      </c>
      <c r="K1143" s="7"/>
      <c r="L1143" s="10">
        <f t="shared" si="1031"/>
        <v>10.5484387510008</v>
      </c>
      <c r="M1143" s="10">
        <f t="shared" si="1032"/>
        <v>7.6330390920554851</v>
      </c>
      <c r="N1143" s="10">
        <f t="shared" si="1033"/>
        <v>11.796219768308381</v>
      </c>
      <c r="O1143" s="7"/>
      <c r="P1143" s="10">
        <f t="shared" si="1034"/>
        <v>2.9153996589453151</v>
      </c>
      <c r="Q1143" s="10">
        <f t="shared" si="1035"/>
        <v>-1.247781017307581</v>
      </c>
      <c r="R1143" s="11">
        <f t="shared" si="1036"/>
        <v>4.163180676252896</v>
      </c>
      <c r="S1143" s="7"/>
      <c r="T1143" s="7"/>
      <c r="U1143" s="7">
        <v>18941.650000000001</v>
      </c>
      <c r="V1143" s="7">
        <v>4543.55</v>
      </c>
      <c r="W1143" s="7">
        <v>213.6</v>
      </c>
      <c r="X1143" s="7"/>
      <c r="Y1143" s="10">
        <f t="shared" si="1037"/>
        <v>1.5050265797822291E-2</v>
      </c>
      <c r="Z1143" s="10">
        <f t="shared" si="1038"/>
        <v>-6.8960241306201351E-3</v>
      </c>
      <c r="AA1143" s="10">
        <f t="shared" si="1039"/>
        <v>3.5134480251999028E-2</v>
      </c>
      <c r="AB1143" s="5"/>
      <c r="AC1143" s="10">
        <f t="shared" ref="AC1143:AC1148" si="1045">(U1143-$U$1142)/$U$1142</f>
        <v>1.5050265797822291E-2</v>
      </c>
      <c r="AD1143" s="10">
        <f t="shared" ref="AD1143:AD1148" si="1046">(V1143-$V$1142)/$V$1142</f>
        <v>-6.8960241306201351E-3</v>
      </c>
      <c r="AE1143" s="10">
        <f t="shared" ref="AE1143:AE1148" si="1047">(W1143-$W$1142)/$W$1142</f>
        <v>3.5134480251999028E-2</v>
      </c>
      <c r="AF1143" s="10"/>
      <c r="AG1143" s="10">
        <f t="shared" si="1008"/>
        <v>2.0084214454176737E-2</v>
      </c>
      <c r="AH1143" s="10">
        <f t="shared" si="1009"/>
        <v>4.2030504382619162E-2</v>
      </c>
      <c r="AI1143" s="10">
        <f t="shared" si="1040"/>
        <v>-2.1946289928442424E-2</v>
      </c>
      <c r="AJ1143" s="7" t="s">
        <v>2</v>
      </c>
      <c r="AK1143" s="7"/>
      <c r="AL1143" s="7">
        <v>4165.75</v>
      </c>
      <c r="AM1143" s="7">
        <v>292.05</v>
      </c>
      <c r="AN1143" s="7">
        <v>2743.65</v>
      </c>
      <c r="AO1143" s="4"/>
      <c r="AP1143" s="10">
        <f t="shared" si="1041"/>
        <v>6.2805724983392716E-3</v>
      </c>
      <c r="AQ1143" s="10">
        <f t="shared" si="1042"/>
        <v>3.3805309734513317E-2</v>
      </c>
      <c r="AR1143" s="10">
        <f t="shared" si="1043"/>
        <v>6.0871637850424118E-3</v>
      </c>
      <c r="AS1143" s="4"/>
      <c r="AT1143" s="10">
        <f t="shared" si="1023"/>
        <v>1.486083196296973E-2</v>
      </c>
      <c r="AU1143" s="10">
        <f t="shared" si="1024"/>
        <v>1.406250000000004E-2</v>
      </c>
      <c r="AV1143" s="10">
        <f t="shared" si="1025"/>
        <v>-3.9570891797208584E-3</v>
      </c>
      <c r="AW1143" s="4"/>
      <c r="AX1143" s="9">
        <f t="shared" si="1026"/>
        <v>-1.881792114269059E-2</v>
      </c>
      <c r="AY1143" s="9">
        <f t="shared" si="1027"/>
        <v>-1.80195891797209E-2</v>
      </c>
      <c r="AZ1143" s="8">
        <f t="shared" si="1044"/>
        <v>-7.9833196296968945E-4</v>
      </c>
      <c r="BA1143" s="4"/>
      <c r="BC1143" s="4"/>
      <c r="BD1143" s="4"/>
      <c r="BE1143" s="4"/>
      <c r="BF1143" s="4"/>
      <c r="BG1143" s="4"/>
      <c r="BH1143" s="4"/>
      <c r="BI1143" s="4"/>
      <c r="BJ1143" s="4"/>
      <c r="BK1143" s="4"/>
      <c r="BN1143" s="4"/>
    </row>
    <row r="1144" spans="1:66" s="1" customFormat="1">
      <c r="A1144" s="12">
        <v>43025</v>
      </c>
      <c r="B1144" s="7">
        <v>32609.16</v>
      </c>
      <c r="C1144" s="7">
        <v>726.65</v>
      </c>
      <c r="D1144" s="7">
        <v>1695.1</v>
      </c>
      <c r="E1144" s="7">
        <v>18670.5</v>
      </c>
      <c r="F1144" s="7"/>
      <c r="G1144" s="7"/>
      <c r="H1144" s="10">
        <f t="shared" si="1028"/>
        <v>7.5568496949527612E-3</v>
      </c>
      <c r="I1144" s="10">
        <f t="shared" si="1029"/>
        <v>-9.5822378030967527E-3</v>
      </c>
      <c r="J1144" s="10">
        <f t="shared" si="1030"/>
        <v>-1.1541414087937105E-2</v>
      </c>
      <c r="K1144" s="7"/>
      <c r="L1144" s="10">
        <f t="shared" si="1031"/>
        <v>10.635708566853481</v>
      </c>
      <c r="M1144" s="10">
        <f t="shared" si="1032"/>
        <v>7.5503152585119793</v>
      </c>
      <c r="N1144" s="10">
        <f t="shared" si="1033"/>
        <v>11.648533297202087</v>
      </c>
      <c r="O1144" s="7"/>
      <c r="P1144" s="10">
        <f t="shared" si="1034"/>
        <v>3.0853933083415015</v>
      </c>
      <c r="Q1144" s="10">
        <f t="shared" si="1035"/>
        <v>-1.0128247303486066</v>
      </c>
      <c r="R1144" s="11">
        <f t="shared" si="1036"/>
        <v>4.0982180386901081</v>
      </c>
      <c r="S1144" s="7"/>
      <c r="T1144" s="7"/>
      <c r="U1144" s="7">
        <v>19093.55</v>
      </c>
      <c r="V1144" s="7">
        <v>4619.5</v>
      </c>
      <c r="W1144" s="7">
        <v>217.25</v>
      </c>
      <c r="X1144" s="7"/>
      <c r="Y1144" s="10">
        <f t="shared" si="1037"/>
        <v>8.0193647332728567E-3</v>
      </c>
      <c r="Z1144" s="10">
        <f t="shared" si="1038"/>
        <v>1.6716004005678339E-2</v>
      </c>
      <c r="AA1144" s="10">
        <f t="shared" si="1039"/>
        <v>1.7088014981273436E-2</v>
      </c>
      <c r="AB1144" s="5"/>
      <c r="AC1144" s="10">
        <f t="shared" si="1045"/>
        <v>2.3190324101860584E-2</v>
      </c>
      <c r="AD1144" s="10">
        <f t="shared" si="1046"/>
        <v>9.7047059080675024E-3</v>
      </c>
      <c r="AE1144" s="10">
        <f t="shared" si="1047"/>
        <v>5.2822873758177881E-2</v>
      </c>
      <c r="AF1144" s="10"/>
      <c r="AG1144" s="10">
        <f t="shared" si="1008"/>
        <v>2.9632549656317297E-2</v>
      </c>
      <c r="AH1144" s="10">
        <f t="shared" si="1009"/>
        <v>4.3118167850110377E-2</v>
      </c>
      <c r="AI1144" s="10">
        <f t="shared" si="1040"/>
        <v>-1.348561819379308E-2</v>
      </c>
      <c r="AJ1144" s="7"/>
      <c r="AK1144" s="7"/>
      <c r="AL1144" s="7">
        <v>4220.75</v>
      </c>
      <c r="AM1144" s="7">
        <v>298.35000000000002</v>
      </c>
      <c r="AN1144" s="7">
        <v>2704.45</v>
      </c>
      <c r="AO1144" s="4"/>
      <c r="AP1144" s="10">
        <f t="shared" si="1041"/>
        <v>1.3202904639020584E-2</v>
      </c>
      <c r="AQ1144" s="10">
        <f t="shared" si="1042"/>
        <v>2.1571648690292797E-2</v>
      </c>
      <c r="AR1144" s="10">
        <f t="shared" si="1043"/>
        <v>-1.4287536675596476E-2</v>
      </c>
      <c r="AS1144" s="4"/>
      <c r="AT1144" s="10">
        <f t="shared" si="1023"/>
        <v>2.8259942749253912E-2</v>
      </c>
      <c r="AU1144" s="10">
        <f t="shared" si="1024"/>
        <v>3.593750000000008E-2</v>
      </c>
      <c r="AV1144" s="10">
        <f t="shared" si="1025"/>
        <v>-1.8188088798533467E-2</v>
      </c>
      <c r="AW1144" s="4"/>
      <c r="AX1144" s="9">
        <f t="shared" si="1026"/>
        <v>-4.6448031547787379E-2</v>
      </c>
      <c r="AY1144" s="9">
        <f t="shared" si="1027"/>
        <v>-5.4125588798533547E-2</v>
      </c>
      <c r="AZ1144" s="8">
        <f t="shared" si="1044"/>
        <v>7.6775572507461684E-3</v>
      </c>
      <c r="BA1144" s="4"/>
      <c r="BC1144" s="4"/>
      <c r="BD1144" s="4"/>
      <c r="BE1144" s="4"/>
      <c r="BF1144" s="4"/>
      <c r="BG1144" s="4"/>
      <c r="BH1144" s="4"/>
      <c r="BI1144" s="4"/>
      <c r="BJ1144" s="4"/>
      <c r="BK1144" s="4"/>
      <c r="BN1144" s="4"/>
    </row>
    <row r="1145" spans="1:66" s="1" customFormat="1">
      <c r="A1145" s="12">
        <v>43026</v>
      </c>
      <c r="B1145" s="7">
        <v>32584.35</v>
      </c>
      <c r="C1145" s="7">
        <v>731.95</v>
      </c>
      <c r="D1145" s="7">
        <v>1697.1</v>
      </c>
      <c r="E1145" s="7">
        <v>18692</v>
      </c>
      <c r="F1145" s="7"/>
      <c r="G1145" s="7"/>
      <c r="H1145" s="10">
        <f t="shared" si="1028"/>
        <v>7.2937452693870065E-3</v>
      </c>
      <c r="I1145" s="10">
        <f t="shared" si="1029"/>
        <v>1.179871394018052E-3</v>
      </c>
      <c r="J1145" s="10">
        <f t="shared" si="1030"/>
        <v>1.1515492354248682E-3</v>
      </c>
      <c r="K1145" s="7"/>
      <c r="L1145" s="10">
        <f t="shared" si="1031"/>
        <v>10.720576461168935</v>
      </c>
      <c r="M1145" s="10">
        <f t="shared" si="1032"/>
        <v>7.5604035308953339</v>
      </c>
      <c r="N1145" s="10">
        <f t="shared" si="1033"/>
        <v>11.663098706049727</v>
      </c>
      <c r="O1145" s="10" t="s">
        <v>1</v>
      </c>
      <c r="P1145" s="10">
        <f t="shared" si="1034"/>
        <v>3.1601729302736015</v>
      </c>
      <c r="Q1145" s="10">
        <f t="shared" si="1035"/>
        <v>-0.9425222448807915</v>
      </c>
      <c r="R1145" s="11">
        <f t="shared" si="1036"/>
        <v>4.102695175154393</v>
      </c>
      <c r="S1145" s="7" t="s">
        <v>5</v>
      </c>
      <c r="T1145" s="7"/>
      <c r="U1145" s="7">
        <v>19096.25</v>
      </c>
      <c r="V1145" s="7">
        <v>4674.95</v>
      </c>
      <c r="W1145" s="7">
        <v>216.05</v>
      </c>
      <c r="X1145" s="7"/>
      <c r="Y1145" s="10">
        <f t="shared" si="1037"/>
        <v>1.4140900984891379E-4</v>
      </c>
      <c r="Z1145" s="10">
        <f t="shared" si="1038"/>
        <v>1.2003463578309302E-2</v>
      </c>
      <c r="AA1145" s="10">
        <f t="shared" si="1039"/>
        <v>-5.5235903337168633E-3</v>
      </c>
      <c r="AB1145" s="5"/>
      <c r="AC1145" s="10">
        <f t="shared" si="1045"/>
        <v>2.3335012432478819E-2</v>
      </c>
      <c r="AD1145" s="10">
        <f t="shared" si="1046"/>
        <v>2.1824659570282495E-2</v>
      </c>
      <c r="AE1145" s="10">
        <f t="shared" si="1047"/>
        <v>4.70075115095712E-2</v>
      </c>
      <c r="AF1145" s="10"/>
      <c r="AG1145" s="10">
        <f t="shared" si="1008"/>
        <v>2.3672499077092381E-2</v>
      </c>
      <c r="AH1145" s="10">
        <f t="shared" si="1009"/>
        <v>2.5182851939288705E-2</v>
      </c>
      <c r="AI1145" s="10">
        <f t="shared" si="1040"/>
        <v>-1.5103528621963243E-3</v>
      </c>
      <c r="AJ1145" s="7"/>
      <c r="AK1145" s="7"/>
      <c r="AL1145" s="7">
        <v>4174.75</v>
      </c>
      <c r="AM1145" s="7">
        <v>296.10000000000002</v>
      </c>
      <c r="AN1145" s="7">
        <v>2697.25</v>
      </c>
      <c r="AO1145" s="4"/>
      <c r="AP1145" s="10">
        <f t="shared" si="1041"/>
        <v>-1.0898536989871468E-2</v>
      </c>
      <c r="AQ1145" s="10">
        <f t="shared" si="1042"/>
        <v>-7.5414781297134231E-3</v>
      </c>
      <c r="AR1145" s="10">
        <f t="shared" si="1043"/>
        <v>-2.6622788367319855E-3</v>
      </c>
      <c r="AS1145" s="4"/>
      <c r="AT1145" s="10">
        <f t="shared" si="1023"/>
        <v>1.7053413727998051E-2</v>
      </c>
      <c r="AU1145" s="10">
        <f t="shared" si="1024"/>
        <v>2.812500000000008E-2</v>
      </c>
      <c r="AV1145" s="10">
        <f t="shared" si="1025"/>
        <v>-2.0801945871376515E-2</v>
      </c>
      <c r="AW1145" s="4"/>
      <c r="AX1145" s="9">
        <f t="shared" si="1026"/>
        <v>-3.7855359599374569E-2</v>
      </c>
      <c r="AY1145" s="9">
        <f t="shared" si="1027"/>
        <v>-4.8926945871376595E-2</v>
      </c>
      <c r="AZ1145" s="8">
        <f t="shared" si="1044"/>
        <v>1.1071586272002026E-2</v>
      </c>
      <c r="BA1145" s="4"/>
      <c r="BC1145" s="4"/>
      <c r="BD1145" s="4"/>
      <c r="BE1145" s="4"/>
      <c r="BF1145" s="4"/>
      <c r="BG1145" s="4"/>
      <c r="BH1145" s="4"/>
      <c r="BI1145" s="4"/>
      <c r="BJ1145" s="4"/>
      <c r="BK1145" s="4"/>
      <c r="BN1145" s="4"/>
    </row>
    <row r="1146" spans="1:66" s="1" customFormat="1">
      <c r="A1146" s="12">
        <v>43027</v>
      </c>
      <c r="B1146" s="7">
        <v>32389.96</v>
      </c>
      <c r="C1146" s="7">
        <v>720.1</v>
      </c>
      <c r="D1146" s="7">
        <v>1675.3</v>
      </c>
      <c r="E1146" s="7">
        <v>18468</v>
      </c>
      <c r="F1146" s="7"/>
      <c r="G1146" s="7"/>
      <c r="H1146" s="10">
        <f t="shared" si="1028"/>
        <v>-1.6189630439237684E-2</v>
      </c>
      <c r="I1146" s="10">
        <f t="shared" si="1029"/>
        <v>-1.2845442224971986E-2</v>
      </c>
      <c r="J1146" s="10">
        <f t="shared" si="1030"/>
        <v>-1.1983736357800128E-2</v>
      </c>
      <c r="K1146" s="7"/>
      <c r="L1146" s="10">
        <f t="shared" si="1031"/>
        <v>10.530824659727781</v>
      </c>
      <c r="M1146" s="10">
        <f t="shared" si="1032"/>
        <v>7.4504413619167718</v>
      </c>
      <c r="N1146" s="10">
        <f t="shared" si="1033"/>
        <v>11.511347469683628</v>
      </c>
      <c r="O1146" s="7" t="s">
        <v>2</v>
      </c>
      <c r="P1146" s="10">
        <f t="shared" si="1034"/>
        <v>3.0803832978110091</v>
      </c>
      <c r="Q1146" s="10">
        <f t="shared" si="1035"/>
        <v>-0.98052280995584695</v>
      </c>
      <c r="R1146" s="11">
        <f t="shared" si="1036"/>
        <v>4.060906107766856</v>
      </c>
      <c r="S1146" s="7" t="s">
        <v>2</v>
      </c>
      <c r="T1146" s="7"/>
      <c r="U1146" s="7">
        <v>18917.099999999999</v>
      </c>
      <c r="V1146" s="7">
        <v>4645.3</v>
      </c>
      <c r="W1146" s="7">
        <v>217.3</v>
      </c>
      <c r="X1146" s="7"/>
      <c r="Y1146" s="10">
        <f t="shared" si="1037"/>
        <v>-9.3814230542646568E-3</v>
      </c>
      <c r="Z1146" s="10">
        <f t="shared" si="1038"/>
        <v>-6.342313821538121E-3</v>
      </c>
      <c r="AA1146" s="10">
        <f t="shared" si="1039"/>
        <v>5.7856977551492706E-3</v>
      </c>
      <c r="AB1146" s="5"/>
      <c r="AC1146" s="10">
        <f t="shared" si="1045"/>
        <v>1.3734673754608552E-2</v>
      </c>
      <c r="AD1146" s="10">
        <f t="shared" si="1046"/>
        <v>1.5343926908701408E-2</v>
      </c>
      <c r="AE1146" s="10">
        <f t="shared" si="1047"/>
        <v>5.306518051853655E-2</v>
      </c>
      <c r="AF1146" s="10"/>
      <c r="AG1146" s="10">
        <f t="shared" si="1008"/>
        <v>3.9330506763927998E-2</v>
      </c>
      <c r="AH1146" s="10">
        <f t="shared" si="1009"/>
        <v>3.7721253609835144E-2</v>
      </c>
      <c r="AI1146" s="10">
        <f t="shared" si="1040"/>
        <v>1.6092531540928545E-3</v>
      </c>
      <c r="AJ1146" s="7"/>
      <c r="AK1146" s="7"/>
      <c r="AL1146" s="7">
        <v>4225.5</v>
      </c>
      <c r="AM1146" s="7">
        <v>289.3</v>
      </c>
      <c r="AN1146" s="7">
        <v>2701.85</v>
      </c>
      <c r="AO1146" s="4"/>
      <c r="AP1146" s="10">
        <f t="shared" si="1041"/>
        <v>1.2156416551889334E-2</v>
      </c>
      <c r="AQ1146" s="10">
        <f t="shared" si="1042"/>
        <v>-2.2965214454576194E-2</v>
      </c>
      <c r="AR1146" s="10">
        <f t="shared" si="1043"/>
        <v>1.705440726666015E-3</v>
      </c>
      <c r="AS1146" s="4"/>
      <c r="AT1146" s="10">
        <f t="shared" si="1023"/>
        <v>2.9417138680796637E-2</v>
      </c>
      <c r="AU1146" s="10">
        <f t="shared" si="1024"/>
        <v>4.5138888888889284E-3</v>
      </c>
      <c r="AV1146" s="10">
        <f t="shared" si="1025"/>
        <v>-1.9131981630393449E-2</v>
      </c>
      <c r="AW1146" s="4"/>
      <c r="AX1146" s="9">
        <f t="shared" si="1026"/>
        <v>-4.8549120311190089E-2</v>
      </c>
      <c r="AY1146" s="9">
        <f t="shared" si="1027"/>
        <v>-2.3645870519282377E-2</v>
      </c>
      <c r="AZ1146" s="8">
        <f t="shared" si="1044"/>
        <v>-2.4903249791907712E-2</v>
      </c>
      <c r="BA1146" s="4"/>
      <c r="BC1146" s="4"/>
      <c r="BD1146" s="4"/>
      <c r="BE1146" s="4"/>
      <c r="BF1146" s="4"/>
      <c r="BG1146" s="4"/>
      <c r="BH1146" s="4"/>
      <c r="BI1146" s="4"/>
      <c r="BJ1146" s="4"/>
      <c r="BK1146" s="4"/>
      <c r="BN1146" s="4"/>
    </row>
    <row r="1147" spans="1:66" s="1" customFormat="1">
      <c r="A1147" s="12">
        <v>43031</v>
      </c>
      <c r="B1147" s="7">
        <v>32506.720000000001</v>
      </c>
      <c r="C1147" s="7">
        <v>724.05</v>
      </c>
      <c r="D1147" s="7">
        <v>1699.5</v>
      </c>
      <c r="E1147" s="7">
        <v>18335</v>
      </c>
      <c r="F1147" s="7"/>
      <c r="G1147" s="7"/>
      <c r="H1147" s="10">
        <f t="shared" si="1028"/>
        <v>5.4853492570475374E-3</v>
      </c>
      <c r="I1147" s="10">
        <f t="shared" si="1029"/>
        <v>1.444517399868683E-2</v>
      </c>
      <c r="J1147" s="10">
        <f t="shared" si="1030"/>
        <v>-7.2016460905349796E-3</v>
      </c>
      <c r="K1147" s="7"/>
      <c r="L1147" s="10">
        <f t="shared" si="1031"/>
        <v>10.594075260208164</v>
      </c>
      <c r="M1147" s="10">
        <f t="shared" si="1032"/>
        <v>7.5725094577553591</v>
      </c>
      <c r="N1147" s="10">
        <f t="shared" si="1033"/>
        <v>11.421245173091256</v>
      </c>
      <c r="O1147" s="7"/>
      <c r="P1147" s="10">
        <f t="shared" si="1034"/>
        <v>3.0215658024528054</v>
      </c>
      <c r="Q1147" s="10">
        <f t="shared" si="1035"/>
        <v>-0.82716991288309138</v>
      </c>
      <c r="R1147" s="11">
        <f t="shared" si="1036"/>
        <v>3.8487357153358968</v>
      </c>
      <c r="S1147" s="7"/>
      <c r="T1147" s="7"/>
      <c r="U1147" s="7">
        <v>19614.599999999999</v>
      </c>
      <c r="V1147" s="7">
        <v>4665.7</v>
      </c>
      <c r="W1147" s="7">
        <v>222.6</v>
      </c>
      <c r="X1147" s="7"/>
      <c r="Y1147" s="10">
        <f t="shared" si="1037"/>
        <v>3.6871402064798518E-2</v>
      </c>
      <c r="Z1147" s="10">
        <f t="shared" si="1038"/>
        <v>4.3915355305361621E-3</v>
      </c>
      <c r="AA1147" s="10">
        <f t="shared" si="1039"/>
        <v>2.4390243902438945E-2</v>
      </c>
      <c r="AB1147" s="5"/>
      <c r="AC1147" s="10">
        <f t="shared" si="1045"/>
        <v>5.1112492497642076E-2</v>
      </c>
      <c r="AD1147" s="10">
        <f t="shared" si="1046"/>
        <v>1.9802845839435083E-2</v>
      </c>
      <c r="AE1147" s="10">
        <f t="shared" si="1047"/>
        <v>7.8749697116549555E-2</v>
      </c>
      <c r="AF1147" s="10"/>
      <c r="AG1147" s="10">
        <f t="shared" si="1008"/>
        <v>2.7637204618907479E-2</v>
      </c>
      <c r="AH1147" s="10">
        <f t="shared" si="1009"/>
        <v>5.8946851277114472E-2</v>
      </c>
      <c r="AI1147" s="10">
        <f t="shared" si="1040"/>
        <v>-3.1309646658206992E-2</v>
      </c>
      <c r="AJ1147" s="7"/>
      <c r="AK1147" s="7"/>
      <c r="AL1147" s="7">
        <v>4185.75</v>
      </c>
      <c r="AM1147" s="7">
        <v>281.35000000000002</v>
      </c>
      <c r="AN1147" s="7">
        <v>2730.5</v>
      </c>
      <c r="AO1147" s="4"/>
      <c r="AP1147" s="10">
        <f t="shared" si="1041"/>
        <v>-9.4071707490237834E-3</v>
      </c>
      <c r="AQ1147" s="10">
        <f t="shared" si="1042"/>
        <v>-2.7480124438299301E-2</v>
      </c>
      <c r="AR1147" s="10">
        <f t="shared" si="1043"/>
        <v>1.0603845513259467E-2</v>
      </c>
      <c r="AS1147" s="4"/>
      <c r="AT1147" s="10">
        <f t="shared" si="1023"/>
        <v>1.9733235885254889E-2</v>
      </c>
      <c r="AU1147" s="10">
        <f t="shared" si="1024"/>
        <v>-2.3090277777777699E-2</v>
      </c>
      <c r="AV1147" s="10">
        <f t="shared" si="1025"/>
        <v>-8.7310086947051894E-3</v>
      </c>
      <c r="AW1147" s="4"/>
      <c r="AX1147" s="9">
        <f t="shared" si="1026"/>
        <v>-2.846424457996008E-2</v>
      </c>
      <c r="AY1147" s="9">
        <f t="shared" si="1027"/>
        <v>1.435926908307251E-2</v>
      </c>
      <c r="AZ1147" s="8">
        <f t="shared" si="1044"/>
        <v>-4.2823513663032588E-2</v>
      </c>
      <c r="BA1147" s="4"/>
      <c r="BC1147" s="4"/>
      <c r="BD1147" s="4"/>
      <c r="BE1147" s="4"/>
      <c r="BF1147" s="4"/>
      <c r="BG1147" s="4"/>
      <c r="BH1147" s="4"/>
      <c r="BI1147" s="4"/>
      <c r="BJ1147" s="4"/>
      <c r="BK1147" s="4"/>
      <c r="BN1147" s="4"/>
    </row>
    <row r="1148" spans="1:66" s="1" customFormat="1">
      <c r="A1148" s="12">
        <v>43032</v>
      </c>
      <c r="B1148" s="7">
        <v>32607.34</v>
      </c>
      <c r="C1148" s="7">
        <v>733.75</v>
      </c>
      <c r="D1148" s="7">
        <v>1706.6</v>
      </c>
      <c r="E1148" s="7">
        <v>18264</v>
      </c>
      <c r="F1148" s="7"/>
      <c r="G1148" s="7"/>
      <c r="H1148" s="10">
        <f t="shared" si="1028"/>
        <v>1.3396864857399415E-2</v>
      </c>
      <c r="I1148" s="10">
        <f t="shared" si="1029"/>
        <v>4.1776993233303382E-3</v>
      </c>
      <c r="J1148" s="10">
        <f t="shared" si="1030"/>
        <v>-3.8723752386146714E-3</v>
      </c>
      <c r="K1148" s="7"/>
      <c r="L1148" s="10">
        <f t="shared" si="1031"/>
        <v>10.749399519615691</v>
      </c>
      <c r="M1148" s="10">
        <f t="shared" si="1032"/>
        <v>7.6083228247162671</v>
      </c>
      <c r="N1148" s="10">
        <f t="shared" si="1033"/>
        <v>11.373145450850215</v>
      </c>
      <c r="O1148" s="7"/>
      <c r="P1148" s="10">
        <f t="shared" si="1034"/>
        <v>3.1410766948994242</v>
      </c>
      <c r="Q1148" s="10">
        <f t="shared" si="1035"/>
        <v>-0.62374593123452371</v>
      </c>
      <c r="R1148" s="11">
        <f t="shared" si="1036"/>
        <v>3.7648226261339479</v>
      </c>
      <c r="S1148" s="7"/>
      <c r="T1148" s="7"/>
      <c r="U1148" s="7">
        <v>20106</v>
      </c>
      <c r="V1148" s="7">
        <v>4626.5</v>
      </c>
      <c r="W1148" s="7">
        <v>245.45</v>
      </c>
      <c r="X1148" s="7">
        <v>20</v>
      </c>
      <c r="Y1148" s="10">
        <f t="shared" si="1037"/>
        <v>2.5052766816555092E-2</v>
      </c>
      <c r="Z1148" s="10">
        <f t="shared" si="1038"/>
        <v>-8.4017403605032084E-3</v>
      </c>
      <c r="AA1148" s="10">
        <f t="shared" si="1039"/>
        <v>0.10265049415992809</v>
      </c>
      <c r="AB1148" s="5"/>
      <c r="AC1148" s="10">
        <f t="shared" si="1045"/>
        <v>7.7445768670153514E-2</v>
      </c>
      <c r="AD1148" s="10">
        <f t="shared" si="1046"/>
        <v>1.123472710978987E-2</v>
      </c>
      <c r="AE1148" s="10">
        <f t="shared" si="1047"/>
        <v>0.18948388660043614</v>
      </c>
      <c r="AF1148" s="10" t="s">
        <v>1</v>
      </c>
      <c r="AG1148" s="10">
        <f t="shared" si="1008"/>
        <v>0.11203811793028262</v>
      </c>
      <c r="AH1148" s="10">
        <f t="shared" si="1009"/>
        <v>0.17824915949064626</v>
      </c>
      <c r="AI1148" s="10">
        <f t="shared" si="1040"/>
        <v>-6.6211041560363643E-2</v>
      </c>
      <c r="AJ1148" s="7" t="s">
        <v>30</v>
      </c>
      <c r="AK1148" s="7"/>
      <c r="AL1148" s="7">
        <v>4122.25</v>
      </c>
      <c r="AM1148" s="7">
        <v>282.5</v>
      </c>
      <c r="AN1148" s="7">
        <v>2773.85</v>
      </c>
      <c r="AO1148" s="4"/>
      <c r="AP1148" s="10">
        <f t="shared" si="1041"/>
        <v>-1.5170519022875232E-2</v>
      </c>
      <c r="AQ1148" s="10">
        <f t="shared" si="1042"/>
        <v>4.0874355784609106E-3</v>
      </c>
      <c r="AR1148" s="10">
        <f t="shared" si="1043"/>
        <v>1.5876213147775098E-2</v>
      </c>
      <c r="AS1148" s="4"/>
      <c r="AT1148" s="10">
        <f t="shared" si="1023"/>
        <v>4.2633534319995127E-3</v>
      </c>
      <c r="AU1148" s="10">
        <f t="shared" si="1024"/>
        <v>-1.9097222222222224E-2</v>
      </c>
      <c r="AV1148" s="10">
        <f t="shared" si="1025"/>
        <v>7.0065890980376922E-3</v>
      </c>
      <c r="AW1148" s="4"/>
      <c r="AX1148" s="9">
        <f t="shared" si="1026"/>
        <v>2.7432356660381796E-3</v>
      </c>
      <c r="AY1148" s="9">
        <f t="shared" si="1027"/>
        <v>2.6103811320259917E-2</v>
      </c>
      <c r="AZ1148" s="8">
        <f t="shared" si="1044"/>
        <v>-2.3360575654221737E-2</v>
      </c>
      <c r="BA1148" s="4"/>
      <c r="BC1148" s="4"/>
      <c r="BD1148" s="4"/>
      <c r="BE1148" s="4"/>
      <c r="BF1148" s="4"/>
      <c r="BG1148" s="4"/>
      <c r="BH1148" s="4"/>
      <c r="BI1148" s="4"/>
      <c r="BJ1148" s="4"/>
      <c r="BK1148" s="4"/>
      <c r="BN1148" s="4"/>
    </row>
    <row r="1149" spans="1:66" s="1" customFormat="1">
      <c r="A1149" s="12">
        <v>43033</v>
      </c>
      <c r="B1149" s="7">
        <v>33042.5</v>
      </c>
      <c r="C1149" s="7">
        <v>731.55</v>
      </c>
      <c r="D1149" s="7">
        <v>1728.9</v>
      </c>
      <c r="E1149" s="7">
        <v>17273</v>
      </c>
      <c r="F1149" s="7"/>
      <c r="G1149" s="7"/>
      <c r="H1149" s="10">
        <f t="shared" si="1028"/>
        <v>-2.9982964224872853E-3</v>
      </c>
      <c r="I1149" s="10">
        <f t="shared" si="1029"/>
        <v>1.3066916676432781E-2</v>
      </c>
      <c r="J1149" s="10">
        <f t="shared" si="1030"/>
        <v>-5.425974594831362E-2</v>
      </c>
      <c r="K1149" s="7"/>
      <c r="L1149" s="10">
        <f t="shared" si="1031"/>
        <v>10.714171337069654</v>
      </c>
      <c r="M1149" s="10">
        <f t="shared" si="1032"/>
        <v>7.7208070617906692</v>
      </c>
      <c r="N1149" s="10">
        <f t="shared" si="1033"/>
        <v>10.701781722105549</v>
      </c>
      <c r="O1149" s="7"/>
      <c r="P1149" s="10">
        <f t="shared" si="1034"/>
        <v>2.9933642752789851</v>
      </c>
      <c r="Q1149" s="10">
        <f t="shared" si="1035"/>
        <v>1.2389614964105178E-2</v>
      </c>
      <c r="R1149" s="11">
        <f t="shared" si="1036"/>
        <v>2.9809746603148799</v>
      </c>
      <c r="S1149" s="7"/>
      <c r="T1149" s="7"/>
      <c r="U1149" s="7">
        <v>20370.150000000001</v>
      </c>
      <c r="V1149" s="7">
        <v>4635.1000000000004</v>
      </c>
      <c r="W1149" s="7">
        <v>250.75</v>
      </c>
      <c r="X1149" s="7">
        <f>X1139+X1139*0.149</f>
        <v>3.5817250896743573</v>
      </c>
      <c r="Y1149" s="10">
        <f t="shared" si="1037"/>
        <v>1.3137869292748506E-2</v>
      </c>
      <c r="Z1149" s="10">
        <f t="shared" si="1038"/>
        <v>1.8588565870529263E-3</v>
      </c>
      <c r="AA1149" s="10">
        <f t="shared" si="1039"/>
        <v>2.1592992462823434E-2</v>
      </c>
      <c r="AB1149" s="5"/>
      <c r="AC1149" s="10">
        <f>(U1149-$U$1148)/$U$1148</f>
        <v>1.3137869292748506E-2</v>
      </c>
      <c r="AD1149" s="10">
        <f>(V1149-$V$1148)/$V$1148</f>
        <v>1.8588565870529263E-3</v>
      </c>
      <c r="AE1149" s="10">
        <f>(W1149-$W$1148)/$W$1148</f>
        <v>2.1592992462823434E-2</v>
      </c>
      <c r="AF1149" s="7" t="s">
        <v>7</v>
      </c>
      <c r="AG1149" s="10">
        <f t="shared" si="1008"/>
        <v>8.4551231700749283E-3</v>
      </c>
      <c r="AH1149" s="10">
        <f t="shared" si="1009"/>
        <v>1.9734135875770508E-2</v>
      </c>
      <c r="AI1149" s="10">
        <f t="shared" si="1040"/>
        <v>-1.127901270569558E-2</v>
      </c>
      <c r="AJ1149" s="7" t="s">
        <v>28</v>
      </c>
      <c r="AK1149" s="7"/>
      <c r="AL1149" s="7">
        <v>4051.5</v>
      </c>
      <c r="AM1149" s="7">
        <v>274.45</v>
      </c>
      <c r="AN1149" s="7">
        <v>2757.7</v>
      </c>
      <c r="AO1149" s="4"/>
      <c r="AP1149" s="10">
        <f t="shared" si="1041"/>
        <v>-1.716295712293044E-2</v>
      </c>
      <c r="AQ1149" s="10">
        <f t="shared" si="1042"/>
        <v>-2.8495575221238977E-2</v>
      </c>
      <c r="AR1149" s="10">
        <f t="shared" si="1043"/>
        <v>-5.8222326369486779E-3</v>
      </c>
      <c r="AS1149" s="4"/>
      <c r="AT1149" s="10">
        <f t="shared" si="1023"/>
        <v>-1.2972775443084231E-2</v>
      </c>
      <c r="AU1149" s="10">
        <f t="shared" si="1024"/>
        <v>-4.7048611111111152E-2</v>
      </c>
      <c r="AV1149" s="10">
        <f t="shared" si="1025"/>
        <v>1.1435624693687302E-3</v>
      </c>
      <c r="AW1149" s="4"/>
      <c r="AX1149" s="9">
        <f t="shared" si="1026"/>
        <v>1.4116337912452962E-2</v>
      </c>
      <c r="AY1149" s="9">
        <f t="shared" si="1027"/>
        <v>4.8192173580479884E-2</v>
      </c>
      <c r="AZ1149" s="8">
        <f t="shared" si="1044"/>
        <v>-3.4075835668026924E-2</v>
      </c>
      <c r="BA1149" s="4"/>
      <c r="BC1149" s="4"/>
      <c r="BD1149" s="4"/>
      <c r="BE1149" s="4"/>
      <c r="BF1149" s="4"/>
      <c r="BG1149" s="4"/>
      <c r="BH1149" s="4"/>
      <c r="BI1149" s="4"/>
      <c r="BJ1149" s="4"/>
      <c r="BK1149" s="4"/>
      <c r="BN1149" s="4"/>
    </row>
    <row r="1150" spans="1:66" s="1" customFormat="1">
      <c r="A1150" s="12">
        <v>43034</v>
      </c>
      <c r="B1150" s="7">
        <v>33147.129999999997</v>
      </c>
      <c r="C1150" s="7">
        <v>722.1</v>
      </c>
      <c r="D1150" s="7">
        <v>1683.3</v>
      </c>
      <c r="E1150" s="7">
        <v>17501</v>
      </c>
      <c r="F1150" s="7"/>
      <c r="G1150" s="7"/>
      <c r="H1150" s="10">
        <f t="shared" si="1028"/>
        <v>-1.2917777322124164E-2</v>
      </c>
      <c r="I1150" s="10">
        <f t="shared" si="1029"/>
        <v>-2.6375151830643838E-2</v>
      </c>
      <c r="J1150" s="10">
        <f t="shared" si="1030"/>
        <v>1.3199791582238175E-2</v>
      </c>
      <c r="K1150" s="7"/>
      <c r="L1150" s="10">
        <f t="shared" si="1031"/>
        <v>10.562850280224179</v>
      </c>
      <c r="M1150" s="10">
        <f t="shared" si="1032"/>
        <v>7.4907944514501885</v>
      </c>
      <c r="N1150" s="10">
        <f t="shared" si="1033"/>
        <v>10.856242801978187</v>
      </c>
      <c r="O1150" s="7"/>
      <c r="P1150" s="10">
        <f t="shared" si="1034"/>
        <v>3.0720558287739905</v>
      </c>
      <c r="Q1150" s="10">
        <f t="shared" si="1035"/>
        <v>-0.29339252175400787</v>
      </c>
      <c r="R1150" s="11">
        <f t="shared" si="1036"/>
        <v>3.3654483505279984</v>
      </c>
      <c r="S1150" s="7"/>
      <c r="T1150" s="7"/>
      <c r="U1150" s="7">
        <v>19912.849999999999</v>
      </c>
      <c r="V1150" s="7">
        <v>4611.25</v>
      </c>
      <c r="W1150" s="7">
        <v>242.4</v>
      </c>
      <c r="X1150" s="7"/>
      <c r="Y1150" s="10">
        <f t="shared" si="1037"/>
        <v>-2.2449515590214252E-2</v>
      </c>
      <c r="Z1150" s="10">
        <f t="shared" si="1038"/>
        <v>-5.1455200535048566E-3</v>
      </c>
      <c r="AA1150" s="10">
        <f t="shared" si="1039"/>
        <v>-3.3300099700897284E-2</v>
      </c>
      <c r="AB1150" s="5"/>
      <c r="AC1150" s="10">
        <f>(U1150-$U$1148)/$U$1148</f>
        <v>-9.6065850989755022E-3</v>
      </c>
      <c r="AD1150" s="10">
        <f>(V1150-$V$1148)/$V$1148</f>
        <v>-3.2962282502972009E-3</v>
      </c>
      <c r="AE1150" s="10">
        <f>(W1150-$W$1148)/$W$1148</f>
        <v>-1.2426156039926596E-2</v>
      </c>
      <c r="AF1150" s="10"/>
      <c r="AG1150" s="10">
        <f t="shared" si="1008"/>
        <v>-2.8195709409510935E-3</v>
      </c>
      <c r="AH1150" s="10">
        <f t="shared" si="1009"/>
        <v>-9.1299277896293943E-3</v>
      </c>
      <c r="AI1150" s="10">
        <f t="shared" si="1040"/>
        <v>6.3103568486783009E-3</v>
      </c>
      <c r="AJ1150" s="7"/>
      <c r="AK1150" s="7"/>
      <c r="AL1150" s="7">
        <v>4145.25</v>
      </c>
      <c r="AM1150" s="7">
        <v>280.25</v>
      </c>
      <c r="AN1150" s="7">
        <v>2825.65</v>
      </c>
      <c r="AO1150" s="4"/>
      <c r="AP1150" s="10">
        <f t="shared" si="1041"/>
        <v>2.3139577934098481E-2</v>
      </c>
      <c r="AQ1150" s="10">
        <f t="shared" si="1042"/>
        <v>2.1133175441792718E-2</v>
      </c>
      <c r="AR1150" s="10">
        <f t="shared" si="1043"/>
        <v>2.4640098632918838E-2</v>
      </c>
      <c r="AS1150" s="4"/>
      <c r="AT1150" s="10">
        <f t="shared" si="1023"/>
        <v>9.8666179426274443E-3</v>
      </c>
      <c r="AU1150" s="10">
        <f t="shared" si="1024"/>
        <v>-2.6909722222222224E-2</v>
      </c>
      <c r="AV1150" s="10">
        <f t="shared" si="1025"/>
        <v>2.5811838594325717E-2</v>
      </c>
      <c r="AW1150" s="10" t="s">
        <v>1</v>
      </c>
      <c r="AX1150" s="9">
        <f t="shared" si="1026"/>
        <v>1.5945220651698275E-2</v>
      </c>
      <c r="AY1150" s="9">
        <f t="shared" si="1027"/>
        <v>5.2721560816547941E-2</v>
      </c>
      <c r="AZ1150" s="8">
        <f t="shared" si="1044"/>
        <v>-3.6776340164849666E-2</v>
      </c>
      <c r="BA1150" s="4" t="s">
        <v>14</v>
      </c>
      <c r="BC1150" s="4"/>
      <c r="BD1150" s="4"/>
      <c r="BE1150" s="4"/>
      <c r="BF1150" s="4"/>
      <c r="BG1150" s="4"/>
      <c r="BH1150" s="4"/>
      <c r="BI1150" s="4"/>
      <c r="BJ1150" s="4">
        <v>171</v>
      </c>
      <c r="BK1150" s="4"/>
      <c r="BN1150" s="4"/>
    </row>
    <row r="1151" spans="1:66" s="1" customFormat="1">
      <c r="A1151" s="12">
        <v>43035</v>
      </c>
      <c r="B1151" s="7">
        <v>33157.22</v>
      </c>
      <c r="C1151" s="7">
        <v>736.9</v>
      </c>
      <c r="D1151" s="7">
        <v>1679.9</v>
      </c>
      <c r="E1151" s="7">
        <v>18138.5</v>
      </c>
      <c r="F1151" s="7"/>
      <c r="G1151" s="7"/>
      <c r="H1151" s="10">
        <f t="shared" si="1028"/>
        <v>2.0495776208281337E-2</v>
      </c>
      <c r="I1151" s="10">
        <f t="shared" si="1029"/>
        <v>-2.0198419770687719E-3</v>
      </c>
      <c r="J1151" s="10">
        <f t="shared" si="1030"/>
        <v>3.6426489914862005E-2</v>
      </c>
      <c r="K1151" s="7"/>
      <c r="L1151" s="10">
        <f t="shared" si="1031"/>
        <v>10.799839871897516</v>
      </c>
      <c r="M1151" s="10">
        <f t="shared" si="1032"/>
        <v>7.4736443883984869</v>
      </c>
      <c r="N1151" s="10">
        <f t="shared" si="1033"/>
        <v>11.288124110832602</v>
      </c>
      <c r="O1151" s="7"/>
      <c r="P1151" s="10">
        <f t="shared" si="1034"/>
        <v>3.3261954834990295</v>
      </c>
      <c r="Q1151" s="10">
        <f t="shared" si="1035"/>
        <v>-0.48828423893508521</v>
      </c>
      <c r="R1151" s="11">
        <f t="shared" si="1036"/>
        <v>3.8144797224341147</v>
      </c>
      <c r="S1151" s="7"/>
      <c r="T1151" s="7"/>
      <c r="U1151" s="7">
        <v>19931.95</v>
      </c>
      <c r="V1151" s="7">
        <v>4589</v>
      </c>
      <c r="W1151" s="7">
        <v>245.6</v>
      </c>
      <c r="X1151" s="7"/>
      <c r="Y1151" s="10">
        <f t="shared" si="1037"/>
        <v>9.5917962521699222E-4</v>
      </c>
      <c r="Z1151" s="10">
        <f t="shared" si="1038"/>
        <v>-4.8251558687991327E-3</v>
      </c>
      <c r="AA1151" s="10">
        <f t="shared" si="1039"/>
        <v>1.3201320132013155E-2</v>
      </c>
      <c r="AB1151" s="5"/>
      <c r="AC1151" s="10">
        <f>(U1151-$U$1148)/$U$1148</f>
        <v>-8.6566199144533611E-3</v>
      </c>
      <c r="AD1151" s="10">
        <f>(V1151-$V$1148)/$V$1148</f>
        <v>-8.1054793040095108E-3</v>
      </c>
      <c r="AE1151" s="10">
        <f>(W1151-$W$1148)/$W$1148</f>
        <v>6.1112242819313792E-4</v>
      </c>
      <c r="AF1151" s="10"/>
      <c r="AG1151" s="10">
        <f t="shared" si="1008"/>
        <v>9.2677423426464987E-3</v>
      </c>
      <c r="AH1151" s="10">
        <f t="shared" si="1009"/>
        <v>8.7166017322026484E-3</v>
      </c>
      <c r="AI1151" s="10">
        <f t="shared" si="1040"/>
        <v>5.5114061044385029E-4</v>
      </c>
      <c r="AJ1151" s="7"/>
      <c r="AK1151" s="7"/>
      <c r="AL1151" s="7">
        <v>4038</v>
      </c>
      <c r="AM1151" s="7">
        <v>281.2</v>
      </c>
      <c r="AN1151" s="7">
        <v>2887.25</v>
      </c>
      <c r="AO1151" s="4"/>
      <c r="AP1151" s="10">
        <f t="shared" si="1041"/>
        <v>-2.5872987153971412E-2</v>
      </c>
      <c r="AQ1151" s="10">
        <f t="shared" si="1042"/>
        <v>3.3898305084745358E-3</v>
      </c>
      <c r="AR1151" s="10">
        <f t="shared" si="1043"/>
        <v>2.180029373772403E-2</v>
      </c>
      <c r="AS1151" s="4"/>
      <c r="AT1151" s="10">
        <f t="shared" ref="AT1151:AT1157" si="1048">(AL1151-$AL$1150)/$AL$1150</f>
        <v>-2.5872987153971412E-2</v>
      </c>
      <c r="AU1151" s="10">
        <f t="shared" ref="AU1151:AU1157" si="1049">(AM1151-$AM$1150)/$AM$1150</f>
        <v>3.3898305084745358E-3</v>
      </c>
      <c r="AV1151" s="10">
        <f t="shared" ref="AV1151:AV1157" si="1050">(AN1151-$AN$1150)/$AN$1150</f>
        <v>2.180029373772403E-2</v>
      </c>
      <c r="AW1151" s="7" t="s">
        <v>7</v>
      </c>
      <c r="AX1151" s="9">
        <f t="shared" ref="AX1151:AX1168" si="1051">AT1151-AU1151</f>
        <v>-2.9262817662445949E-2</v>
      </c>
      <c r="AY1151" s="9">
        <f t="shared" ref="AY1151:AY1168" si="1052">AT1151-AV1151</f>
        <v>-4.7673280891695438E-2</v>
      </c>
      <c r="AZ1151" s="8">
        <f t="shared" si="1044"/>
        <v>1.8410463229249489E-2</v>
      </c>
      <c r="BA1151" s="4"/>
      <c r="BC1151" s="4"/>
      <c r="BD1151" s="4"/>
      <c r="BE1151" s="4"/>
      <c r="BF1151" s="4"/>
      <c r="BG1151" s="4"/>
      <c r="BH1151" s="4"/>
      <c r="BI1151" s="4"/>
      <c r="BJ1151" s="4"/>
      <c r="BK1151" s="4"/>
      <c r="BN1151" s="4"/>
    </row>
    <row r="1152" spans="1:66" s="1" customFormat="1">
      <c r="A1152" s="12">
        <v>43038</v>
      </c>
      <c r="B1152" s="7">
        <v>33266.160000000003</v>
      </c>
      <c r="C1152" s="7">
        <v>772.25</v>
      </c>
      <c r="D1152" s="7">
        <v>1670.2</v>
      </c>
      <c r="E1152" s="7">
        <v>18032</v>
      </c>
      <c r="F1152" s="7"/>
      <c r="G1152" s="7"/>
      <c r="H1152" s="10">
        <f t="shared" si="1028"/>
        <v>4.7971230831863242E-2</v>
      </c>
      <c r="I1152" s="10">
        <f t="shared" si="1029"/>
        <v>-5.7741532234061822E-3</v>
      </c>
      <c r="J1152" s="10">
        <f t="shared" si="1030"/>
        <v>-5.871488822118698E-3</v>
      </c>
      <c r="K1152" s="7"/>
      <c r="L1152" s="10">
        <f t="shared" si="1031"/>
        <v>11.365892714171336</v>
      </c>
      <c r="M1152" s="10">
        <f t="shared" si="1032"/>
        <v>7.4247162673392184</v>
      </c>
      <c r="N1152" s="10">
        <f t="shared" si="1033"/>
        <v>11.21597452747104</v>
      </c>
      <c r="O1152" s="7"/>
      <c r="P1152" s="10">
        <f t="shared" si="1034"/>
        <v>3.9411764468321175</v>
      </c>
      <c r="Q1152" s="10">
        <f t="shared" si="1035"/>
        <v>0.14991818670029566</v>
      </c>
      <c r="R1152" s="11">
        <f t="shared" si="1036"/>
        <v>3.7912582601318219</v>
      </c>
      <c r="S1152" s="7"/>
      <c r="T1152" s="7"/>
      <c r="U1152" s="7">
        <v>19925.599999999999</v>
      </c>
      <c r="V1152" s="7">
        <v>4739.8999999999996</v>
      </c>
      <c r="W1152" s="7">
        <v>261.75</v>
      </c>
      <c r="X1152" s="7"/>
      <c r="Y1152" s="10">
        <f t="shared" si="1037"/>
        <v>-3.1858398199886026E-4</v>
      </c>
      <c r="Z1152" s="10">
        <f t="shared" si="1038"/>
        <v>3.2882981041621191E-2</v>
      </c>
      <c r="AA1152" s="10">
        <f t="shared" si="1039"/>
        <v>6.5757328990228042E-2</v>
      </c>
      <c r="AB1152" s="5"/>
      <c r="AC1152" s="10">
        <f>(U1152-$U$1148)/$U$1148</f>
        <v>-8.9724460360092236E-3</v>
      </c>
      <c r="AD1152" s="10">
        <f>(V1152-$V$1148)/$V$1148</f>
        <v>2.4510969415324681E-2</v>
      </c>
      <c r="AE1152" s="10">
        <f>(W1152-$W$1148)/$W$1148</f>
        <v>6.6408637196985185E-2</v>
      </c>
      <c r="AF1152" s="10"/>
      <c r="AG1152" s="10">
        <f t="shared" si="1008"/>
        <v>7.5381083232994403E-2</v>
      </c>
      <c r="AH1152" s="10">
        <f t="shared" si="1009"/>
        <v>4.18976677816605E-2</v>
      </c>
      <c r="AI1152" s="10">
        <f t="shared" si="1040"/>
        <v>3.3483415451333903E-2</v>
      </c>
      <c r="AJ1152" s="7"/>
      <c r="AK1152" s="7"/>
      <c r="AL1152" s="7">
        <v>4108.75</v>
      </c>
      <c r="AM1152" s="7">
        <v>279.89999999999998</v>
      </c>
      <c r="AN1152" s="7">
        <v>2958.5</v>
      </c>
      <c r="AO1152" s="4"/>
      <c r="AP1152" s="10">
        <f t="shared" si="1041"/>
        <v>1.7521050024764735E-2</v>
      </c>
      <c r="AQ1152" s="10">
        <f t="shared" si="1042"/>
        <v>-4.6230440967283482E-3</v>
      </c>
      <c r="AR1152" s="10">
        <f t="shared" si="1043"/>
        <v>2.4677461252056457E-2</v>
      </c>
      <c r="AS1152" s="4"/>
      <c r="AT1152" s="10">
        <f t="shared" si="1048"/>
        <v>-8.8052590314215071E-3</v>
      </c>
      <c r="AU1152" s="10">
        <f t="shared" si="1049"/>
        <v>-1.248884924174925E-3</v>
      </c>
      <c r="AV1152" s="10">
        <f t="shared" si="1050"/>
        <v>4.7015730893776621E-2</v>
      </c>
      <c r="AW1152" s="4"/>
      <c r="AX1152" s="9">
        <f t="shared" si="1051"/>
        <v>-7.5563741072465825E-3</v>
      </c>
      <c r="AY1152" s="9">
        <f t="shared" si="1052"/>
        <v>-5.5820989925198128E-2</v>
      </c>
      <c r="AZ1152" s="8">
        <f t="shared" si="1044"/>
        <v>4.8264615817951544E-2</v>
      </c>
      <c r="BA1152" s="4"/>
      <c r="BC1152" s="4"/>
      <c r="BD1152" s="4"/>
      <c r="BE1152" s="4"/>
      <c r="BF1152" s="4"/>
      <c r="BG1152" s="4"/>
      <c r="BH1152" s="4"/>
      <c r="BI1152" s="4"/>
      <c r="BJ1152" s="4"/>
      <c r="BK1152" s="4"/>
      <c r="BN1152" s="4"/>
    </row>
    <row r="1153" spans="1:66" s="1" customFormat="1">
      <c r="A1153" s="12">
        <v>43039</v>
      </c>
      <c r="B1153" s="7">
        <v>33213.129999999997</v>
      </c>
      <c r="C1153" s="7">
        <v>760.25</v>
      </c>
      <c r="D1153" s="7">
        <v>1675.9</v>
      </c>
      <c r="E1153" s="7">
        <v>17996.5</v>
      </c>
      <c r="F1153" s="7"/>
      <c r="G1153" s="7"/>
      <c r="H1153" s="10">
        <f t="shared" si="1028"/>
        <v>-1.5539009388151505E-2</v>
      </c>
      <c r="I1153" s="10">
        <f t="shared" si="1029"/>
        <v>3.4127649383307659E-3</v>
      </c>
      <c r="J1153" s="10">
        <f t="shared" si="1030"/>
        <v>-1.9687222715173026E-3</v>
      </c>
      <c r="K1153" s="7"/>
      <c r="L1153" s="10">
        <f t="shared" si="1031"/>
        <v>11.173738991192954</v>
      </c>
      <c r="M1153" s="10">
        <f t="shared" si="1032"/>
        <v>7.4534678436317785</v>
      </c>
      <c r="N1153" s="10">
        <f t="shared" si="1033"/>
        <v>11.19192466635052</v>
      </c>
      <c r="O1153" s="7"/>
      <c r="P1153" s="10">
        <f t="shared" si="1034"/>
        <v>3.7202711475611752</v>
      </c>
      <c r="Q1153" s="10">
        <f t="shared" si="1035"/>
        <v>-1.8185675157566195E-2</v>
      </c>
      <c r="R1153" s="11">
        <f t="shared" si="1036"/>
        <v>3.7384568227187414</v>
      </c>
      <c r="S1153" s="7"/>
      <c r="T1153" s="7"/>
      <c r="U1153" s="7">
        <v>20033.75</v>
      </c>
      <c r="V1153" s="7">
        <v>4649.3500000000004</v>
      </c>
      <c r="W1153" s="7">
        <v>271.39999999999998</v>
      </c>
      <c r="X1153" s="7">
        <v>21</v>
      </c>
      <c r="Y1153" s="10">
        <f t="shared" si="1037"/>
        <v>5.4276910105593539E-3</v>
      </c>
      <c r="Z1153" s="10">
        <f t="shared" si="1038"/>
        <v>-1.9103778560728979E-2</v>
      </c>
      <c r="AA1153" s="10">
        <f t="shared" si="1039"/>
        <v>3.6867239732569161E-2</v>
      </c>
      <c r="AB1153" s="5"/>
      <c r="AC1153" s="10">
        <f>(U1153-$U$1148)/$U$1148</f>
        <v>-3.5934546901422461E-3</v>
      </c>
      <c r="AD1153" s="10">
        <f>(V1153-$V$1148)/$V$1148</f>
        <v>4.9389387225765406E-3</v>
      </c>
      <c r="AE1153" s="10">
        <f>(W1153-$W$1148)/$W$1148</f>
        <v>0.1057241800774088</v>
      </c>
      <c r="AF1153" s="10" t="s">
        <v>1</v>
      </c>
      <c r="AG1153" s="10">
        <f t="shared" si="1008"/>
        <v>0.10931763476755105</v>
      </c>
      <c r="AH1153" s="10">
        <f t="shared" si="1009"/>
        <v>0.10078524135483226</v>
      </c>
      <c r="AI1153" s="10">
        <f t="shared" si="1040"/>
        <v>8.5323934127187889E-3</v>
      </c>
      <c r="AJ1153" s="7" t="s">
        <v>30</v>
      </c>
      <c r="AK1153" s="7"/>
      <c r="AL1153" s="7">
        <v>4077.25</v>
      </c>
      <c r="AM1153" s="7">
        <v>285.64999999999998</v>
      </c>
      <c r="AN1153" s="7">
        <v>2987.2</v>
      </c>
      <c r="AO1153" s="4"/>
      <c r="AP1153" s="10">
        <f t="shared" si="1041"/>
        <v>-7.6665652570733194E-3</v>
      </c>
      <c r="AQ1153" s="10">
        <f t="shared" si="1042"/>
        <v>2.0543051089674885E-2</v>
      </c>
      <c r="AR1153" s="10">
        <f t="shared" si="1043"/>
        <v>9.7008619232718668E-3</v>
      </c>
      <c r="AS1153" s="4"/>
      <c r="AT1153" s="10">
        <f t="shared" si="1048"/>
        <v>-1.6404318195525E-2</v>
      </c>
      <c r="AU1153" s="10">
        <f t="shared" si="1049"/>
        <v>1.926851025869751E-2</v>
      </c>
      <c r="AV1153" s="10">
        <f t="shared" si="1050"/>
        <v>5.7172685930670722E-2</v>
      </c>
      <c r="AW1153" s="4"/>
      <c r="AX1153" s="9">
        <f t="shared" si="1051"/>
        <v>-3.567282845422251E-2</v>
      </c>
      <c r="AY1153" s="9">
        <f t="shared" si="1052"/>
        <v>-7.3577004126195722E-2</v>
      </c>
      <c r="AZ1153" s="8">
        <f t="shared" si="1044"/>
        <v>3.7904175671973211E-2</v>
      </c>
      <c r="BA1153" s="4"/>
      <c r="BC1153" s="4"/>
      <c r="BD1153" s="4"/>
      <c r="BE1153" s="4"/>
      <c r="BF1153" s="4"/>
      <c r="BG1153" s="4"/>
      <c r="BH1153" s="4"/>
      <c r="BI1153" s="4"/>
      <c r="BJ1153" s="4"/>
      <c r="BK1153" s="4"/>
      <c r="BN1153" s="4"/>
    </row>
    <row r="1154" spans="1:66" s="1" customFormat="1">
      <c r="A1154" s="12">
        <v>43040</v>
      </c>
      <c r="B1154" s="7">
        <v>33600.269999999997</v>
      </c>
      <c r="C1154" s="7">
        <v>740.5</v>
      </c>
      <c r="D1154" s="7">
        <v>1705.3</v>
      </c>
      <c r="E1154" s="7">
        <v>18036</v>
      </c>
      <c r="F1154" s="7"/>
      <c r="G1154" s="7"/>
      <c r="H1154" s="10">
        <f t="shared" si="1028"/>
        <v>-2.5978296612956264E-2</v>
      </c>
      <c r="I1154" s="10">
        <f t="shared" si="1029"/>
        <v>1.7542812816993773E-2</v>
      </c>
      <c r="J1154" s="10">
        <f t="shared" si="1030"/>
        <v>2.194871224960409E-3</v>
      </c>
      <c r="K1154" s="7"/>
      <c r="L1154" s="10">
        <f t="shared" si="1031"/>
        <v>10.857485988791032</v>
      </c>
      <c r="M1154" s="10">
        <f t="shared" si="1032"/>
        <v>7.6017654476670868</v>
      </c>
      <c r="N1154" s="10">
        <f t="shared" si="1033"/>
        <v>11.218684370977577</v>
      </c>
      <c r="O1154" s="7"/>
      <c r="P1154" s="10">
        <f t="shared" si="1034"/>
        <v>3.2557205411239449</v>
      </c>
      <c r="Q1154" s="10">
        <f t="shared" si="1035"/>
        <v>-0.36119838218654543</v>
      </c>
      <c r="R1154" s="11">
        <f t="shared" si="1036"/>
        <v>3.6169189233104904</v>
      </c>
      <c r="S1154" s="7"/>
      <c r="T1154" s="7"/>
      <c r="U1154" s="7">
        <v>19919.75</v>
      </c>
      <c r="V1154" s="7">
        <v>4694.6499999999996</v>
      </c>
      <c r="W1154" s="7">
        <v>261.95</v>
      </c>
      <c r="X1154" s="7">
        <f>X1149+X1149*0.106</f>
        <v>3.9613879491798389</v>
      </c>
      <c r="Y1154" s="10">
        <f t="shared" si="1037"/>
        <v>-5.6903974542958759E-3</v>
      </c>
      <c r="Z1154" s="10">
        <f t="shared" si="1038"/>
        <v>9.7432974501810501E-3</v>
      </c>
      <c r="AA1154" s="10">
        <f t="shared" si="1039"/>
        <v>-3.48194546794399E-2</v>
      </c>
      <c r="AB1154" s="5"/>
      <c r="AC1154" s="10">
        <f>(U1154-$U$1153)/$U$1153</f>
        <v>-5.6903974542958759E-3</v>
      </c>
      <c r="AD1154" s="10">
        <f>(V1154-$V$1153)/$V$1153</f>
        <v>9.7432974501810501E-3</v>
      </c>
      <c r="AE1154" s="10">
        <f>(W1154-$W$1153)/$W$1153</f>
        <v>-3.48194546794399E-2</v>
      </c>
      <c r="AF1154" s="7" t="s">
        <v>2</v>
      </c>
      <c r="AG1154" s="10">
        <f t="shared" si="1008"/>
        <v>-2.9129057225144025E-2</v>
      </c>
      <c r="AH1154" s="10">
        <f t="shared" si="1009"/>
        <v>-4.456275212962095E-2</v>
      </c>
      <c r="AI1154" s="10">
        <f t="shared" si="1040"/>
        <v>1.5433694904476925E-2</v>
      </c>
      <c r="AJ1154" s="7" t="s">
        <v>2</v>
      </c>
      <c r="AK1154" s="7"/>
      <c r="AL1154" s="7">
        <v>4427.25</v>
      </c>
      <c r="AM1154" s="7">
        <v>293.95</v>
      </c>
      <c r="AN1154" s="7">
        <v>2970.35</v>
      </c>
      <c r="AO1154" s="4"/>
      <c r="AP1154" s="10">
        <f t="shared" si="1041"/>
        <v>8.58421730332945E-2</v>
      </c>
      <c r="AQ1154" s="10">
        <f t="shared" si="1042"/>
        <v>2.9056537720987263E-2</v>
      </c>
      <c r="AR1154" s="10">
        <f t="shared" si="1043"/>
        <v>-5.6407337975361242E-3</v>
      </c>
      <c r="AS1154" s="4"/>
      <c r="AT1154" s="10">
        <f t="shared" si="1048"/>
        <v>6.8029672516736028E-2</v>
      </c>
      <c r="AU1154" s="10">
        <f t="shared" si="1049"/>
        <v>4.8884924174843851E-2</v>
      </c>
      <c r="AV1154" s="10">
        <f t="shared" si="1050"/>
        <v>5.1209456231309541E-2</v>
      </c>
      <c r="AW1154" s="4"/>
      <c r="AX1154" s="9">
        <f t="shared" si="1051"/>
        <v>1.9144748341892177E-2</v>
      </c>
      <c r="AY1154" s="9">
        <f t="shared" si="1052"/>
        <v>1.6820216285426487E-2</v>
      </c>
      <c r="AZ1154" s="8">
        <f t="shared" si="1044"/>
        <v>2.3245320564656904E-3</v>
      </c>
      <c r="BA1154" s="4"/>
      <c r="BC1154" s="4"/>
      <c r="BD1154" s="4"/>
      <c r="BE1154" s="4"/>
      <c r="BF1154" s="4"/>
      <c r="BG1154" s="4"/>
      <c r="BH1154" s="4"/>
      <c r="BI1154" s="4"/>
      <c r="BJ1154" s="4"/>
      <c r="BK1154" s="4"/>
      <c r="BN1154" s="4"/>
    </row>
    <row r="1155" spans="1:66" s="1" customFormat="1">
      <c r="A1155" s="12">
        <v>43041</v>
      </c>
      <c r="B1155" s="7">
        <v>33573.22</v>
      </c>
      <c r="C1155" s="7">
        <v>729.65</v>
      </c>
      <c r="D1155" s="7">
        <v>1737</v>
      </c>
      <c r="E1155" s="7">
        <v>18107.5</v>
      </c>
      <c r="F1155" s="7"/>
      <c r="G1155" s="7"/>
      <c r="H1155" s="10">
        <f t="shared" si="1028"/>
        <v>-1.4652261985145203E-2</v>
      </c>
      <c r="I1155" s="10">
        <f t="shared" si="1029"/>
        <v>1.8589104556383067E-2</v>
      </c>
      <c r="J1155" s="10">
        <f t="shared" si="1030"/>
        <v>3.964293634952318E-3</v>
      </c>
      <c r="K1155" s="7"/>
      <c r="L1155" s="10">
        <f t="shared" si="1031"/>
        <v>10.683746997598076</v>
      </c>
      <c r="M1155" s="10">
        <f t="shared" si="1032"/>
        <v>7.7616645649432536</v>
      </c>
      <c r="N1155" s="10">
        <f t="shared" si="1033"/>
        <v>11.267122823656935</v>
      </c>
      <c r="O1155" s="7"/>
      <c r="P1155" s="10">
        <f t="shared" si="1034"/>
        <v>2.9220824326548227</v>
      </c>
      <c r="Q1155" s="10">
        <f t="shared" si="1035"/>
        <v>-0.58337582605885885</v>
      </c>
      <c r="R1155" s="11">
        <f t="shared" si="1036"/>
        <v>3.5054582587136816</v>
      </c>
      <c r="S1155" s="7"/>
      <c r="T1155" s="7"/>
      <c r="U1155" s="7">
        <v>20467.75</v>
      </c>
      <c r="V1155" s="7">
        <v>4657.8999999999996</v>
      </c>
      <c r="W1155" s="7">
        <v>279.89999999999998</v>
      </c>
      <c r="X1155" s="7"/>
      <c r="Y1155" s="10">
        <f t="shared" si="1037"/>
        <v>2.7510385421503785E-2</v>
      </c>
      <c r="Z1155" s="10">
        <f t="shared" si="1038"/>
        <v>-7.8280595997571711E-3</v>
      </c>
      <c r="AA1155" s="10">
        <f t="shared" si="1039"/>
        <v>6.8524527581599506E-2</v>
      </c>
      <c r="AB1155" s="5"/>
      <c r="AC1155" s="10">
        <f>(U1155-$U$1153)/$U$1153</f>
        <v>2.1663442940038684E-2</v>
      </c>
      <c r="AD1155" s="10">
        <f>(V1155-$V$1153)/$V$1153</f>
        <v>1.8389667372857006E-3</v>
      </c>
      <c r="AE1155" s="10">
        <f>(W1155-$W$1153)/$W$1153</f>
        <v>3.1319086219602069E-2</v>
      </c>
      <c r="AF1155" s="10"/>
      <c r="AG1155" s="10">
        <f t="shared" si="1008"/>
        <v>9.6556432795633848E-3</v>
      </c>
      <c r="AH1155" s="10">
        <f t="shared" si="1009"/>
        <v>2.9480119482316366E-2</v>
      </c>
      <c r="AI1155" s="10">
        <f t="shared" si="1040"/>
        <v>-1.9824476202752982E-2</v>
      </c>
      <c r="AJ1155" s="7"/>
      <c r="AK1155" s="7"/>
      <c r="AL1155" s="7">
        <v>4506</v>
      </c>
      <c r="AM1155" s="7">
        <v>297</v>
      </c>
      <c r="AN1155" s="7">
        <v>3069.55</v>
      </c>
      <c r="AO1155" s="4"/>
      <c r="AP1155" s="10">
        <f t="shared" si="1041"/>
        <v>1.7787565644587496E-2</v>
      </c>
      <c r="AQ1155" s="10">
        <f t="shared" si="1042"/>
        <v>1.0375914271134585E-2</v>
      </c>
      <c r="AR1155" s="10">
        <f t="shared" si="1043"/>
        <v>3.3396737758176739E-2</v>
      </c>
      <c r="AS1155" s="4"/>
      <c r="AT1155" s="10">
        <f t="shared" si="1048"/>
        <v>8.702732042699475E-2</v>
      </c>
      <c r="AU1155" s="10">
        <f t="shared" si="1049"/>
        <v>5.9768064228367529E-2</v>
      </c>
      <c r="AV1155" s="10">
        <f t="shared" si="1050"/>
        <v>8.6316422769982151E-2</v>
      </c>
      <c r="AW1155" s="4"/>
      <c r="AX1155" s="9">
        <f t="shared" si="1051"/>
        <v>2.7259256198627221E-2</v>
      </c>
      <c r="AY1155" s="9">
        <f t="shared" si="1052"/>
        <v>7.108976570125991E-4</v>
      </c>
      <c r="AZ1155" s="8">
        <f t="shared" si="1044"/>
        <v>2.6548358541614622E-2</v>
      </c>
      <c r="BA1155" s="4"/>
      <c r="BC1155" s="4"/>
      <c r="BD1155" s="4"/>
      <c r="BE1155" s="4"/>
      <c r="BF1155" s="4"/>
      <c r="BG1155" s="4"/>
      <c r="BH1155" s="4"/>
      <c r="BI1155" s="4"/>
      <c r="BJ1155" s="4"/>
      <c r="BK1155" s="4"/>
      <c r="BN1155" s="4"/>
    </row>
    <row r="1156" spans="1:66" s="1" customFormat="1">
      <c r="A1156" s="12">
        <v>43042</v>
      </c>
      <c r="B1156" s="7">
        <v>33685.56</v>
      </c>
      <c r="C1156" s="7">
        <v>724.1</v>
      </c>
      <c r="D1156" s="7">
        <v>1717.3</v>
      </c>
      <c r="E1156" s="7">
        <v>18351.5</v>
      </c>
      <c r="F1156" s="7"/>
      <c r="G1156" s="7"/>
      <c r="H1156" s="10">
        <f t="shared" si="1028"/>
        <v>-7.606386623723641E-3</v>
      </c>
      <c r="I1156" s="10">
        <f t="shared" si="1029"/>
        <v>-1.1341393206678207E-2</v>
      </c>
      <c r="J1156" s="10">
        <f t="shared" si="1030"/>
        <v>1.3475079386994339E-2</v>
      </c>
      <c r="K1156" s="7"/>
      <c r="L1156" s="10">
        <f t="shared" si="1031"/>
        <v>10.594875900720576</v>
      </c>
      <c r="M1156" s="10">
        <f t="shared" si="1032"/>
        <v>7.6622950819672129</v>
      </c>
      <c r="N1156" s="10">
        <f t="shared" si="1033"/>
        <v>11.432423277555722</v>
      </c>
      <c r="O1156" s="7"/>
      <c r="P1156" s="10">
        <f t="shared" si="1034"/>
        <v>2.9325808187533626</v>
      </c>
      <c r="Q1156" s="10">
        <f t="shared" si="1035"/>
        <v>-0.83754737683514691</v>
      </c>
      <c r="R1156" s="11">
        <f t="shared" si="1036"/>
        <v>3.7701281955885095</v>
      </c>
      <c r="S1156" s="7"/>
      <c r="T1156" s="7"/>
      <c r="U1156" s="7">
        <v>20998.25</v>
      </c>
      <c r="V1156" s="7">
        <v>4653.6499999999996</v>
      </c>
      <c r="W1156" s="7">
        <v>309.2</v>
      </c>
      <c r="X1156" s="7">
        <v>22</v>
      </c>
      <c r="Y1156" s="10">
        <f t="shared" si="1037"/>
        <v>2.5918823515041958E-2</v>
      </c>
      <c r="Z1156" s="10">
        <f t="shared" si="1038"/>
        <v>-9.1242834753859042E-4</v>
      </c>
      <c r="AA1156" s="10">
        <f t="shared" si="1039"/>
        <v>0.10468024294390858</v>
      </c>
      <c r="AB1156" s="5"/>
      <c r="AC1156" s="10">
        <f>(U1156-$U$1153)/$U$1153</f>
        <v>4.8143757409371685E-2</v>
      </c>
      <c r="AD1156" s="10">
        <f>(V1156-$V$1153)/$V$1153</f>
        <v>9.2486046436583008E-4</v>
      </c>
      <c r="AE1156" s="10">
        <f>(W1156-$W$1153)/$W$1153</f>
        <v>0.13927781871775982</v>
      </c>
      <c r="AF1156" s="10" t="s">
        <v>1</v>
      </c>
      <c r="AG1156" s="10">
        <f t="shared" si="1008"/>
        <v>9.1134061308388137E-2</v>
      </c>
      <c r="AH1156" s="10">
        <f t="shared" si="1009"/>
        <v>0.138352958253394</v>
      </c>
      <c r="AI1156" s="10">
        <f t="shared" si="1040"/>
        <v>-4.7218896945005862E-2</v>
      </c>
      <c r="AJ1156" s="7" t="s">
        <v>30</v>
      </c>
      <c r="AK1156" s="7"/>
      <c r="AL1156" s="7">
        <v>4531</v>
      </c>
      <c r="AM1156" s="7">
        <v>301.95</v>
      </c>
      <c r="AN1156" s="7">
        <v>3052</v>
      </c>
      <c r="AO1156" s="4"/>
      <c r="AP1156" s="10">
        <f t="shared" si="1041"/>
        <v>5.5481580115401691E-3</v>
      </c>
      <c r="AQ1156" s="10">
        <f t="shared" si="1042"/>
        <v>1.6666666666666628E-2</v>
      </c>
      <c r="AR1156" s="10">
        <f t="shared" si="1043"/>
        <v>-5.7174504406183905E-3</v>
      </c>
      <c r="AS1156" s="4"/>
      <c r="AT1156" s="10">
        <f t="shared" si="1048"/>
        <v>9.3058319763584821E-2</v>
      </c>
      <c r="AU1156" s="10">
        <f t="shared" si="1049"/>
        <v>7.7430865298840287E-2</v>
      </c>
      <c r="AV1156" s="10">
        <f t="shared" si="1050"/>
        <v>8.010546245996493E-2</v>
      </c>
      <c r="AW1156" s="4"/>
      <c r="AX1156" s="9">
        <f t="shared" si="1051"/>
        <v>1.5627454464744533E-2</v>
      </c>
      <c r="AY1156" s="9">
        <f t="shared" si="1052"/>
        <v>1.2952857303619891E-2</v>
      </c>
      <c r="AZ1156" s="8">
        <f t="shared" si="1044"/>
        <v>2.6745971611246422E-3</v>
      </c>
      <c r="BA1156" s="4"/>
      <c r="BC1156" s="4"/>
      <c r="BD1156" s="4"/>
      <c r="BE1156" s="4"/>
      <c r="BF1156" s="4"/>
      <c r="BG1156" s="4"/>
      <c r="BH1156" s="4"/>
      <c r="BI1156" s="4"/>
      <c r="BJ1156" s="4"/>
      <c r="BK1156" s="4"/>
      <c r="BN1156" s="4"/>
    </row>
    <row r="1157" spans="1:66" s="1" customFormat="1">
      <c r="A1157" s="12">
        <v>43045</v>
      </c>
      <c r="B1157" s="7">
        <v>33731.19</v>
      </c>
      <c r="C1157" s="7">
        <v>715.75</v>
      </c>
      <c r="D1157" s="7">
        <v>1729.5</v>
      </c>
      <c r="E1157" s="7">
        <v>18194.5</v>
      </c>
      <c r="F1157" s="7"/>
      <c r="G1157" s="7"/>
      <c r="H1157" s="10">
        <f t="shared" si="1028"/>
        <v>-1.1531556414859857E-2</v>
      </c>
      <c r="I1157" s="10">
        <f t="shared" si="1029"/>
        <v>7.1041751586793491E-3</v>
      </c>
      <c r="J1157" s="10">
        <f t="shared" si="1030"/>
        <v>-8.5551589788300676E-3</v>
      </c>
      <c r="K1157" s="1" t="s">
        <v>15</v>
      </c>
      <c r="L1157" s="10">
        <f t="shared" si="1031"/>
        <v>10.461168935148118</v>
      </c>
      <c r="M1157" s="10">
        <f t="shared" si="1032"/>
        <v>7.7238335435056751</v>
      </c>
      <c r="N1157" s="10">
        <f t="shared" si="1033"/>
        <v>11.326061919924125</v>
      </c>
      <c r="O1157" s="10" t="s">
        <v>1</v>
      </c>
      <c r="P1157" s="10">
        <f t="shared" si="1034"/>
        <v>2.7373353916424428</v>
      </c>
      <c r="Q1157" s="10">
        <f t="shared" si="1035"/>
        <v>-0.86489298477600762</v>
      </c>
      <c r="R1157" s="11">
        <f t="shared" si="1036"/>
        <v>3.6022283764184504</v>
      </c>
      <c r="S1157" s="7" t="s">
        <v>10</v>
      </c>
      <c r="T1157" s="7"/>
      <c r="U1157" s="7">
        <v>20293.5</v>
      </c>
      <c r="V1157" s="7">
        <v>4650.3500000000004</v>
      </c>
      <c r="W1157" s="7">
        <v>328.8</v>
      </c>
      <c r="X1157" s="7">
        <f>X1154+X1154*0.139</f>
        <v>4.5120208741158363</v>
      </c>
      <c r="Y1157" s="10">
        <f t="shared" si="1037"/>
        <v>-3.3562320669579607E-2</v>
      </c>
      <c r="Z1157" s="10">
        <f t="shared" si="1038"/>
        <v>-7.0912079765329849E-4</v>
      </c>
      <c r="AA1157" s="10">
        <f t="shared" si="1039"/>
        <v>6.3389391979301504E-2</v>
      </c>
      <c r="AB1157" s="5"/>
      <c r="AC1157" s="10">
        <f>(U1157-$U$1156)/$U$1156</f>
        <v>-3.3562320669579607E-2</v>
      </c>
      <c r="AD1157" s="10">
        <f>(V1157-$V$1156)/$V$1156</f>
        <v>-7.0912079765329849E-4</v>
      </c>
      <c r="AE1157" s="10">
        <f>(W1157-$W$1156)/$W$1156</f>
        <v>6.3389391979301504E-2</v>
      </c>
      <c r="AF1157" s="7" t="s">
        <v>2</v>
      </c>
      <c r="AG1157" s="10">
        <f t="shared" si="1008"/>
        <v>9.6951712648881111E-2</v>
      </c>
      <c r="AH1157" s="10">
        <f t="shared" si="1009"/>
        <v>6.4098512776954802E-2</v>
      </c>
      <c r="AI1157" s="10">
        <f t="shared" si="1040"/>
        <v>3.2853199871926309E-2</v>
      </c>
      <c r="AJ1157" s="7" t="s">
        <v>2</v>
      </c>
      <c r="AK1157" s="7"/>
      <c r="AL1157" s="7">
        <v>4761.25</v>
      </c>
      <c r="AM1157" s="7">
        <v>295.60000000000002</v>
      </c>
      <c r="AN1157" s="7">
        <v>3015.4</v>
      </c>
      <c r="AO1157" s="4"/>
      <c r="AP1157" s="10">
        <f t="shared" si="1041"/>
        <v>5.0816596777753256E-2</v>
      </c>
      <c r="AQ1157" s="10">
        <f t="shared" si="1042"/>
        <v>-2.1029971849643867E-2</v>
      </c>
      <c r="AR1157" s="10">
        <f t="shared" si="1043"/>
        <v>-1.199213630406288E-2</v>
      </c>
      <c r="AS1157" s="4"/>
      <c r="AT1157" s="10">
        <f t="shared" si="1048"/>
        <v>0.14860382365357941</v>
      </c>
      <c r="AU1157" s="10">
        <f t="shared" si="1049"/>
        <v>5.4772524531668233E-2</v>
      </c>
      <c r="AV1157" s="10">
        <f t="shared" si="1050"/>
        <v>6.7152690531382161E-2</v>
      </c>
      <c r="AW1157" s="10" t="s">
        <v>1</v>
      </c>
      <c r="AX1157" s="9">
        <f t="shared" si="1051"/>
        <v>9.3831299121911182E-2</v>
      </c>
      <c r="AY1157" s="9">
        <f t="shared" si="1052"/>
        <v>8.1451133122197247E-2</v>
      </c>
      <c r="AZ1157" s="8">
        <f t="shared" si="1044"/>
        <v>1.2380165999713935E-2</v>
      </c>
      <c r="BA1157" s="4" t="s">
        <v>30</v>
      </c>
      <c r="BC1157" s="4"/>
      <c r="BD1157" s="4"/>
      <c r="BE1157" s="4"/>
      <c r="BF1157" s="4"/>
      <c r="BG1157" s="4"/>
      <c r="BH1157" s="4"/>
      <c r="BI1157" s="4"/>
      <c r="BJ1157" s="4">
        <v>172</v>
      </c>
      <c r="BK1157" s="4"/>
      <c r="BN1157" s="4"/>
    </row>
    <row r="1158" spans="1:66" s="1" customFormat="1">
      <c r="A1158" s="12">
        <v>43046</v>
      </c>
      <c r="B1158" s="7">
        <v>33370.76</v>
      </c>
      <c r="C1158" s="7">
        <v>705.25</v>
      </c>
      <c r="D1158" s="7">
        <v>1737.5</v>
      </c>
      <c r="E1158" s="7">
        <v>18016</v>
      </c>
      <c r="F1158" s="7"/>
      <c r="G1158" s="7"/>
      <c r="H1158" s="10">
        <f t="shared" si="1028"/>
        <v>-1.4669926650366748E-2</v>
      </c>
      <c r="I1158" s="10">
        <f t="shared" si="1029"/>
        <v>4.6256143394044526E-3</v>
      </c>
      <c r="J1158" s="10">
        <f t="shared" si="1030"/>
        <v>-9.810657066695979E-3</v>
      </c>
      <c r="K1158" s="7" t="s">
        <v>2</v>
      </c>
      <c r="L1158" s="10">
        <f t="shared" si="1031"/>
        <v>10.293034427542032</v>
      </c>
      <c r="M1158" s="10">
        <f t="shared" si="1032"/>
        <v>7.7641866330390918</v>
      </c>
      <c r="N1158" s="10">
        <f t="shared" si="1033"/>
        <v>11.205135153444891</v>
      </c>
      <c r="O1158" s="7" t="s">
        <v>2</v>
      </c>
      <c r="P1158" s="10">
        <f t="shared" si="1034"/>
        <v>2.5288477945029406</v>
      </c>
      <c r="Q1158" s="10">
        <f t="shared" si="1035"/>
        <v>-0.9121007259028584</v>
      </c>
      <c r="R1158" s="11">
        <f t="shared" si="1036"/>
        <v>3.440948520405799</v>
      </c>
      <c r="S1158" s="4" t="s">
        <v>2</v>
      </c>
      <c r="T1158" s="7"/>
      <c r="U1158" s="7">
        <v>20589.95</v>
      </c>
      <c r="V1158" s="7">
        <v>4652.2</v>
      </c>
      <c r="W1158" s="7">
        <v>321.35000000000002</v>
      </c>
      <c r="X1158" s="7"/>
      <c r="Y1158" s="10">
        <f t="shared" si="1037"/>
        <v>1.4608125754551986E-2</v>
      </c>
      <c r="Z1158" s="10">
        <f t="shared" si="1038"/>
        <v>3.9781951896082103E-4</v>
      </c>
      <c r="AA1158" s="10">
        <f t="shared" si="1039"/>
        <v>-2.2658150851581474E-2</v>
      </c>
      <c r="AB1158" s="5"/>
      <c r="AC1158" s="10">
        <f>(U1158-$U$1156)/$U$1156</f>
        <v>-1.9444477515983442E-2</v>
      </c>
      <c r="AD1158" s="10">
        <f>(V1158-$V$1156)/$V$1156</f>
        <v>-3.1158338078708501E-4</v>
      </c>
      <c r="AE1158" s="10">
        <f>(W1158-$W$1156)/$W$1156</f>
        <v>3.9294954721862986E-2</v>
      </c>
      <c r="AF1158" s="10"/>
      <c r="AG1158" s="10">
        <f t="shared" si="1008"/>
        <v>5.8739432237846431E-2</v>
      </c>
      <c r="AH1158" s="10">
        <f t="shared" si="1009"/>
        <v>3.9606538102650073E-2</v>
      </c>
      <c r="AI1158" s="10">
        <f t="shared" si="1040"/>
        <v>1.9132894135196359E-2</v>
      </c>
      <c r="AJ1158" s="7"/>
      <c r="AK1158" s="7"/>
      <c r="AL1158" s="7">
        <v>4830.5</v>
      </c>
      <c r="AM1158" s="7">
        <v>292.89999999999998</v>
      </c>
      <c r="AN1158" s="7">
        <v>3019.75</v>
      </c>
      <c r="AO1158" s="4"/>
      <c r="AP1158" s="10">
        <f t="shared" si="1041"/>
        <v>1.454449986873195E-2</v>
      </c>
      <c r="AQ1158" s="10">
        <f t="shared" si="1042"/>
        <v>-9.1339648173208565E-3</v>
      </c>
      <c r="AR1158" s="10">
        <f t="shared" si="1043"/>
        <v>1.4425946806393543E-3</v>
      </c>
      <c r="AS1158" s="4"/>
      <c r="AT1158" s="10">
        <f t="shared" ref="AT1158:AT1163" si="1053">(AL1158-$AL$1157)/$AL$1157</f>
        <v>1.454449986873195E-2</v>
      </c>
      <c r="AU1158" s="10">
        <f t="shared" ref="AU1158:AU1163" si="1054">(AM1158-$AM$1157)/$AM$1157</f>
        <v>-9.1339648173208565E-3</v>
      </c>
      <c r="AV1158" s="10">
        <f t="shared" ref="AV1158:AV1163" si="1055">(AN1158-$AN$1157)/$AN$1157</f>
        <v>1.4425946806393543E-3</v>
      </c>
      <c r="AW1158" s="4" t="s">
        <v>2</v>
      </c>
      <c r="AX1158" s="9">
        <f t="shared" si="1051"/>
        <v>2.3678464686052808E-2</v>
      </c>
      <c r="AY1158" s="9">
        <f t="shared" si="1052"/>
        <v>1.3101905188092596E-2</v>
      </c>
      <c r="AZ1158" s="8">
        <f t="shared" si="1044"/>
        <v>1.0576559497960212E-2</v>
      </c>
      <c r="BA1158" s="4" t="s">
        <v>2</v>
      </c>
      <c r="BC1158" s="4"/>
      <c r="BD1158" s="4"/>
      <c r="BE1158" s="4"/>
      <c r="BF1158" s="4"/>
      <c r="BG1158" s="4"/>
      <c r="BH1158" s="4"/>
      <c r="BI1158" s="4"/>
      <c r="BJ1158" s="4"/>
      <c r="BK1158" s="4"/>
      <c r="BN1158" s="4"/>
    </row>
    <row r="1159" spans="1:66" s="1" customFormat="1">
      <c r="A1159" s="12">
        <v>43047</v>
      </c>
      <c r="B1159" s="7">
        <v>33218.81</v>
      </c>
      <c r="C1159" s="7">
        <v>702.15</v>
      </c>
      <c r="D1159" s="7">
        <v>1779.6</v>
      </c>
      <c r="E1159" s="7">
        <v>17755</v>
      </c>
      <c r="F1159" s="7"/>
      <c r="G1159" s="7"/>
      <c r="H1159" s="10">
        <f t="shared" si="1028"/>
        <v>-4.3956043956044277E-3</v>
      </c>
      <c r="I1159" s="10">
        <f t="shared" si="1029"/>
        <v>2.4230215827338076E-2</v>
      </c>
      <c r="J1159" s="10">
        <f t="shared" si="1030"/>
        <v>-1.4487122557726466E-2</v>
      </c>
      <c r="K1159" s="7"/>
      <c r="L1159" s="10">
        <f t="shared" si="1031"/>
        <v>10.243394715772617</v>
      </c>
      <c r="M1159" s="10">
        <f t="shared" si="1032"/>
        <v>7.9765447667087006</v>
      </c>
      <c r="N1159" s="10">
        <f t="shared" si="1033"/>
        <v>11.028317864643316</v>
      </c>
      <c r="O1159" s="7"/>
      <c r="P1159" s="10">
        <f t="shared" si="1034"/>
        <v>2.266849949063916</v>
      </c>
      <c r="Q1159" s="10">
        <f t="shared" si="1035"/>
        <v>-0.78492314887069981</v>
      </c>
      <c r="R1159" s="11">
        <f t="shared" si="1036"/>
        <v>3.0517730979346158</v>
      </c>
      <c r="S1159" s="7"/>
      <c r="T1159" s="7"/>
      <c r="U1159" s="7">
        <v>20579.7</v>
      </c>
      <c r="V1159" s="7">
        <v>4637.75</v>
      </c>
      <c r="W1159" s="7">
        <v>339.95</v>
      </c>
      <c r="X1159" s="7"/>
      <c r="Y1159" s="10">
        <f t="shared" si="1037"/>
        <v>-4.9781568192249132E-4</v>
      </c>
      <c r="Z1159" s="10">
        <f t="shared" si="1038"/>
        <v>-3.1060573492110869E-3</v>
      </c>
      <c r="AA1159" s="10">
        <f t="shared" si="1039"/>
        <v>5.7880815310409103E-2</v>
      </c>
      <c r="AB1159" s="5"/>
      <c r="AC1159" s="10">
        <f>(U1159-$U$1156)/$U$1156</f>
        <v>-1.9932613432071686E-2</v>
      </c>
      <c r="AD1159" s="10">
        <f>(V1159-$V$1156)/$V$1156</f>
        <v>-3.4166729341483862E-3</v>
      </c>
      <c r="AE1159" s="10">
        <f>(W1159-$W$1156)/$W$1156</f>
        <v>9.9450194049159127E-2</v>
      </c>
      <c r="AF1159" s="10"/>
      <c r="AG1159" s="10">
        <f t="shared" si="1008"/>
        <v>0.11938280748123081</v>
      </c>
      <c r="AH1159" s="10">
        <f t="shared" si="1009"/>
        <v>0.10286686698330752</v>
      </c>
      <c r="AI1159" s="10">
        <f t="shared" si="1040"/>
        <v>1.6515940497923293E-2</v>
      </c>
      <c r="AJ1159" s="7"/>
      <c r="AK1159" s="7"/>
      <c r="AL1159" s="7">
        <v>4673.25</v>
      </c>
      <c r="AM1159" s="7">
        <v>294.25</v>
      </c>
      <c r="AN1159" s="7">
        <v>2972.5</v>
      </c>
      <c r="AO1159" s="4"/>
      <c r="AP1159" s="10">
        <f t="shared" si="1041"/>
        <v>-3.2553565883448918E-2</v>
      </c>
      <c r="AQ1159" s="10">
        <f t="shared" si="1042"/>
        <v>4.609081597815032E-3</v>
      </c>
      <c r="AR1159" s="10">
        <f t="shared" si="1043"/>
        <v>-1.5646990644920936E-2</v>
      </c>
      <c r="AS1159" s="4"/>
      <c r="AT1159" s="10">
        <f t="shared" si="1053"/>
        <v>-1.8482541349435548E-2</v>
      </c>
      <c r="AU1159" s="10">
        <f t="shared" si="1054"/>
        <v>-4.5669824086604282E-3</v>
      </c>
      <c r="AV1159" s="10">
        <f t="shared" si="1055"/>
        <v>-1.422696822975396E-2</v>
      </c>
      <c r="AW1159" s="4"/>
      <c r="AX1159" s="9">
        <f t="shared" si="1051"/>
        <v>-1.3915558940775119E-2</v>
      </c>
      <c r="AY1159" s="9">
        <f t="shared" si="1052"/>
        <v>-4.2555731196815879E-3</v>
      </c>
      <c r="AZ1159" s="8">
        <f t="shared" si="1044"/>
        <v>-9.6599858210935311E-3</v>
      </c>
      <c r="BA1159" s="4"/>
      <c r="BC1159" s="4"/>
      <c r="BD1159" s="4"/>
      <c r="BE1159" s="4"/>
      <c r="BF1159" s="4"/>
      <c r="BG1159" s="4"/>
      <c r="BH1159" s="4"/>
      <c r="BI1159" s="4"/>
      <c r="BJ1159" s="4"/>
      <c r="BK1159" s="4"/>
      <c r="BN1159" s="4"/>
    </row>
    <row r="1160" spans="1:66" s="1" customFormat="1">
      <c r="A1160" s="12">
        <v>43048</v>
      </c>
      <c r="B1160" s="7">
        <v>33250.93</v>
      </c>
      <c r="C1160" s="7">
        <v>712.3</v>
      </c>
      <c r="D1160" s="7">
        <v>1817.4</v>
      </c>
      <c r="E1160" s="7">
        <v>17551.5</v>
      </c>
      <c r="F1160" s="7"/>
      <c r="G1160" s="7"/>
      <c r="H1160" s="10">
        <f t="shared" si="1028"/>
        <v>1.4455600655130638E-2</v>
      </c>
      <c r="I1160" s="10">
        <f t="shared" si="1029"/>
        <v>2.1240728253540224E-2</v>
      </c>
      <c r="J1160" s="10">
        <f t="shared" si="1030"/>
        <v>-1.1461560123908757E-2</v>
      </c>
      <c r="K1160" s="7"/>
      <c r="L1160" s="10">
        <f t="shared" si="1031"/>
        <v>10.405924739791832</v>
      </c>
      <c r="M1160" s="10">
        <f t="shared" si="1032"/>
        <v>8.1672131147540981</v>
      </c>
      <c r="N1160" s="10">
        <f t="shared" si="1033"/>
        <v>10.890454576248223</v>
      </c>
      <c r="O1160" s="7"/>
      <c r="P1160" s="10">
        <f t="shared" si="1034"/>
        <v>2.2387116250377339</v>
      </c>
      <c r="Q1160" s="10">
        <f t="shared" si="1035"/>
        <v>-0.48452983645639058</v>
      </c>
      <c r="R1160" s="11">
        <f t="shared" si="1036"/>
        <v>2.7232414614941245</v>
      </c>
      <c r="S1160" s="7"/>
      <c r="T1160" s="7"/>
      <c r="U1160" s="7">
        <v>22314.3</v>
      </c>
      <c r="V1160" s="7">
        <v>4758.6000000000004</v>
      </c>
      <c r="W1160" s="7">
        <v>373.35</v>
      </c>
      <c r="X1160" s="7">
        <v>23</v>
      </c>
      <c r="Y1160" s="10">
        <f t="shared" si="1037"/>
        <v>8.4286942958352096E-2</v>
      </c>
      <c r="Z1160" s="10">
        <f t="shared" si="1038"/>
        <v>2.6057894453129289E-2</v>
      </c>
      <c r="AA1160" s="10">
        <f t="shared" si="1039"/>
        <v>9.8249742609207338E-2</v>
      </c>
      <c r="AB1160" s="5"/>
      <c r="AC1160" s="10">
        <f>(U1160-$U$1156)/$U$1156</f>
        <v>6.2674270474920496E-2</v>
      </c>
      <c r="AD1160" s="10">
        <f>(V1160-$V$1156)/$V$1156</f>
        <v>2.2552190216282002E-2</v>
      </c>
      <c r="AE1160" s="10">
        <f>(W1160-$W$1156)/$W$1156</f>
        <v>0.20747089262613208</v>
      </c>
      <c r="AF1160" s="10" t="s">
        <v>1</v>
      </c>
      <c r="AG1160" s="10">
        <f t="shared" si="1008"/>
        <v>0.14479662215121158</v>
      </c>
      <c r="AH1160" s="10">
        <f t="shared" si="1009"/>
        <v>0.18491870240985009</v>
      </c>
      <c r="AI1160" s="10">
        <f t="shared" si="1040"/>
        <v>-4.0122080258638504E-2</v>
      </c>
      <c r="AJ1160" s="7" t="s">
        <v>29</v>
      </c>
      <c r="AK1160" s="7"/>
      <c r="AL1160" s="7">
        <v>4713</v>
      </c>
      <c r="AM1160" s="7">
        <v>294.14999999999998</v>
      </c>
      <c r="AN1160" s="7">
        <v>2925.75</v>
      </c>
      <c r="AO1160" s="4"/>
      <c r="AP1160" s="10">
        <f t="shared" si="1041"/>
        <v>8.505857807735516E-3</v>
      </c>
      <c r="AQ1160" s="10">
        <f t="shared" si="1042"/>
        <v>-3.3984706881910872E-4</v>
      </c>
      <c r="AR1160" s="10">
        <f t="shared" si="1043"/>
        <v>-1.5727502102607233E-2</v>
      </c>
      <c r="AS1160" s="4"/>
      <c r="AT1160" s="10">
        <f t="shared" si="1053"/>
        <v>-1.0133893410343922E-2</v>
      </c>
      <c r="AU1160" s="10">
        <f t="shared" si="1054"/>
        <v>-4.9052774018946057E-3</v>
      </c>
      <c r="AV1160" s="10">
        <f t="shared" si="1055"/>
        <v>-2.9730715659614011E-2</v>
      </c>
      <c r="AW1160" s="4"/>
      <c r="AX1160" s="9">
        <f t="shared" si="1051"/>
        <v>-5.2286160084493161E-3</v>
      </c>
      <c r="AY1160" s="9">
        <f t="shared" si="1052"/>
        <v>1.9596822249270091E-2</v>
      </c>
      <c r="AZ1160" s="8">
        <f t="shared" si="1044"/>
        <v>-2.4825438257719407E-2</v>
      </c>
      <c r="BA1160" s="4"/>
      <c r="BC1160" s="4"/>
      <c r="BD1160" s="4"/>
      <c r="BE1160" s="4"/>
      <c r="BF1160" s="4"/>
      <c r="BG1160" s="4"/>
      <c r="BH1160" s="4"/>
      <c r="BI1160" s="4"/>
      <c r="BJ1160" s="4"/>
      <c r="BK1160" s="4"/>
      <c r="BN1160" s="4"/>
    </row>
    <row r="1161" spans="1:66" s="1" customFormat="1">
      <c r="A1161" s="12">
        <v>43049</v>
      </c>
      <c r="B1161" s="7">
        <v>33314.559999999998</v>
      </c>
      <c r="C1161" s="7">
        <v>697.8</v>
      </c>
      <c r="D1161" s="7">
        <v>1799.9</v>
      </c>
      <c r="E1161" s="7">
        <v>17475</v>
      </c>
      <c r="F1161" s="7"/>
      <c r="G1161" s="7"/>
      <c r="H1161" s="10">
        <f t="shared" si="1028"/>
        <v>-2.0356591323880388E-2</v>
      </c>
      <c r="I1161" s="10">
        <f t="shared" si="1029"/>
        <v>-9.629140530428083E-3</v>
      </c>
      <c r="J1161" s="10">
        <f t="shared" si="1030"/>
        <v>-4.3586018289035128E-3</v>
      </c>
      <c r="K1161" s="7"/>
      <c r="L1161" s="10">
        <f t="shared" si="1031"/>
        <v>10.173738991192952</v>
      </c>
      <c r="M1161" s="10">
        <f t="shared" si="1032"/>
        <v>8.078940731399749</v>
      </c>
      <c r="N1161" s="10">
        <f t="shared" si="1033"/>
        <v>10.838628819185692</v>
      </c>
      <c r="O1161" s="7"/>
      <c r="P1161" s="10">
        <f t="shared" si="1034"/>
        <v>2.0947982597932029</v>
      </c>
      <c r="Q1161" s="10">
        <f t="shared" si="1035"/>
        <v>-0.66488982799273977</v>
      </c>
      <c r="R1161" s="11">
        <f t="shared" si="1036"/>
        <v>2.7596880877859427</v>
      </c>
      <c r="S1161" s="7"/>
      <c r="T1161" s="7"/>
      <c r="U1161" s="7">
        <v>22241.599999999999</v>
      </c>
      <c r="V1161" s="7">
        <v>4872.8500000000004</v>
      </c>
      <c r="W1161" s="7">
        <v>387.75</v>
      </c>
      <c r="X1161" s="7">
        <f>X1157+X1157*0.063</f>
        <v>4.7962781891851343</v>
      </c>
      <c r="Y1161" s="10">
        <f t="shared" si="1037"/>
        <v>-3.2580004750317388E-3</v>
      </c>
      <c r="Z1161" s="10">
        <f t="shared" si="1038"/>
        <v>2.4009162358676919E-2</v>
      </c>
      <c r="AA1161" s="10">
        <f t="shared" si="1039"/>
        <v>3.8569706709521832E-2</v>
      </c>
      <c r="AB1161" s="5"/>
      <c r="AC1161" s="10">
        <f>(U1161-$U$1160)/$U$1160</f>
        <v>-3.2580004750317388E-3</v>
      </c>
      <c r="AD1161" s="10">
        <f>(V1161-$V$1160)/$V$1160</f>
        <v>2.4009162358676919E-2</v>
      </c>
      <c r="AE1161" s="10">
        <f>(W1161-$W$1160)/$W$1160</f>
        <v>3.8569706709521832E-2</v>
      </c>
      <c r="AF1161" s="7" t="s">
        <v>0</v>
      </c>
      <c r="AG1161" s="10">
        <f>AC1161-AD1161</f>
        <v>-2.7267162833708659E-2</v>
      </c>
      <c r="AH1161" s="10">
        <f>AC1161-AE1161</f>
        <v>-4.1827707184553573E-2</v>
      </c>
      <c r="AI1161" s="10">
        <f t="shared" si="1040"/>
        <v>1.4560544350844914E-2</v>
      </c>
      <c r="AJ1161" s="7" t="s">
        <v>28</v>
      </c>
      <c r="AK1161" s="7"/>
      <c r="AL1161" s="7">
        <v>4774.25</v>
      </c>
      <c r="AM1161" s="7">
        <v>294.2</v>
      </c>
      <c r="AN1161" s="7">
        <v>2908.5</v>
      </c>
      <c r="AO1161" s="4"/>
      <c r="AP1161" s="10">
        <f t="shared" si="1041"/>
        <v>1.2995968597496287E-2</v>
      </c>
      <c r="AQ1161" s="10">
        <f t="shared" si="1042"/>
        <v>1.6998130205681241E-4</v>
      </c>
      <c r="AR1161" s="10">
        <f t="shared" si="1043"/>
        <v>-5.8959241220199951E-3</v>
      </c>
      <c r="AS1161" s="4"/>
      <c r="AT1161" s="10">
        <f t="shared" si="1053"/>
        <v>2.7303754266211604E-3</v>
      </c>
      <c r="AU1161" s="10">
        <f t="shared" si="1054"/>
        <v>-4.7361299052775165E-3</v>
      </c>
      <c r="AV1161" s="10">
        <f t="shared" si="1055"/>
        <v>-3.5451349738011569E-2</v>
      </c>
      <c r="AW1161" s="4"/>
      <c r="AX1161" s="9">
        <f t="shared" si="1051"/>
        <v>7.466505331898677E-3</v>
      </c>
      <c r="AY1161" s="9">
        <f t="shared" si="1052"/>
        <v>3.8181725164632731E-2</v>
      </c>
      <c r="AZ1161" s="8">
        <f t="shared" si="1044"/>
        <v>-3.0715219832734054E-2</v>
      </c>
      <c r="BA1161" s="4"/>
      <c r="BC1161" s="4"/>
      <c r="BD1161" s="4"/>
      <c r="BE1161" s="4"/>
      <c r="BF1161" s="4"/>
      <c r="BG1161" s="4"/>
      <c r="BH1161" s="4"/>
      <c r="BI1161" s="4"/>
      <c r="BJ1161" s="4"/>
      <c r="BK1161" s="4"/>
      <c r="BN1161" s="4"/>
    </row>
    <row r="1162" spans="1:66" s="1" customFormat="1">
      <c r="A1162" s="12">
        <v>43052</v>
      </c>
      <c r="B1162" s="7">
        <v>33033.56</v>
      </c>
      <c r="C1162" s="7">
        <v>682.85</v>
      </c>
      <c r="D1162" s="7">
        <v>1811.9</v>
      </c>
      <c r="E1162" s="7">
        <v>17304</v>
      </c>
      <c r="F1162" s="7"/>
      <c r="G1162" s="7"/>
      <c r="H1162" s="10">
        <f t="shared" si="1028"/>
        <v>-2.142447692748629E-2</v>
      </c>
      <c r="I1162" s="10">
        <f t="shared" si="1029"/>
        <v>6.6670370576143115E-3</v>
      </c>
      <c r="J1162" s="10">
        <f t="shared" si="1030"/>
        <v>-9.7854077253218888E-3</v>
      </c>
      <c r="K1162" s="7"/>
      <c r="L1162" s="10">
        <f t="shared" si="1031"/>
        <v>9.934347477982385</v>
      </c>
      <c r="M1162" s="10">
        <f t="shared" si="1032"/>
        <v>8.139470365699875</v>
      </c>
      <c r="N1162" s="10">
        <f t="shared" si="1033"/>
        <v>10.722783009281214</v>
      </c>
      <c r="O1162" s="7"/>
      <c r="P1162" s="10">
        <f t="shared" si="1034"/>
        <v>1.79487711228251</v>
      </c>
      <c r="Q1162" s="10">
        <f t="shared" si="1035"/>
        <v>-0.78843553129882871</v>
      </c>
      <c r="R1162" s="11">
        <f t="shared" si="1036"/>
        <v>2.5833126435813387</v>
      </c>
      <c r="S1162" s="7"/>
      <c r="T1162" s="7"/>
      <c r="U1162" s="7">
        <v>22332.3</v>
      </c>
      <c r="V1162" s="7">
        <v>4883</v>
      </c>
      <c r="W1162" s="7">
        <v>396.4</v>
      </c>
      <c r="X1162" s="7"/>
      <c r="Y1162" s="10">
        <f t="shared" si="1037"/>
        <v>4.0779440328034284E-3</v>
      </c>
      <c r="Z1162" s="10">
        <f t="shared" si="1038"/>
        <v>2.0829699251977045E-3</v>
      </c>
      <c r="AA1162" s="10">
        <f t="shared" si="1039"/>
        <v>2.2308188265635017E-2</v>
      </c>
      <c r="AB1162" s="5"/>
      <c r="AC1162" s="10">
        <f>(U1162-$U$1160)/$U$1160</f>
        <v>8.0665761417566314E-4</v>
      </c>
      <c r="AD1162" s="10">
        <f>(V1162-$V$1160)/$V$1160</f>
        <v>2.6142142646996939E-2</v>
      </c>
      <c r="AE1162" s="10">
        <f>(W1162-$W$1160)/$W$1160</f>
        <v>6.1738315253783191E-2</v>
      </c>
      <c r="AF1162" s="10"/>
      <c r="AG1162" s="10">
        <f>AC1162-AD1162</f>
        <v>-2.5335485032821275E-2</v>
      </c>
      <c r="AH1162" s="10">
        <f>AC1162-AE1162</f>
        <v>-6.0931657639607527E-2</v>
      </c>
      <c r="AI1162" s="10">
        <f t="shared" si="1040"/>
        <v>3.5596172606786255E-2</v>
      </c>
      <c r="AJ1162" s="7"/>
      <c r="AK1162" s="7"/>
      <c r="AL1162" s="7">
        <v>4886.5</v>
      </c>
      <c r="AM1162" s="7">
        <v>286.5</v>
      </c>
      <c r="AN1162" s="7">
        <v>2966.45</v>
      </c>
      <c r="AO1162" s="4"/>
      <c r="AP1162" s="10">
        <f t="shared" si="1041"/>
        <v>2.3511546316175316E-2</v>
      </c>
      <c r="AQ1162" s="10">
        <f t="shared" si="1042"/>
        <v>-2.6172671651937419E-2</v>
      </c>
      <c r="AR1162" s="10">
        <f t="shared" si="1043"/>
        <v>1.992435963555091E-2</v>
      </c>
      <c r="AS1162" s="4"/>
      <c r="AT1162" s="10">
        <f t="shared" si="1053"/>
        <v>2.6306117091100027E-2</v>
      </c>
      <c r="AU1162" s="10">
        <f t="shared" si="1054"/>
        <v>-3.0784844384303185E-2</v>
      </c>
      <c r="AV1162" s="10">
        <f t="shared" si="1055"/>
        <v>-1.6233335544206497E-2</v>
      </c>
      <c r="AW1162" s="4"/>
      <c r="AX1162" s="9">
        <f t="shared" si="1051"/>
        <v>5.7090961475403212E-2</v>
      </c>
      <c r="AY1162" s="9">
        <f t="shared" si="1052"/>
        <v>4.2539452635306521E-2</v>
      </c>
      <c r="AZ1162" s="8">
        <f t="shared" si="1044"/>
        <v>1.4551508840096691E-2</v>
      </c>
      <c r="BA1162" s="4"/>
      <c r="BC1162" s="4"/>
      <c r="BD1162" s="4"/>
      <c r="BE1162" s="4"/>
      <c r="BF1162" s="4"/>
      <c r="BG1162" s="4"/>
      <c r="BH1162" s="4"/>
      <c r="BI1162" s="4"/>
      <c r="BJ1162" s="4"/>
      <c r="BK1162" s="4"/>
      <c r="BN1162" s="4"/>
    </row>
    <row r="1163" spans="1:66" s="1" customFormat="1">
      <c r="A1163" s="12">
        <v>43053</v>
      </c>
      <c r="B1163" s="7">
        <v>32941.870000000003</v>
      </c>
      <c r="C1163" s="7">
        <v>706</v>
      </c>
      <c r="D1163" s="7">
        <v>1795.7</v>
      </c>
      <c r="E1163" s="7">
        <v>17521</v>
      </c>
      <c r="F1163" s="7"/>
      <c r="G1163" s="7"/>
      <c r="H1163" s="10">
        <f t="shared" si="1028"/>
        <v>3.3902028263893942E-2</v>
      </c>
      <c r="I1163" s="10">
        <f t="shared" si="1029"/>
        <v>-8.9408907776367588E-3</v>
      </c>
      <c r="J1163" s="10">
        <f t="shared" si="1030"/>
        <v>1.2540453074433657E-2</v>
      </c>
      <c r="K1163" s="7"/>
      <c r="L1163" s="10">
        <f t="shared" si="1031"/>
        <v>10.305044035228182</v>
      </c>
      <c r="M1163" s="10">
        <f t="shared" si="1032"/>
        <v>8.0577553593947044</v>
      </c>
      <c r="N1163" s="10">
        <f t="shared" si="1033"/>
        <v>10.869792019510873</v>
      </c>
      <c r="O1163" s="7"/>
      <c r="P1163" s="10">
        <f t="shared" si="1034"/>
        <v>2.2472886758334774</v>
      </c>
      <c r="Q1163" s="10">
        <f t="shared" si="1035"/>
        <v>-0.56474798428269146</v>
      </c>
      <c r="R1163" s="11">
        <f t="shared" si="1036"/>
        <v>2.8120366601161688</v>
      </c>
      <c r="S1163" s="7"/>
      <c r="T1163" s="7"/>
      <c r="U1163" s="7">
        <v>22108.3</v>
      </c>
      <c r="V1163" s="7">
        <v>4785.6000000000004</v>
      </c>
      <c r="W1163" s="7">
        <v>384.55</v>
      </c>
      <c r="X1163" s="7"/>
      <c r="Y1163" s="10">
        <f t="shared" si="1037"/>
        <v>-1.0030314835462536E-2</v>
      </c>
      <c r="Z1163" s="10">
        <f t="shared" si="1038"/>
        <v>-1.9946754044644611E-2</v>
      </c>
      <c r="AA1163" s="10">
        <f t="shared" si="1039"/>
        <v>-2.9894046417759754E-2</v>
      </c>
      <c r="AB1163" s="5"/>
      <c r="AC1163" s="10">
        <f>(U1163-$U$1160)/$U$1160</f>
        <v>-9.2317482511214792E-3</v>
      </c>
      <c r="AD1163" s="10">
        <f>(V1163-$V$1160)/$V$1160</f>
        <v>5.6739377127726634E-3</v>
      </c>
      <c r="AE1163" s="10">
        <f>(W1163-$W$1160)/$W$1160</f>
        <v>2.9998660774072552E-2</v>
      </c>
      <c r="AF1163" s="10"/>
      <c r="AG1163" s="10">
        <f>AC1163-AD1163</f>
        <v>-1.4905685963894143E-2</v>
      </c>
      <c r="AH1163" s="10">
        <f>AC1163-AE1163</f>
        <v>-3.9230409025194035E-2</v>
      </c>
      <c r="AI1163" s="10">
        <f t="shared" si="1040"/>
        <v>2.4324723061299892E-2</v>
      </c>
      <c r="AJ1163" s="7"/>
      <c r="AK1163" s="7"/>
      <c r="AL1163" s="7">
        <v>5161.75</v>
      </c>
      <c r="AM1163" s="7">
        <v>278.2</v>
      </c>
      <c r="AN1163" s="7">
        <v>2973.95</v>
      </c>
      <c r="AO1163" s="4"/>
      <c r="AP1163" s="10">
        <f t="shared" si="1041"/>
        <v>5.6328660595518262E-2</v>
      </c>
      <c r="AQ1163" s="10">
        <f t="shared" si="1042"/>
        <v>-2.8970331588132676E-2</v>
      </c>
      <c r="AR1163" s="10">
        <f t="shared" si="1043"/>
        <v>2.5282745369043808E-3</v>
      </c>
      <c r="AS1163" s="4"/>
      <c r="AT1163" s="10">
        <f t="shared" si="1053"/>
        <v>8.4116566027828826E-2</v>
      </c>
      <c r="AU1163" s="10">
        <f t="shared" si="1054"/>
        <v>-5.8863328822733534E-2</v>
      </c>
      <c r="AV1163" s="10">
        <f t="shared" si="1055"/>
        <v>-1.3746103336207559E-2</v>
      </c>
      <c r="AW1163" s="10" t="s">
        <v>1</v>
      </c>
      <c r="AX1163" s="9">
        <f t="shared" si="1051"/>
        <v>0.14297989485056237</v>
      </c>
      <c r="AY1163" s="9">
        <f t="shared" si="1052"/>
        <v>9.7862669364036384E-2</v>
      </c>
      <c r="AZ1163" s="8">
        <f t="shared" si="1044"/>
        <v>4.5117225486525983E-2</v>
      </c>
      <c r="BA1163" s="4" t="s">
        <v>14</v>
      </c>
      <c r="BC1163" s="4"/>
      <c r="BD1163" s="4"/>
      <c r="BE1163" s="4"/>
      <c r="BF1163" s="4"/>
      <c r="BG1163" s="4"/>
      <c r="BH1163" s="4"/>
      <c r="BI1163" s="4"/>
      <c r="BJ1163" s="4">
        <v>173</v>
      </c>
      <c r="BK1163" s="4"/>
      <c r="BN1163" s="4"/>
    </row>
    <row r="1164" spans="1:66" s="1" customFormat="1">
      <c r="A1164" s="12">
        <v>43054</v>
      </c>
      <c r="B1164" s="7">
        <v>32760.44</v>
      </c>
      <c r="C1164" s="7">
        <v>689.95</v>
      </c>
      <c r="D1164" s="7">
        <v>1743.2</v>
      </c>
      <c r="E1164" s="7">
        <v>17150</v>
      </c>
      <c r="F1164" s="7"/>
      <c r="G1164" s="7"/>
      <c r="H1164" s="10">
        <f t="shared" si="1028"/>
        <v>-2.2733711048158575E-2</v>
      </c>
      <c r="I1164" s="10">
        <f t="shared" si="1029"/>
        <v>-2.9236509439215904E-2</v>
      </c>
      <c r="J1164" s="10">
        <f t="shared" si="1030"/>
        <v>-2.1174590491410308E-2</v>
      </c>
      <c r="K1164" s="7"/>
      <c r="L1164" s="10">
        <f t="shared" si="1031"/>
        <v>10.048038430744596</v>
      </c>
      <c r="M1164" s="10">
        <f t="shared" si="1032"/>
        <v>7.7929382093316519</v>
      </c>
      <c r="N1164" s="10">
        <f t="shared" si="1033"/>
        <v>10.618454034279521</v>
      </c>
      <c r="O1164" s="7"/>
      <c r="P1164" s="10">
        <f t="shared" si="1034"/>
        <v>2.2551002214129436</v>
      </c>
      <c r="Q1164" s="10">
        <f t="shared" si="1035"/>
        <v>-0.57041560353492571</v>
      </c>
      <c r="R1164" s="11">
        <f t="shared" si="1036"/>
        <v>2.8255158249478693</v>
      </c>
      <c r="S1164" s="7"/>
      <c r="T1164" s="7"/>
      <c r="U1164" s="7">
        <v>22917.35</v>
      </c>
      <c r="V1164" s="7">
        <v>4740.8</v>
      </c>
      <c r="W1164" s="7">
        <v>365.35</v>
      </c>
      <c r="X1164" s="7"/>
      <c r="Y1164" s="10">
        <f t="shared" si="1037"/>
        <v>3.6594853516552575E-2</v>
      </c>
      <c r="Z1164" s="10">
        <f t="shared" si="1038"/>
        <v>-9.3614175860916461E-3</v>
      </c>
      <c r="AA1164" s="10">
        <f t="shared" si="1039"/>
        <v>-4.9928487842933265E-2</v>
      </c>
      <c r="AB1164" s="5"/>
      <c r="AC1164" s="10">
        <f>(U1164-$U$1160)/$U$1160</f>
        <v>2.7025270790479616E-2</v>
      </c>
      <c r="AD1164" s="10">
        <f>(V1164-$V$1160)/$V$1160</f>
        <v>-3.7405959736057201E-3</v>
      </c>
      <c r="AE1164" s="10">
        <f>(W1164-$W$1160)/$W$1160</f>
        <v>-2.1427614838623276E-2</v>
      </c>
      <c r="AF1164" s="10"/>
      <c r="AG1164" s="10">
        <f>AC1164-AD1164</f>
        <v>3.0765866764085336E-2</v>
      </c>
      <c r="AH1164" s="10">
        <f>AC1164-AE1164</f>
        <v>4.8452885629102896E-2</v>
      </c>
      <c r="AI1164" s="10">
        <f t="shared" si="1040"/>
        <v>-1.768701886501756E-2</v>
      </c>
      <c r="AJ1164" s="7"/>
      <c r="AK1164" s="7"/>
      <c r="AL1164" s="7">
        <v>5187</v>
      </c>
      <c r="AM1164" s="7">
        <v>261.64999999999998</v>
      </c>
      <c r="AN1164" s="7">
        <v>2976</v>
      </c>
      <c r="AO1164" s="4"/>
      <c r="AP1164" s="10">
        <f t="shared" si="1041"/>
        <v>4.8917518283527871E-3</v>
      </c>
      <c r="AQ1164" s="10">
        <f t="shared" si="1042"/>
        <v>-5.9489575844716078E-2</v>
      </c>
      <c r="AR1164" s="10">
        <f t="shared" si="1043"/>
        <v>6.8931891928249698E-4</v>
      </c>
      <c r="AS1164" s="4"/>
      <c r="AT1164" s="10">
        <f>(AL1164-$AL$1163)/$AL$1163</f>
        <v>4.8917518283527871E-3</v>
      </c>
      <c r="AU1164" s="10">
        <f>(AM1164-$AM$1163)/$AM$1163</f>
        <v>-5.9489575844716078E-2</v>
      </c>
      <c r="AV1164" s="10">
        <f>(AN1164-$AN$1163)/$AN$1163</f>
        <v>6.8931891928249698E-4</v>
      </c>
      <c r="AW1164" s="7" t="s">
        <v>0</v>
      </c>
      <c r="AX1164" s="9">
        <f t="shared" si="1051"/>
        <v>6.4381327673068867E-2</v>
      </c>
      <c r="AY1164" s="9">
        <f t="shared" si="1052"/>
        <v>4.2024329090702903E-3</v>
      </c>
      <c r="AZ1164" s="8">
        <f t="shared" si="1044"/>
        <v>6.0178894763998576E-2</v>
      </c>
      <c r="BA1164" s="4" t="s">
        <v>6</v>
      </c>
      <c r="BC1164" s="4"/>
      <c r="BD1164" s="4"/>
      <c r="BE1164" s="4"/>
      <c r="BF1164" s="4"/>
      <c r="BG1164" s="4"/>
      <c r="BH1164" s="4"/>
      <c r="BI1164" s="4"/>
      <c r="BJ1164" s="4"/>
      <c r="BK1164" s="4"/>
      <c r="BN1164" s="4"/>
    </row>
    <row r="1165" spans="1:66" s="1" customFormat="1">
      <c r="A1165" s="12">
        <v>43055</v>
      </c>
      <c r="B1165" s="7">
        <v>33106.82</v>
      </c>
      <c r="C1165" s="7">
        <v>693.2</v>
      </c>
      <c r="D1165" s="7">
        <v>1790</v>
      </c>
      <c r="E1165" s="7">
        <v>17598</v>
      </c>
      <c r="F1165" s="7"/>
      <c r="G1165" s="7"/>
      <c r="H1165" s="10">
        <f t="shared" si="1028"/>
        <v>4.7104862671208053E-3</v>
      </c>
      <c r="I1165" s="10">
        <f t="shared" si="1029"/>
        <v>2.6847177604405664E-2</v>
      </c>
      <c r="J1165" s="10">
        <f t="shared" si="1030"/>
        <v>2.6122448979591838E-2</v>
      </c>
      <c r="K1165" s="7"/>
      <c r="L1165" s="10">
        <f t="shared" si="1031"/>
        <v>10.100080064051241</v>
      </c>
      <c r="M1165" s="10">
        <f t="shared" si="1032"/>
        <v>8.0290037831021444</v>
      </c>
      <c r="N1165" s="10">
        <f t="shared" si="1033"/>
        <v>10.921956507011721</v>
      </c>
      <c r="O1165" s="7"/>
      <c r="P1165" s="10">
        <f t="shared" si="1034"/>
        <v>2.0710762809490966</v>
      </c>
      <c r="Q1165" s="10">
        <f t="shared" si="1035"/>
        <v>-0.82187644296048035</v>
      </c>
      <c r="R1165" s="11">
        <f t="shared" si="1036"/>
        <v>2.8929527239095769</v>
      </c>
      <c r="S1165" s="7"/>
      <c r="T1165" s="7"/>
      <c r="U1165" s="7">
        <v>24141.200000000001</v>
      </c>
      <c r="V1165" s="7">
        <v>4734.25</v>
      </c>
      <c r="W1165" s="7">
        <v>347.1</v>
      </c>
      <c r="X1165" s="7">
        <v>24</v>
      </c>
      <c r="Y1165" s="10">
        <f t="shared" si="1037"/>
        <v>5.3402771262820628E-2</v>
      </c>
      <c r="Z1165" s="10">
        <f t="shared" si="1038"/>
        <v>-1.3816233547081045E-3</v>
      </c>
      <c r="AA1165" s="10">
        <f t="shared" si="1039"/>
        <v>-4.995210072533187E-2</v>
      </c>
      <c r="AB1165" s="5"/>
      <c r="AC1165" s="10">
        <f>(U1165-$U$1160)/$U$1160</f>
        <v>8.1871266407640017E-2</v>
      </c>
      <c r="AD1165" s="10">
        <f>(V1165-$V$1160)/$V$1160</f>
        <v>-5.1170512335561641E-3</v>
      </c>
      <c r="AE1165" s="10">
        <f>(W1165-$W$1160)/$W$1160</f>
        <v>-7.0309361189232616E-2</v>
      </c>
      <c r="AF1165" s="10" t="s">
        <v>1</v>
      </c>
      <c r="AG1165" s="10">
        <f>AC1165-AD1165</f>
        <v>8.6988317641196175E-2</v>
      </c>
      <c r="AH1165" s="10">
        <f>AC1165-AE1165</f>
        <v>0.15218062759687262</v>
      </c>
      <c r="AI1165" s="10">
        <f t="shared" si="1040"/>
        <v>-6.5192309955676445E-2</v>
      </c>
      <c r="AJ1165" s="7"/>
      <c r="AK1165" s="7"/>
      <c r="AL1165" s="7">
        <v>5157.25</v>
      </c>
      <c r="AM1165" s="7">
        <v>264</v>
      </c>
      <c r="AN1165" s="7">
        <v>3009.3</v>
      </c>
      <c r="AO1165" s="4"/>
      <c r="AP1165" s="10">
        <f t="shared" si="1041"/>
        <v>-5.7354925775978411E-3</v>
      </c>
      <c r="AQ1165" s="10">
        <f t="shared" si="1042"/>
        <v>8.9814637875024767E-3</v>
      </c>
      <c r="AR1165" s="10">
        <f t="shared" si="1043"/>
        <v>1.118951612903232E-2</v>
      </c>
      <c r="AS1165" s="4"/>
      <c r="AT1165" s="10">
        <f>(AL1165-$AL$1163)/$AL$1163</f>
        <v>-8.7179735554802147E-4</v>
      </c>
      <c r="AU1165" s="10">
        <f>(AM1165-$AM$1163)/$AM$1163</f>
        <v>-5.1042415528396799E-2</v>
      </c>
      <c r="AV1165" s="10">
        <f>(AN1165-$AN$1163)/$AN$1163</f>
        <v>1.1886548193480175E-2</v>
      </c>
      <c r="AW1165" s="4"/>
      <c r="AX1165" s="9">
        <f t="shared" si="1051"/>
        <v>5.0170618172848777E-2</v>
      </c>
      <c r="AY1165" s="9">
        <f t="shared" si="1052"/>
        <v>-1.2758345549028197E-2</v>
      </c>
      <c r="AZ1165" s="8">
        <f t="shared" si="1044"/>
        <v>6.2928963721876979E-2</v>
      </c>
      <c r="BA1165" s="4"/>
      <c r="BC1165" s="4"/>
      <c r="BD1165" s="4"/>
      <c r="BE1165" s="4"/>
      <c r="BF1165" s="4"/>
      <c r="BG1165" s="4"/>
      <c r="BH1165" s="4"/>
      <c r="BI1165" s="4"/>
      <c r="BJ1165" s="4"/>
      <c r="BK1165" s="4"/>
      <c r="BN1165" s="4"/>
    </row>
    <row r="1166" spans="1:66" s="1" customFormat="1">
      <c r="A1166" s="12">
        <v>43056</v>
      </c>
      <c r="B1166" s="7">
        <v>33342.800000000003</v>
      </c>
      <c r="C1166" s="7">
        <v>694.05</v>
      </c>
      <c r="D1166" s="7">
        <v>1785.4</v>
      </c>
      <c r="E1166" s="7">
        <v>17867</v>
      </c>
      <c r="F1166" s="7"/>
      <c r="G1166" s="7"/>
      <c r="H1166" s="10">
        <f t="shared" si="1028"/>
        <v>1.2261973456432617E-3</v>
      </c>
      <c r="I1166" s="10">
        <f t="shared" si="1029"/>
        <v>-2.5698324022345861E-3</v>
      </c>
      <c r="J1166" s="10">
        <f t="shared" si="1030"/>
        <v>1.5285827934992613E-2</v>
      </c>
      <c r="K1166" s="7"/>
      <c r="L1166" s="10">
        <f t="shared" si="1031"/>
        <v>10.113690952762207</v>
      </c>
      <c r="M1166" s="10">
        <f t="shared" si="1032"/>
        <v>8.0058007566204292</v>
      </c>
      <c r="N1166" s="10">
        <f t="shared" si="1033"/>
        <v>11.104193482826368</v>
      </c>
      <c r="O1166" s="7"/>
      <c r="P1166" s="10">
        <f t="shared" si="1034"/>
        <v>2.1078901961417777</v>
      </c>
      <c r="Q1166" s="10">
        <f t="shared" si="1035"/>
        <v>-0.99050253006416078</v>
      </c>
      <c r="R1166" s="11">
        <f t="shared" si="1036"/>
        <v>3.0983927262059385</v>
      </c>
      <c r="S1166" s="7"/>
      <c r="T1166" s="7"/>
      <c r="U1166" s="7">
        <v>23534.55</v>
      </c>
      <c r="V1166" s="7">
        <v>4735.95</v>
      </c>
      <c r="W1166" s="7">
        <v>329.75</v>
      </c>
      <c r="X1166" s="7">
        <f>X1161+X1161*0.082</f>
        <v>5.1895730006983154</v>
      </c>
      <c r="Y1166" s="10">
        <f t="shared" si="1037"/>
        <v>-2.512923964011737E-2</v>
      </c>
      <c r="Z1166" s="10">
        <f t="shared" si="1038"/>
        <v>3.5908538839305446E-4</v>
      </c>
      <c r="AA1166" s="10">
        <f t="shared" si="1039"/>
        <v>-4.998559492941522E-2</v>
      </c>
      <c r="AB1166" s="5"/>
      <c r="AC1166" s="10">
        <f>(U1166-$U$1165)/$U$1165</f>
        <v>-2.512923964011737E-2</v>
      </c>
      <c r="AD1166" s="10">
        <f>(V1166-$V$1165)/$V$1165</f>
        <v>3.5908538839305446E-4</v>
      </c>
      <c r="AE1166" s="10">
        <f>(W1166-$W$1165)/$W$1165</f>
        <v>-4.998559492941522E-2</v>
      </c>
      <c r="AF1166" s="7" t="s">
        <v>27</v>
      </c>
      <c r="AG1166" s="10">
        <f>AD1166-AC1166</f>
        <v>2.5488325028510426E-2</v>
      </c>
      <c r="AH1166" s="10">
        <f>AD1166-AE1166</f>
        <v>5.0344680317808276E-2</v>
      </c>
      <c r="AI1166" s="10">
        <f t="shared" si="1040"/>
        <v>-2.485635528929785E-2</v>
      </c>
      <c r="AJ1166" s="7"/>
      <c r="AK1166" s="7"/>
      <c r="AL1166" s="7">
        <v>5264.5</v>
      </c>
      <c r="AM1166" s="7">
        <v>268.3</v>
      </c>
      <c r="AN1166" s="7">
        <v>3070.35</v>
      </c>
      <c r="AO1166" s="4"/>
      <c r="AP1166" s="10">
        <f t="shared" si="1041"/>
        <v>2.0795966842794125E-2</v>
      </c>
      <c r="AQ1166" s="10">
        <f t="shared" si="1042"/>
        <v>1.628787878787883E-2</v>
      </c>
      <c r="AR1166" s="10">
        <f t="shared" si="1043"/>
        <v>2.0287109959126616E-2</v>
      </c>
      <c r="AS1166" s="4"/>
      <c r="AT1166" s="10">
        <f>(AL1166-$AL$1163)/$AL$1163</f>
        <v>1.9906039618346492E-2</v>
      </c>
      <c r="AU1166" s="10">
        <f>(AM1166-$AM$1163)/$AM$1163</f>
        <v>-3.5585909417685038E-2</v>
      </c>
      <c r="AV1166" s="10">
        <f>(AN1166-$AN$1163)/$AN$1163</f>
        <v>3.2414801862842381E-2</v>
      </c>
      <c r="AW1166" s="4"/>
      <c r="AX1166" s="9">
        <f t="shared" si="1051"/>
        <v>5.5491949036031531E-2</v>
      </c>
      <c r="AY1166" s="9">
        <f t="shared" si="1052"/>
        <v>-1.2508762244495888E-2</v>
      </c>
      <c r="AZ1166" s="8">
        <f t="shared" si="1044"/>
        <v>6.8000711280527426E-2</v>
      </c>
      <c r="BA1166" s="4"/>
      <c r="BC1166" s="4"/>
      <c r="BD1166" s="4"/>
      <c r="BE1166" s="4"/>
      <c r="BF1166" s="4"/>
      <c r="BG1166" s="4"/>
      <c r="BH1166" s="4"/>
      <c r="BI1166" s="4"/>
      <c r="BJ1166" s="4"/>
      <c r="BK1166" s="4"/>
      <c r="BN1166" s="4"/>
    </row>
    <row r="1167" spans="1:66" s="1" customFormat="1">
      <c r="A1167" s="12">
        <v>43059</v>
      </c>
      <c r="B1167" s="7">
        <v>33359.9</v>
      </c>
      <c r="C1167" s="7">
        <v>692.6</v>
      </c>
      <c r="D1167" s="7">
        <v>1865.1</v>
      </c>
      <c r="E1167" s="7">
        <v>18057</v>
      </c>
      <c r="F1167" s="7"/>
      <c r="G1167" s="7"/>
      <c r="H1167" s="10">
        <f t="shared" si="1028"/>
        <v>-2.0891866580216583E-3</v>
      </c>
      <c r="I1167" s="10">
        <f t="shared" si="1029"/>
        <v>4.4639856614764092E-2</v>
      </c>
      <c r="J1167" s="10">
        <f t="shared" si="1030"/>
        <v>1.0634129960261935E-2</v>
      </c>
      <c r="K1167" s="7"/>
      <c r="L1167" s="10">
        <f t="shared" si="1031"/>
        <v>10.090472377902321</v>
      </c>
      <c r="M1167" s="10">
        <f t="shared" si="1032"/>
        <v>8.4078184110970984</v>
      </c>
      <c r="N1167" s="10">
        <f t="shared" si="1033"/>
        <v>11.2329110493869</v>
      </c>
      <c r="O1167" s="7"/>
      <c r="P1167" s="10">
        <f t="shared" si="1034"/>
        <v>1.6826539668052227</v>
      </c>
      <c r="Q1167" s="10">
        <f t="shared" si="1035"/>
        <v>-1.1424386714845784</v>
      </c>
      <c r="R1167" s="11">
        <f t="shared" si="1036"/>
        <v>2.8250926382898012</v>
      </c>
      <c r="S1167" s="7"/>
      <c r="T1167" s="7"/>
      <c r="U1167" s="7">
        <v>23082.45</v>
      </c>
      <c r="V1167" s="7">
        <v>4757.8999999999996</v>
      </c>
      <c r="W1167" s="7">
        <v>318.35000000000002</v>
      </c>
      <c r="X1167" s="7"/>
      <c r="Y1167" s="10">
        <f t="shared" si="1037"/>
        <v>-1.9210055004238388E-2</v>
      </c>
      <c r="Z1167" s="10">
        <f t="shared" si="1038"/>
        <v>4.6347617690220165E-3</v>
      </c>
      <c r="AA1167" s="10">
        <f t="shared" si="1039"/>
        <v>-3.4571645185746708E-2</v>
      </c>
      <c r="AB1167" s="5"/>
      <c r="AC1167" s="10">
        <f>(U1167-$U$1165)/$U$1165</f>
        <v>-4.3856560568654418E-2</v>
      </c>
      <c r="AD1167" s="10">
        <f>(V1167-$V$1165)/$V$1165</f>
        <v>4.9955114326450095E-3</v>
      </c>
      <c r="AE1167" s="10">
        <f>(W1167-$W$1165)/$W$1165</f>
        <v>-8.2829155862863726E-2</v>
      </c>
      <c r="AF1167" s="10"/>
      <c r="AG1167" s="10">
        <f>AD1167-AC1167</f>
        <v>4.8852072001299429E-2</v>
      </c>
      <c r="AH1167" s="10">
        <f>AD1167-AE1167</f>
        <v>8.7824667295508738E-2</v>
      </c>
      <c r="AI1167" s="10">
        <f t="shared" si="1040"/>
        <v>-3.8972595294209308E-2</v>
      </c>
      <c r="AJ1167" s="7"/>
      <c r="AK1167" s="7"/>
      <c r="AL1167" s="7">
        <v>5469.25</v>
      </c>
      <c r="AM1167" s="7">
        <v>263.10000000000002</v>
      </c>
      <c r="AN1167" s="7">
        <v>3027.6</v>
      </c>
      <c r="AO1167" s="4"/>
      <c r="AP1167" s="10">
        <f t="shared" si="1041"/>
        <v>3.8892582391490169E-2</v>
      </c>
      <c r="AQ1167" s="10">
        <f t="shared" si="1042"/>
        <v>-1.9381289601192651E-2</v>
      </c>
      <c r="AR1167" s="10">
        <f t="shared" si="1043"/>
        <v>-1.3923494064194636E-2</v>
      </c>
      <c r="AS1167" s="4"/>
      <c r="AT1167" s="10">
        <f>(AL1167-$AL$1163)/$AL$1163</f>
        <v>5.9572819295781468E-2</v>
      </c>
      <c r="AU1167" s="10">
        <f>(AM1167-$AM$1163)/$AM$1163</f>
        <v>-5.4277498202731728E-2</v>
      </c>
      <c r="AV1167" s="10">
        <f>(AN1167-$AN$1163)/$AN$1163</f>
        <v>1.8039980497318413E-2</v>
      </c>
      <c r="AW1167" s="4"/>
      <c r="AX1167" s="9">
        <f t="shared" si="1051"/>
        <v>0.1138503174985132</v>
      </c>
      <c r="AY1167" s="9">
        <f t="shared" si="1052"/>
        <v>4.1532838798463055E-2</v>
      </c>
      <c r="AZ1167" s="8">
        <f t="shared" si="1044"/>
        <v>7.2317478700050147E-2</v>
      </c>
      <c r="BA1167" s="4"/>
      <c r="BC1167" s="4"/>
      <c r="BD1167" s="4"/>
      <c r="BE1167" s="4"/>
      <c r="BF1167" s="4"/>
      <c r="BG1167" s="4"/>
      <c r="BH1167" s="4"/>
      <c r="BI1167" s="4"/>
      <c r="BJ1167" s="4"/>
      <c r="BK1167" s="4"/>
      <c r="BN1167" s="4"/>
    </row>
    <row r="1168" spans="1:66" s="1" customFormat="1">
      <c r="A1168" s="12">
        <v>43060</v>
      </c>
      <c r="B1168" s="7">
        <v>33478.35</v>
      </c>
      <c r="C1168" s="7">
        <v>695.65</v>
      </c>
      <c r="D1168" s="7">
        <v>1863.3</v>
      </c>
      <c r="E1168" s="7">
        <v>18056</v>
      </c>
      <c r="F1168" s="7"/>
      <c r="G1168" s="7"/>
      <c r="H1168" s="10">
        <f t="shared" si="1028"/>
        <v>4.403696217152692E-3</v>
      </c>
      <c r="I1168" s="10">
        <f t="shared" si="1029"/>
        <v>-9.6509570532408702E-4</v>
      </c>
      <c r="J1168" s="10">
        <f t="shared" si="1030"/>
        <v>-5.5380184969817798E-5</v>
      </c>
      <c r="K1168" s="7"/>
      <c r="L1168" s="10">
        <f t="shared" si="1031"/>
        <v>10.139311449159326</v>
      </c>
      <c r="M1168" s="10">
        <f t="shared" si="1032"/>
        <v>8.3987389659520808</v>
      </c>
      <c r="N1168" s="10">
        <f t="shared" si="1033"/>
        <v>11.232233588510265</v>
      </c>
      <c r="O1168" s="7"/>
      <c r="P1168" s="10">
        <f t="shared" si="1034"/>
        <v>1.7405724832072451</v>
      </c>
      <c r="Q1168" s="10">
        <f t="shared" si="1035"/>
        <v>-1.0929221393509394</v>
      </c>
      <c r="R1168" s="11">
        <f t="shared" si="1036"/>
        <v>2.8334946225581845</v>
      </c>
      <c r="S1168" s="7"/>
      <c r="T1168" s="7"/>
      <c r="U1168" s="7">
        <v>22981.25</v>
      </c>
      <c r="V1168" s="7">
        <v>4820.7</v>
      </c>
      <c r="W1168" s="7">
        <v>303.64999999999998</v>
      </c>
      <c r="X1168" s="7">
        <v>25</v>
      </c>
      <c r="Y1168" s="10">
        <f t="shared" si="1037"/>
        <v>-4.3842832974836177E-3</v>
      </c>
      <c r="Z1168" s="10">
        <f t="shared" si="1038"/>
        <v>1.3199100443473E-2</v>
      </c>
      <c r="AA1168" s="10">
        <f t="shared" si="1039"/>
        <v>-4.6175592900895381E-2</v>
      </c>
      <c r="AB1168" s="5"/>
      <c r="AC1168" s="10">
        <f>(U1168-$U$1165)/$U$1165</f>
        <v>-4.80485642801518E-2</v>
      </c>
      <c r="AD1168" s="10">
        <f>(V1168-$V$1165)/$V$1165</f>
        <v>1.826054813328401E-2</v>
      </c>
      <c r="AE1168" s="10">
        <f>(W1168-$W$1165)/$W$1165</f>
        <v>-0.12518006338231069</v>
      </c>
      <c r="AF1168" s="7" t="s">
        <v>26</v>
      </c>
      <c r="AG1168" s="10">
        <f>AD1168-AC1168</f>
        <v>6.6309112413435817E-2</v>
      </c>
      <c r="AH1168" s="10">
        <f>AD1168-AE1168</f>
        <v>0.1434406115155947</v>
      </c>
      <c r="AI1168" s="10">
        <f t="shared" si="1040"/>
        <v>-7.7131499102158885E-2</v>
      </c>
      <c r="AJ1168" s="10"/>
      <c r="AK1168" s="7"/>
      <c r="AL1168" s="7">
        <v>5673.75</v>
      </c>
      <c r="AM1168" s="7">
        <v>255.85</v>
      </c>
      <c r="AN1168" s="7">
        <v>3019.35</v>
      </c>
      <c r="AO1168" s="4"/>
      <c r="AP1168" s="10">
        <f t="shared" si="1041"/>
        <v>3.7390867120720393E-2</v>
      </c>
      <c r="AQ1168" s="10">
        <f t="shared" si="1042"/>
        <v>-2.7556062333713521E-2</v>
      </c>
      <c r="AR1168" s="10">
        <f t="shared" si="1043"/>
        <v>-2.7249306381292113E-3</v>
      </c>
      <c r="AS1168" s="4"/>
      <c r="AT1168" s="10">
        <f>(AL1168-$AL$1163)/$AL$1163</f>
        <v>9.9191165786797111E-2</v>
      </c>
      <c r="AU1168" s="10">
        <f>(AM1168-$AM$1163)/$AM$1163</f>
        <v>-8.0337886412652756E-2</v>
      </c>
      <c r="AV1168" s="10">
        <f>(AN1168-$AN$1163)/$AN$1163</f>
        <v>1.5265892163620806E-2</v>
      </c>
      <c r="AW1168" s="10" t="s">
        <v>1</v>
      </c>
      <c r="AX1168" s="9">
        <f t="shared" si="1051"/>
        <v>0.17952905219944987</v>
      </c>
      <c r="AY1168" s="9">
        <f t="shared" si="1052"/>
        <v>8.3925273623176311E-2</v>
      </c>
      <c r="AZ1168" s="8">
        <f t="shared" si="1044"/>
        <v>9.5603778576273557E-2</v>
      </c>
      <c r="BA1168" s="4"/>
      <c r="BC1168" s="4"/>
      <c r="BD1168" s="4"/>
      <c r="BE1168" s="4"/>
      <c r="BF1168" s="4"/>
      <c r="BG1168" s="4"/>
      <c r="BH1168" s="4"/>
      <c r="BI1168" s="4"/>
      <c r="BJ1168" s="4">
        <v>174</v>
      </c>
      <c r="BK1168" s="4"/>
      <c r="BN1168" s="4"/>
    </row>
    <row r="1169" spans="1:66" s="1" customFormat="1">
      <c r="A1169" s="12">
        <v>43061</v>
      </c>
      <c r="B1169" s="7">
        <v>33561.550000000003</v>
      </c>
      <c r="C1169" s="7">
        <v>693.5</v>
      </c>
      <c r="D1169" s="7">
        <v>1896.7</v>
      </c>
      <c r="E1169" s="7">
        <v>17742</v>
      </c>
      <c r="F1169" s="7"/>
      <c r="G1169" s="7"/>
      <c r="H1169" s="10">
        <f t="shared" si="1028"/>
        <v>-3.0906346582332744E-3</v>
      </c>
      <c r="I1169" s="10">
        <f t="shared" si="1029"/>
        <v>1.792518649707513E-2</v>
      </c>
      <c r="J1169" s="10">
        <f t="shared" si="1030"/>
        <v>-1.7390341160832965E-2</v>
      </c>
      <c r="K1169" s="7" t="s">
        <v>15</v>
      </c>
      <c r="L1169" s="10">
        <f t="shared" si="1031"/>
        <v>10.1048839071257</v>
      </c>
      <c r="M1169" s="10">
        <f t="shared" si="1032"/>
        <v>8.5672131147540984</v>
      </c>
      <c r="N1169" s="10">
        <f t="shared" si="1033"/>
        <v>11.01951087324707</v>
      </c>
      <c r="O1169" s="10" t="s">
        <v>1</v>
      </c>
      <c r="P1169" s="10">
        <f t="shared" si="1034"/>
        <v>1.5376707923716015</v>
      </c>
      <c r="Q1169" s="10">
        <f t="shared" si="1035"/>
        <v>-0.91462696612136973</v>
      </c>
      <c r="R1169" s="11">
        <f t="shared" si="1036"/>
        <v>2.4522977584929713</v>
      </c>
      <c r="S1169" s="7"/>
      <c r="T1169" s="7"/>
      <c r="U1169" s="7">
        <v>22579.8</v>
      </c>
      <c r="V1169" s="7">
        <v>4770.1000000000004</v>
      </c>
      <c r="W1169" s="7">
        <v>318.8</v>
      </c>
      <c r="X1169" s="7">
        <f>X1166+X1166*0.018</f>
        <v>5.2829853147108849</v>
      </c>
      <c r="Y1169" s="10">
        <f t="shared" si="1037"/>
        <v>-1.7468588523252684E-2</v>
      </c>
      <c r="Z1169" s="10">
        <f t="shared" si="1038"/>
        <v>-1.0496400937623053E-2</v>
      </c>
      <c r="AA1169" s="10">
        <f t="shared" si="1039"/>
        <v>4.9892968878643293E-2</v>
      </c>
      <c r="AB1169" s="5"/>
      <c r="AC1169" s="10">
        <f>(U1169-$U$1168)/$U$1168</f>
        <v>-1.7468588523252684E-2</v>
      </c>
      <c r="AD1169" s="10">
        <f>(V1169-$V$1168)/$V$1168</f>
        <v>-1.0496400937623053E-2</v>
      </c>
      <c r="AE1169" s="10">
        <f>(W1169-$W$1168)/$W$1168</f>
        <v>4.9892968878643293E-2</v>
      </c>
      <c r="AF1169" s="7" t="s">
        <v>20</v>
      </c>
      <c r="AG1169" s="10">
        <f t="shared" ref="AG1169:AG1180" si="1056">AE1169-AC1169</f>
        <v>6.7361557401895977E-2</v>
      </c>
      <c r="AH1169" s="10">
        <f t="shared" ref="AH1169:AH1180" si="1057">AE1169-AD1169</f>
        <v>6.0389369816266344E-2</v>
      </c>
      <c r="AI1169" s="10">
        <f t="shared" si="1040"/>
        <v>6.9721875856296328E-3</v>
      </c>
      <c r="AJ1169" s="10"/>
      <c r="AK1169" s="7"/>
      <c r="AL1169" s="7">
        <v>5502.75</v>
      </c>
      <c r="AM1169" s="7">
        <v>247.1</v>
      </c>
      <c r="AN1169" s="7">
        <v>2969.95</v>
      </c>
      <c r="AO1169" s="4"/>
      <c r="AP1169" s="10">
        <f t="shared" si="1041"/>
        <v>-3.0138797091870458E-2</v>
      </c>
      <c r="AQ1169" s="10">
        <f t="shared" si="1042"/>
        <v>-3.4199726402188782E-2</v>
      </c>
      <c r="AR1169" s="10">
        <f t="shared" si="1043"/>
        <v>-1.6361137330882507E-2</v>
      </c>
      <c r="AS1169" s="4"/>
      <c r="AT1169" s="10">
        <f t="shared" ref="AT1169:AT1182" si="1058">(AL1169-$AL$1168)/$AL$1168</f>
        <v>-3.0138797091870458E-2</v>
      </c>
      <c r="AU1169" s="10">
        <f t="shared" ref="AU1169:AU1182" si="1059">(AM1169-$AM$1168)/$AM$1168</f>
        <v>-3.4199726402188782E-2</v>
      </c>
      <c r="AV1169" s="10">
        <f t="shared" ref="AV1169:AV1182" si="1060">(AN1169-$AN$1168)/$AN$1168</f>
        <v>-1.6361137330882507E-2</v>
      </c>
      <c r="AW1169" s="7" t="s">
        <v>0</v>
      </c>
      <c r="AX1169" s="9">
        <f t="shared" ref="AX1169:AX1182" si="1061">AV1169-AT1169</f>
        <v>1.3777659760987951E-2</v>
      </c>
      <c r="AY1169" s="9">
        <f t="shared" ref="AY1169:AY1182" si="1062">AV1169-AU1169</f>
        <v>1.7838589071306275E-2</v>
      </c>
      <c r="AZ1169" s="8">
        <f t="shared" si="1044"/>
        <v>-4.0609293103183244E-3</v>
      </c>
      <c r="BA1169" s="4"/>
      <c r="BC1169" s="4"/>
      <c r="BD1169" s="4"/>
      <c r="BE1169" s="4"/>
      <c r="BF1169" s="4"/>
      <c r="BG1169" s="4"/>
      <c r="BH1169" s="4"/>
      <c r="BI1169" s="4"/>
      <c r="BJ1169" s="4"/>
      <c r="BK1169" s="4"/>
      <c r="BN1169" s="4"/>
    </row>
    <row r="1170" spans="1:66" s="1" customFormat="1">
      <c r="A1170" s="12">
        <v>43062</v>
      </c>
      <c r="B1170" s="7">
        <v>33588.080000000002</v>
      </c>
      <c r="C1170" s="7">
        <v>687.85</v>
      </c>
      <c r="D1170" s="7">
        <v>1898.4</v>
      </c>
      <c r="E1170" s="7">
        <v>17638.5</v>
      </c>
      <c r="F1170" s="7"/>
      <c r="G1170" s="7"/>
      <c r="H1170" s="10">
        <f t="shared" si="1028"/>
        <v>-8.147080028839189E-3</v>
      </c>
      <c r="I1170" s="10">
        <f t="shared" si="1029"/>
        <v>8.9629356250331914E-4</v>
      </c>
      <c r="J1170" s="10">
        <f t="shared" si="1030"/>
        <v>-5.8336151504903618E-3</v>
      </c>
      <c r="K1170" s="7" t="s">
        <v>6</v>
      </c>
      <c r="L1170" s="10">
        <f t="shared" si="1031"/>
        <v>10.014411529223377</v>
      </c>
      <c r="M1170" s="10">
        <f t="shared" si="1032"/>
        <v>8.5757881462799492</v>
      </c>
      <c r="N1170" s="10">
        <f t="shared" si="1033"/>
        <v>10.949393672515413</v>
      </c>
      <c r="O1170" s="7" t="s">
        <v>0</v>
      </c>
      <c r="P1170" s="10">
        <f t="shared" si="1034"/>
        <v>1.4386233829434278</v>
      </c>
      <c r="Q1170" s="10">
        <f t="shared" si="1035"/>
        <v>-0.93498214329203577</v>
      </c>
      <c r="R1170" s="10">
        <f t="shared" si="1036"/>
        <v>2.3736055262354636</v>
      </c>
      <c r="S1170" s="7"/>
      <c r="T1170" s="7"/>
      <c r="U1170" s="7">
        <v>22275.55</v>
      </c>
      <c r="V1170" s="7">
        <v>4773.5</v>
      </c>
      <c r="W1170" s="7">
        <v>333.8</v>
      </c>
      <c r="X1170" s="7"/>
      <c r="Y1170" s="10">
        <f t="shared" si="1037"/>
        <v>-1.3474432900202837E-2</v>
      </c>
      <c r="Z1170" s="10">
        <f t="shared" si="1038"/>
        <v>7.1277331712115799E-4</v>
      </c>
      <c r="AA1170" s="10">
        <f t="shared" si="1039"/>
        <v>4.7051442910915932E-2</v>
      </c>
      <c r="AB1170" s="5"/>
      <c r="AC1170" s="10">
        <f>(U1170-$U$1168)/$U$1168</f>
        <v>-3.0707642099537698E-2</v>
      </c>
      <c r="AD1170" s="10">
        <f>(V1170-$V$1168)/$V$1168</f>
        <v>-9.7911091750160391E-3</v>
      </c>
      <c r="AE1170" s="10">
        <f>(W1170-$W$1168)/$W$1168</f>
        <v>9.9291947966408819E-2</v>
      </c>
      <c r="AF1170" s="10"/>
      <c r="AG1170" s="10">
        <f t="shared" si="1056"/>
        <v>0.12999959006594652</v>
      </c>
      <c r="AH1170" s="10">
        <f t="shared" si="1057"/>
        <v>0.10908305714142486</v>
      </c>
      <c r="AI1170" s="10">
        <f t="shared" si="1040"/>
        <v>2.0916532924521669E-2</v>
      </c>
      <c r="AJ1170" s="10"/>
      <c r="AK1170" s="7"/>
      <c r="AL1170" s="7">
        <v>5597.25</v>
      </c>
      <c r="AM1170" s="7">
        <v>261.89999999999998</v>
      </c>
      <c r="AN1170" s="7">
        <v>3018.5</v>
      </c>
      <c r="AO1170" s="4"/>
      <c r="AP1170" s="10">
        <f t="shared" si="1041"/>
        <v>1.7173231566035164E-2</v>
      </c>
      <c r="AQ1170" s="10">
        <f t="shared" si="1042"/>
        <v>5.9894779441521585E-2</v>
      </c>
      <c r="AR1170" s="10">
        <f t="shared" si="1043"/>
        <v>1.6347076550110334E-2</v>
      </c>
      <c r="AS1170" s="4"/>
      <c r="AT1170" s="10">
        <f t="shared" si="1058"/>
        <v>-1.3483146067415731E-2</v>
      </c>
      <c r="AU1170" s="10">
        <f t="shared" si="1059"/>
        <v>2.364666796951332E-2</v>
      </c>
      <c r="AV1170" s="10">
        <f t="shared" si="1060"/>
        <v>-2.8151754516697602E-4</v>
      </c>
      <c r="AW1170" s="4"/>
      <c r="AX1170" s="9">
        <f t="shared" si="1061"/>
        <v>1.3201628522248755E-2</v>
      </c>
      <c r="AY1170" s="9">
        <f t="shared" si="1062"/>
        <v>-2.3928185514680296E-2</v>
      </c>
      <c r="AZ1170" s="8">
        <f t="shared" si="1044"/>
        <v>3.7129814036929054E-2</v>
      </c>
      <c r="BA1170" s="4"/>
      <c r="BC1170" s="4"/>
      <c r="BD1170" s="4"/>
      <c r="BE1170" s="4"/>
      <c r="BF1170" s="4"/>
      <c r="BG1170" s="4"/>
      <c r="BH1170" s="4"/>
      <c r="BI1170" s="4"/>
      <c r="BJ1170" s="4"/>
      <c r="BK1170" s="4"/>
      <c r="BN1170" s="4"/>
    </row>
    <row r="1171" spans="1:66" s="1" customFormat="1">
      <c r="A1171" s="12">
        <v>43063</v>
      </c>
      <c r="B1171" s="7">
        <v>33679.24</v>
      </c>
      <c r="C1171" s="7">
        <v>684.25</v>
      </c>
      <c r="D1171" s="7">
        <v>1903.7</v>
      </c>
      <c r="E1171" s="7">
        <v>17854.5</v>
      </c>
      <c r="F1171" s="7"/>
      <c r="G1171" s="7"/>
      <c r="H1171" s="10">
        <f t="shared" si="1028"/>
        <v>-5.2336992076761251E-3</v>
      </c>
      <c r="I1171" s="10">
        <f t="shared" si="1029"/>
        <v>2.7918246944795377E-3</v>
      </c>
      <c r="J1171" s="10">
        <f t="shared" si="1030"/>
        <v>1.2245939280551068E-2</v>
      </c>
      <c r="K1171" s="7"/>
      <c r="L1171" s="10">
        <f t="shared" si="1031"/>
        <v>9.9567654123298635</v>
      </c>
      <c r="M1171" s="10">
        <f t="shared" si="1032"/>
        <v>8.6025220680958387</v>
      </c>
      <c r="N1171" s="10">
        <f t="shared" si="1033"/>
        <v>11.095725221868438</v>
      </c>
      <c r="O1171" s="4"/>
      <c r="P1171" s="10">
        <f t="shared" si="1034"/>
        <v>1.3542433442340247</v>
      </c>
      <c r="Q1171" s="10">
        <f t="shared" si="1035"/>
        <v>-1.1389598095385747</v>
      </c>
      <c r="R1171" s="10">
        <f t="shared" si="1036"/>
        <v>2.4932031537725994</v>
      </c>
      <c r="S1171" s="7"/>
      <c r="T1171" s="7"/>
      <c r="U1171" s="7">
        <v>22583.8</v>
      </c>
      <c r="V1171" s="7">
        <v>4742.2</v>
      </c>
      <c r="W1171" s="7">
        <v>327.55</v>
      </c>
      <c r="X1171" s="7"/>
      <c r="Y1171" s="10">
        <f t="shared" si="1037"/>
        <v>1.3838042158330547E-2</v>
      </c>
      <c r="Z1171" s="10">
        <f t="shared" si="1038"/>
        <v>-6.5570336231277225E-3</v>
      </c>
      <c r="AA1171" s="10">
        <f t="shared" si="1039"/>
        <v>-1.872378669862193E-2</v>
      </c>
      <c r="AB1171" s="5"/>
      <c r="AC1171" s="10">
        <f>(U1171-$U$1168)/$U$1168</f>
        <v>-1.7294533587163482E-2</v>
      </c>
      <c r="AD1171" s="10">
        <f>(V1171-$V$1168)/$V$1168</f>
        <v>-1.6283942166075469E-2</v>
      </c>
      <c r="AE1171" s="10">
        <f>(W1171-$W$1168)/$W$1168</f>
        <v>7.8709040013173179E-2</v>
      </c>
      <c r="AF1171" s="10"/>
      <c r="AG1171" s="10">
        <f t="shared" si="1056"/>
        <v>9.6003573600336664E-2</v>
      </c>
      <c r="AH1171" s="10">
        <f t="shared" si="1057"/>
        <v>9.4992982179248647E-2</v>
      </c>
      <c r="AI1171" s="10">
        <f t="shared" si="1040"/>
        <v>1.0105914210880168E-3</v>
      </c>
      <c r="AJ1171" s="7"/>
      <c r="AK1171" s="7"/>
      <c r="AL1171" s="7">
        <v>5737</v>
      </c>
      <c r="AM1171" s="7">
        <v>259.85000000000002</v>
      </c>
      <c r="AN1171" s="7">
        <v>3057.4</v>
      </c>
      <c r="AO1171" s="4"/>
      <c r="AP1171" s="10">
        <f t="shared" si="1041"/>
        <v>2.4967618026709545E-2</v>
      </c>
      <c r="AQ1171" s="10">
        <f t="shared" si="1042"/>
        <v>-7.8274150439097169E-3</v>
      </c>
      <c r="AR1171" s="10">
        <f t="shared" si="1043"/>
        <v>1.2887195626967067E-2</v>
      </c>
      <c r="AS1171" s="4"/>
      <c r="AT1171" s="10">
        <f t="shared" si="1058"/>
        <v>1.1147829918484248E-2</v>
      </c>
      <c r="AU1171" s="10">
        <f t="shared" si="1059"/>
        <v>1.5634160641000698E-2</v>
      </c>
      <c r="AV1171" s="10">
        <f t="shared" si="1060"/>
        <v>1.26020501101231E-2</v>
      </c>
      <c r="AW1171" s="4"/>
      <c r="AX1171" s="9">
        <f t="shared" si="1061"/>
        <v>1.4542201916388515E-3</v>
      </c>
      <c r="AY1171" s="9">
        <f t="shared" si="1062"/>
        <v>-3.0321105308775981E-3</v>
      </c>
      <c r="AZ1171" s="8">
        <f t="shared" si="1044"/>
        <v>4.4863307225164496E-3</v>
      </c>
      <c r="BA1171" s="4"/>
      <c r="BC1171" s="4"/>
      <c r="BD1171" s="4"/>
      <c r="BE1171" s="4"/>
      <c r="BF1171" s="4"/>
      <c r="BG1171" s="4"/>
      <c r="BH1171" s="4"/>
      <c r="BI1171" s="4"/>
      <c r="BJ1171" s="4"/>
      <c r="BK1171" s="4"/>
      <c r="BN1171" s="4"/>
    </row>
    <row r="1172" spans="1:66" s="1" customFormat="1">
      <c r="A1172" s="12">
        <v>43066</v>
      </c>
      <c r="B1172" s="7">
        <v>33724.44</v>
      </c>
      <c r="C1172" s="7">
        <v>692.45</v>
      </c>
      <c r="D1172" s="7">
        <v>1941.7</v>
      </c>
      <c r="E1172" s="7">
        <v>17731</v>
      </c>
      <c r="F1172" s="7"/>
      <c r="G1172" s="7"/>
      <c r="H1172" s="10">
        <f t="shared" si="1028"/>
        <v>1.1983924004384429E-2</v>
      </c>
      <c r="I1172" s="10">
        <f t="shared" si="1029"/>
        <v>1.996112832904344E-2</v>
      </c>
      <c r="J1172" s="10">
        <f t="shared" si="1030"/>
        <v>-6.9170237195104872E-3</v>
      </c>
      <c r="K1172" s="7"/>
      <c r="L1172" s="10">
        <f t="shared" si="1031"/>
        <v>10.088070456365092</v>
      </c>
      <c r="M1172" s="10">
        <f t="shared" si="1032"/>
        <v>8.7941992433795715</v>
      </c>
      <c r="N1172" s="10">
        <f t="shared" si="1033"/>
        <v>11.012058803604093</v>
      </c>
      <c r="O1172" s="4"/>
      <c r="P1172" s="10">
        <f t="shared" si="1034"/>
        <v>1.2938712129855201</v>
      </c>
      <c r="Q1172" s="10">
        <f t="shared" si="1035"/>
        <v>-0.92398834723900158</v>
      </c>
      <c r="R1172" s="10">
        <f t="shared" si="1036"/>
        <v>2.2178595602245217</v>
      </c>
      <c r="S1172" s="7"/>
      <c r="T1172" s="7"/>
      <c r="U1172" s="7">
        <v>23104.35</v>
      </c>
      <c r="V1172" s="7">
        <v>4791.8</v>
      </c>
      <c r="W1172" s="7">
        <v>343.5</v>
      </c>
      <c r="X1172" s="7">
        <v>26</v>
      </c>
      <c r="Y1172" s="10">
        <f t="shared" si="1037"/>
        <v>2.3049708197911745E-2</v>
      </c>
      <c r="Z1172" s="10">
        <f t="shared" si="1038"/>
        <v>1.0459280502720334E-2</v>
      </c>
      <c r="AA1172" s="10">
        <f t="shared" si="1039"/>
        <v>4.8694855747214126E-2</v>
      </c>
      <c r="AB1172" s="7"/>
      <c r="AC1172" s="10">
        <f>(U1172-$U$1168)/$U$1168</f>
        <v>5.3565406581451641E-3</v>
      </c>
      <c r="AD1172" s="10">
        <f>(V1172-$V$1168)/$V$1168</f>
        <v>-5.9949799821601918E-3</v>
      </c>
      <c r="AE1172" s="10">
        <f>(W1172-$W$1168)/$W$1168</f>
        <v>0.13123662110983048</v>
      </c>
      <c r="AF1172" s="7" t="s">
        <v>3</v>
      </c>
      <c r="AG1172" s="10">
        <f t="shared" si="1056"/>
        <v>0.12588008045168531</v>
      </c>
      <c r="AH1172" s="10">
        <f t="shared" si="1057"/>
        <v>0.13723160109199067</v>
      </c>
      <c r="AI1172" s="10">
        <f t="shared" si="1040"/>
        <v>-1.1351520640305368E-2</v>
      </c>
      <c r="AJ1172" s="7"/>
      <c r="AK1172" s="7"/>
      <c r="AL1172" s="7">
        <v>5936</v>
      </c>
      <c r="AM1172" s="7">
        <v>263.64999999999998</v>
      </c>
      <c r="AN1172" s="7">
        <v>3220</v>
      </c>
      <c r="AO1172" s="4"/>
      <c r="AP1172" s="10">
        <f t="shared" si="1041"/>
        <v>3.4687118703154961E-2</v>
      </c>
      <c r="AQ1172" s="10">
        <f t="shared" si="1042"/>
        <v>1.4623821435443348E-2</v>
      </c>
      <c r="AR1172" s="10">
        <f t="shared" si="1043"/>
        <v>5.3182442598286091E-2</v>
      </c>
      <c r="AS1172" s="4"/>
      <c r="AT1172" s="10">
        <f t="shared" si="1058"/>
        <v>4.622163472130425E-2</v>
      </c>
      <c r="AU1172" s="10">
        <f t="shared" si="1059"/>
        <v>3.0486613249951076E-2</v>
      </c>
      <c r="AV1172" s="10">
        <f t="shared" si="1060"/>
        <v>6.6454700515011539E-2</v>
      </c>
      <c r="AW1172" s="4"/>
      <c r="AX1172" s="9">
        <f t="shared" si="1061"/>
        <v>2.0233065793707289E-2</v>
      </c>
      <c r="AY1172" s="9">
        <f t="shared" si="1062"/>
        <v>3.5968087265060462E-2</v>
      </c>
      <c r="AZ1172" s="8">
        <f t="shared" si="1044"/>
        <v>-1.5735021471353174E-2</v>
      </c>
      <c r="BA1172" s="4"/>
      <c r="BC1172" s="4"/>
      <c r="BD1172" s="4"/>
      <c r="BE1172" s="4"/>
      <c r="BF1172" s="4"/>
      <c r="BG1172" s="4"/>
      <c r="BH1172" s="4"/>
      <c r="BI1172" s="4"/>
      <c r="BJ1172" s="4"/>
      <c r="BK1172" s="4"/>
      <c r="BN1172" s="4"/>
    </row>
    <row r="1173" spans="1:66" s="1" customFormat="1">
      <c r="A1173" s="12">
        <v>43067</v>
      </c>
      <c r="B1173" s="7">
        <v>33618.589999999997</v>
      </c>
      <c r="C1173" s="7">
        <v>688.3</v>
      </c>
      <c r="D1173" s="7">
        <v>1933.2</v>
      </c>
      <c r="E1173" s="7">
        <v>17666.5</v>
      </c>
      <c r="F1173" s="7"/>
      <c r="G1173" s="7"/>
      <c r="H1173" s="10">
        <f t="shared" si="1028"/>
        <v>-5.9932125063182767E-3</v>
      </c>
      <c r="I1173" s="10">
        <f t="shared" si="1029"/>
        <v>-4.3776072513776586E-3</v>
      </c>
      <c r="J1173" s="10">
        <f t="shared" si="1030"/>
        <v>-3.6376966894140208E-3</v>
      </c>
      <c r="K1173" s="7"/>
      <c r="L1173" s="10">
        <f t="shared" si="1031"/>
        <v>10.021617293835066</v>
      </c>
      <c r="M1173" s="10">
        <f t="shared" si="1032"/>
        <v>8.7513240857503156</v>
      </c>
      <c r="N1173" s="10">
        <f t="shared" si="1033"/>
        <v>10.968362577061175</v>
      </c>
      <c r="O1173" s="7"/>
      <c r="P1173" s="10">
        <f t="shared" si="1034"/>
        <v>1.27029320808475</v>
      </c>
      <c r="Q1173" s="10">
        <f t="shared" si="1035"/>
        <v>-0.94674528322610918</v>
      </c>
      <c r="R1173" s="11">
        <f t="shared" si="1036"/>
        <v>2.2170384913108592</v>
      </c>
      <c r="S1173" s="7"/>
      <c r="T1173" s="7"/>
      <c r="U1173" s="7">
        <v>23067.4</v>
      </c>
      <c r="V1173" s="7">
        <v>4793.6499999999996</v>
      </c>
      <c r="W1173" s="7">
        <v>345.7</v>
      </c>
      <c r="X1173" s="7">
        <f>X1169+X1169*0.131</f>
        <v>5.9750563909380112</v>
      </c>
      <c r="Y1173" s="10">
        <f t="shared" si="1037"/>
        <v>-1.5992659390979228E-3</v>
      </c>
      <c r="Z1173" s="10">
        <f t="shared" si="1038"/>
        <v>3.8607621353133569E-4</v>
      </c>
      <c r="AA1173" s="10">
        <f t="shared" si="1039"/>
        <v>6.4046579330421793E-3</v>
      </c>
      <c r="AB1173" s="5"/>
      <c r="AC1173" s="10">
        <f t="shared" ref="AC1173:AC1180" si="1063">(U1173-$U$1172)/$U$1172</f>
        <v>-1.5992659390979228E-3</v>
      </c>
      <c r="AD1173" s="10">
        <f t="shared" ref="AD1173:AD1180" si="1064">(V1173-$V$1172)/$V$1172</f>
        <v>3.8607621353133569E-4</v>
      </c>
      <c r="AE1173" s="10">
        <f t="shared" ref="AE1173:AE1180" si="1065">(W1173-$W$1172)/$W$1172</f>
        <v>6.4046579330421793E-3</v>
      </c>
      <c r="AF1173" s="7" t="s">
        <v>0</v>
      </c>
      <c r="AG1173" s="10">
        <f t="shared" si="1056"/>
        <v>8.0039238721401028E-3</v>
      </c>
      <c r="AH1173" s="10">
        <f t="shared" si="1057"/>
        <v>6.0185817195108435E-3</v>
      </c>
      <c r="AI1173" s="10">
        <f t="shared" si="1040"/>
        <v>1.9853421526292592E-3</v>
      </c>
      <c r="AJ1173" s="7"/>
      <c r="AK1173" s="7"/>
      <c r="AL1173" s="7">
        <v>5978.5</v>
      </c>
      <c r="AM1173" s="7">
        <v>267.75</v>
      </c>
      <c r="AN1173" s="7">
        <v>3232.55</v>
      </c>
      <c r="AO1173" s="4"/>
      <c r="AP1173" s="10">
        <f t="shared" si="1041"/>
        <v>7.1597035040431266E-3</v>
      </c>
      <c r="AQ1173" s="10">
        <f t="shared" si="1042"/>
        <v>1.5550919780011467E-2</v>
      </c>
      <c r="AR1173" s="10">
        <f t="shared" si="1043"/>
        <v>3.8975155279503669E-3</v>
      </c>
      <c r="AS1173" s="4"/>
      <c r="AT1173" s="10">
        <f t="shared" si="1058"/>
        <v>5.3712271425424105E-2</v>
      </c>
      <c r="AU1173" s="10">
        <f t="shared" si="1059"/>
        <v>4.6511627906976764E-2</v>
      </c>
      <c r="AV1173" s="10">
        <f t="shared" si="1060"/>
        <v>7.0611224270124451E-2</v>
      </c>
      <c r="AW1173" s="4"/>
      <c r="AX1173" s="9">
        <f t="shared" si="1061"/>
        <v>1.6898952844700346E-2</v>
      </c>
      <c r="AY1173" s="9">
        <f t="shared" si="1062"/>
        <v>2.4099596363147686E-2</v>
      </c>
      <c r="AZ1173" s="8">
        <f t="shared" si="1044"/>
        <v>-7.2006435184473402E-3</v>
      </c>
      <c r="BA1173" s="4"/>
      <c r="BC1173" s="4"/>
      <c r="BD1173" s="4"/>
      <c r="BE1173" s="4"/>
      <c r="BF1173" s="4"/>
      <c r="BG1173" s="4"/>
      <c r="BH1173" s="4"/>
      <c r="BI1173" s="4"/>
      <c r="BJ1173" s="4"/>
      <c r="BK1173" s="4"/>
      <c r="BN1173" s="4"/>
    </row>
    <row r="1174" spans="1:66" s="1" customFormat="1">
      <c r="A1174" s="12">
        <v>43068</v>
      </c>
      <c r="B1174" s="7">
        <v>33602.76</v>
      </c>
      <c r="C1174" s="7">
        <v>703.95</v>
      </c>
      <c r="D1174" s="7">
        <v>1912.4</v>
      </c>
      <c r="E1174" s="7">
        <v>17544</v>
      </c>
      <c r="F1174" s="7"/>
      <c r="G1174" s="7"/>
      <c r="H1174" s="10">
        <f t="shared" si="1028"/>
        <v>2.2737178555862401E-2</v>
      </c>
      <c r="I1174" s="10">
        <f t="shared" si="1029"/>
        <v>-1.0759362714669953E-2</v>
      </c>
      <c r="J1174" s="10">
        <f t="shared" si="1030"/>
        <v>-6.9340276795064101E-3</v>
      </c>
      <c r="K1174" s="7"/>
      <c r="L1174" s="10">
        <f t="shared" si="1031"/>
        <v>10.272217774219374</v>
      </c>
      <c r="M1174" s="10">
        <f t="shared" si="1032"/>
        <v>8.6464060529634299</v>
      </c>
      <c r="N1174" s="10">
        <f t="shared" si="1033"/>
        <v>10.885373619673464</v>
      </c>
      <c r="O1174" s="7"/>
      <c r="P1174" s="10">
        <f t="shared" si="1034"/>
        <v>1.6258117212559444</v>
      </c>
      <c r="Q1174" s="10">
        <f t="shared" si="1035"/>
        <v>-0.61315584545408974</v>
      </c>
      <c r="R1174" s="11">
        <f t="shared" si="1036"/>
        <v>2.2389675667100342</v>
      </c>
      <c r="S1174" s="7"/>
      <c r="T1174" s="7"/>
      <c r="U1174" s="7">
        <v>22589.65</v>
      </c>
      <c r="V1174" s="7">
        <v>4809.6499999999996</v>
      </c>
      <c r="W1174" s="7">
        <v>340.2</v>
      </c>
      <c r="X1174" s="7"/>
      <c r="Y1174" s="10">
        <f t="shared" si="1037"/>
        <v>-2.0711046758629059E-2</v>
      </c>
      <c r="Z1174" s="10">
        <f t="shared" si="1038"/>
        <v>3.3377488969782943E-3</v>
      </c>
      <c r="AA1174" s="10">
        <f t="shared" si="1039"/>
        <v>-1.5909748336708128E-2</v>
      </c>
      <c r="AB1174" s="5"/>
      <c r="AC1174" s="10">
        <f t="shared" si="1063"/>
        <v>-2.2277190226082842E-2</v>
      </c>
      <c r="AD1174" s="10">
        <f t="shared" si="1064"/>
        <v>3.7251137359654938E-3</v>
      </c>
      <c r="AE1174" s="10">
        <f t="shared" si="1065"/>
        <v>-9.6069868995633523E-3</v>
      </c>
      <c r="AF1174" s="10"/>
      <c r="AG1174" s="10">
        <f t="shared" si="1056"/>
        <v>1.267020332651949E-2</v>
      </c>
      <c r="AH1174" s="10">
        <f t="shared" si="1057"/>
        <v>-1.3332100635528846E-2</v>
      </c>
      <c r="AI1174" s="10">
        <f t="shared" si="1040"/>
        <v>2.6002303962048334E-2</v>
      </c>
      <c r="AJ1174" s="7"/>
      <c r="AK1174" s="7"/>
      <c r="AL1174" s="7">
        <v>5902.25</v>
      </c>
      <c r="AM1174" s="7">
        <v>260.45</v>
      </c>
      <c r="AN1174" s="7">
        <v>3149.8</v>
      </c>
      <c r="AO1174" s="4"/>
      <c r="AP1174" s="10">
        <f t="shared" si="1041"/>
        <v>-1.2754035293133729E-2</v>
      </c>
      <c r="AQ1174" s="10">
        <f t="shared" si="1042"/>
        <v>-2.7264239028944953E-2</v>
      </c>
      <c r="AR1174" s="10">
        <f t="shared" si="1043"/>
        <v>-2.5598985321186058E-2</v>
      </c>
      <c r="AS1174" s="4"/>
      <c r="AT1174" s="10">
        <f t="shared" si="1058"/>
        <v>4.0273187926856135E-2</v>
      </c>
      <c r="AU1174" s="10">
        <f t="shared" si="1059"/>
        <v>1.7979284737150651E-2</v>
      </c>
      <c r="AV1174" s="10">
        <f t="shared" si="1060"/>
        <v>4.3204663255336506E-2</v>
      </c>
      <c r="AW1174" s="4"/>
      <c r="AX1174" s="9">
        <f t="shared" si="1061"/>
        <v>2.9314753284803707E-3</v>
      </c>
      <c r="AY1174" s="9">
        <f t="shared" si="1062"/>
        <v>2.5225378518185855E-2</v>
      </c>
      <c r="AZ1174" s="8">
        <f t="shared" si="1044"/>
        <v>-2.2293903189705484E-2</v>
      </c>
      <c r="BA1174" s="4"/>
      <c r="BC1174" s="4"/>
      <c r="BD1174" s="4"/>
      <c r="BE1174" s="4"/>
      <c r="BF1174" s="4"/>
      <c r="BG1174" s="4"/>
      <c r="BH1174" s="4"/>
      <c r="BI1174" s="4"/>
      <c r="BJ1174" s="4"/>
      <c r="BK1174" s="4"/>
      <c r="BN1174" s="4"/>
    </row>
    <row r="1175" spans="1:66" s="1" customFormat="1">
      <c r="A1175" s="12">
        <v>43069</v>
      </c>
      <c r="B1175" s="7">
        <v>33149.35</v>
      </c>
      <c r="C1175" s="7">
        <v>717</v>
      </c>
      <c r="D1175" s="7">
        <v>1885.8</v>
      </c>
      <c r="E1175" s="7">
        <v>17293.5</v>
      </c>
      <c r="F1175" s="7"/>
      <c r="G1175" s="7"/>
      <c r="H1175" s="10">
        <f t="shared" si="1028"/>
        <v>1.8538248455145897E-2</v>
      </c>
      <c r="I1175" s="10">
        <f t="shared" si="1029"/>
        <v>-1.3909224011713102E-2</v>
      </c>
      <c r="J1175" s="10">
        <f t="shared" si="1030"/>
        <v>-1.4278385772913817E-2</v>
      </c>
      <c r="K1175" s="7"/>
      <c r="L1175" s="10">
        <f t="shared" si="1031"/>
        <v>10.481184947958365</v>
      </c>
      <c r="M1175" s="10">
        <f t="shared" si="1032"/>
        <v>8.5122320302648173</v>
      </c>
      <c r="N1175" s="10">
        <f t="shared" si="1033"/>
        <v>10.715669670076554</v>
      </c>
      <c r="O1175" s="7"/>
      <c r="P1175" s="10">
        <f t="shared" si="1034"/>
        <v>1.9689529176935476</v>
      </c>
      <c r="Q1175" s="10">
        <f t="shared" si="1035"/>
        <v>-0.23448472211818938</v>
      </c>
      <c r="R1175" s="11">
        <f t="shared" si="1036"/>
        <v>2.203437639811737</v>
      </c>
      <c r="S1175" s="7"/>
      <c r="T1175" s="7"/>
      <c r="U1175" s="7">
        <v>22314.9</v>
      </c>
      <c r="V1175" s="7">
        <v>4782.75</v>
      </c>
      <c r="W1175" s="7">
        <v>354.55</v>
      </c>
      <c r="X1175" s="7"/>
      <c r="Y1175" s="10">
        <f t="shared" si="1037"/>
        <v>-1.216264970904817E-2</v>
      </c>
      <c r="Z1175" s="10">
        <f t="shared" si="1038"/>
        <v>-5.5929225619327054E-3</v>
      </c>
      <c r="AA1175" s="10">
        <f t="shared" si="1039"/>
        <v>4.2181069958847808E-2</v>
      </c>
      <c r="AB1175" s="5"/>
      <c r="AC1175" s="10">
        <f t="shared" si="1063"/>
        <v>-3.4168890273909333E-2</v>
      </c>
      <c r="AD1175" s="10">
        <f t="shared" si="1064"/>
        <v>-1.8886430986268588E-3</v>
      </c>
      <c r="AE1175" s="10">
        <f t="shared" si="1065"/>
        <v>3.2168850072780239E-2</v>
      </c>
      <c r="AF1175" s="10"/>
      <c r="AG1175" s="10">
        <f t="shared" si="1056"/>
        <v>6.6337740346689572E-2</v>
      </c>
      <c r="AH1175" s="10">
        <f t="shared" si="1057"/>
        <v>3.4057493171407098E-2</v>
      </c>
      <c r="AI1175" s="10">
        <f t="shared" si="1040"/>
        <v>3.2280247175282474E-2</v>
      </c>
      <c r="AJ1175" s="7"/>
      <c r="AK1175" s="7"/>
      <c r="AL1175" s="7">
        <v>6242.25</v>
      </c>
      <c r="AM1175" s="7">
        <v>271</v>
      </c>
      <c r="AN1175" s="7">
        <v>3150.75</v>
      </c>
      <c r="AO1175" s="4"/>
      <c r="AP1175" s="10">
        <f t="shared" si="1041"/>
        <v>5.760515057816934E-2</v>
      </c>
      <c r="AQ1175" s="10">
        <f t="shared" si="1042"/>
        <v>4.0506815127663708E-2</v>
      </c>
      <c r="AR1175" s="10">
        <f t="shared" si="1043"/>
        <v>3.0160645120319324E-4</v>
      </c>
      <c r="AS1175" s="4"/>
      <c r="AT1175" s="10">
        <f t="shared" si="1058"/>
        <v>0.10019828155981493</v>
      </c>
      <c r="AU1175" s="10">
        <f t="shared" si="1059"/>
        <v>5.9214383427789744E-2</v>
      </c>
      <c r="AV1175" s="10">
        <f t="shared" si="1060"/>
        <v>4.3519300511699568E-2</v>
      </c>
      <c r="AW1175" s="4"/>
      <c r="AX1175" s="9">
        <f t="shared" si="1061"/>
        <v>-5.6678981048115362E-2</v>
      </c>
      <c r="AY1175" s="9">
        <f t="shared" si="1062"/>
        <v>-1.5695082916090175E-2</v>
      </c>
      <c r="AZ1175" s="8">
        <f t="shared" si="1044"/>
        <v>-4.0983898132025187E-2</v>
      </c>
      <c r="BA1175" s="4"/>
      <c r="BC1175" s="4"/>
      <c r="BD1175" s="4"/>
      <c r="BE1175" s="4"/>
      <c r="BF1175" s="4"/>
      <c r="BG1175" s="4"/>
      <c r="BH1175" s="4"/>
      <c r="BI1175" s="4"/>
      <c r="BJ1175" s="4"/>
      <c r="BK1175" s="4"/>
      <c r="BN1175" s="4"/>
    </row>
    <row r="1176" spans="1:66" s="1" customFormat="1">
      <c r="A1176" s="12">
        <v>43070</v>
      </c>
      <c r="B1176" s="7">
        <v>32832.94</v>
      </c>
      <c r="C1176" s="7">
        <v>688.9</v>
      </c>
      <c r="D1176" s="7">
        <v>1835.4</v>
      </c>
      <c r="E1176" s="7">
        <v>17124</v>
      </c>
      <c r="F1176" s="7"/>
      <c r="G1176" s="7"/>
      <c r="H1176" s="10">
        <f t="shared" si="1028"/>
        <v>-3.9191073919107422E-2</v>
      </c>
      <c r="I1176" s="10">
        <f t="shared" si="1029"/>
        <v>-2.6726057906458725E-2</v>
      </c>
      <c r="J1176" s="10">
        <f t="shared" si="1030"/>
        <v>-9.8013704571081623E-3</v>
      </c>
      <c r="K1176" s="7"/>
      <c r="L1176" s="10">
        <f t="shared" si="1031"/>
        <v>10.031224979983985</v>
      </c>
      <c r="M1176" s="10">
        <f t="shared" si="1032"/>
        <v>8.258007566204288</v>
      </c>
      <c r="N1176" s="10">
        <f t="shared" si="1033"/>
        <v>10.600840051487028</v>
      </c>
      <c r="O1176" s="7"/>
      <c r="P1176" s="10">
        <f t="shared" si="1034"/>
        <v>1.7732174137796974</v>
      </c>
      <c r="Q1176" s="10">
        <f t="shared" si="1035"/>
        <v>-0.56961507150304236</v>
      </c>
      <c r="R1176" s="11">
        <f t="shared" si="1036"/>
        <v>2.3428324852827398</v>
      </c>
      <c r="S1176" s="7"/>
      <c r="T1176" s="7"/>
      <c r="U1176" s="7">
        <v>21813.200000000001</v>
      </c>
      <c r="V1176" s="7">
        <v>4799.3500000000004</v>
      </c>
      <c r="W1176" s="7">
        <v>346.05</v>
      </c>
      <c r="X1176" s="7"/>
      <c r="Y1176" s="10">
        <f t="shared" si="1037"/>
        <v>-2.2482735750552353E-2</v>
      </c>
      <c r="Z1176" s="10">
        <f t="shared" si="1038"/>
        <v>3.4708065443521748E-3</v>
      </c>
      <c r="AA1176" s="10">
        <f t="shared" si="1039"/>
        <v>-2.3974051614722887E-2</v>
      </c>
      <c r="AB1176" s="5"/>
      <c r="AC1176" s="10">
        <f t="shared" si="1063"/>
        <v>-5.5883415893543766E-2</v>
      </c>
      <c r="AD1176" s="10">
        <f t="shared" si="1064"/>
        <v>1.5756083308986564E-3</v>
      </c>
      <c r="AE1176" s="10">
        <f t="shared" si="1065"/>
        <v>7.4235807860262336E-3</v>
      </c>
      <c r="AF1176" s="10"/>
      <c r="AG1176" s="10">
        <f t="shared" si="1056"/>
        <v>6.3306996679570002E-2</v>
      </c>
      <c r="AH1176" s="10">
        <f t="shared" si="1057"/>
        <v>5.847972455127577E-3</v>
      </c>
      <c r="AI1176" s="10">
        <f t="shared" si="1040"/>
        <v>5.7459024224442427E-2</v>
      </c>
      <c r="AJ1176" s="7"/>
      <c r="AK1176" s="7"/>
      <c r="AL1176" s="7">
        <v>6224.25</v>
      </c>
      <c r="AM1176" s="7">
        <v>269</v>
      </c>
      <c r="AN1176" s="7">
        <v>3112.2</v>
      </c>
      <c r="AO1176" s="4"/>
      <c r="AP1176" s="10">
        <f t="shared" si="1041"/>
        <v>-2.8835756337858946E-3</v>
      </c>
      <c r="AQ1176" s="10">
        <f t="shared" si="1042"/>
        <v>-7.3800738007380072E-3</v>
      </c>
      <c r="AR1176" s="10">
        <f t="shared" si="1043"/>
        <v>-1.2235182099500176E-2</v>
      </c>
      <c r="AS1176" s="4"/>
      <c r="AT1176" s="10">
        <f t="shared" si="1058"/>
        <v>9.7025776602775948E-2</v>
      </c>
      <c r="AU1176" s="10">
        <f t="shared" si="1059"/>
        <v>5.1397303107289453E-2</v>
      </c>
      <c r="AV1176" s="10">
        <f t="shared" si="1060"/>
        <v>3.0751651845595876E-2</v>
      </c>
      <c r="AW1176" s="4"/>
      <c r="AX1176" s="9">
        <f t="shared" si="1061"/>
        <v>-6.6274124757180072E-2</v>
      </c>
      <c r="AY1176" s="9">
        <f t="shared" si="1062"/>
        <v>-2.0645651261693578E-2</v>
      </c>
      <c r="AZ1176" s="8">
        <f t="shared" si="1044"/>
        <v>-4.5628473495486495E-2</v>
      </c>
      <c r="BA1176" s="4"/>
      <c r="BC1176" s="4"/>
      <c r="BD1176" s="4"/>
      <c r="BE1176" s="4"/>
      <c r="BF1176" s="4"/>
      <c r="BG1176" s="4"/>
      <c r="BH1176" s="4"/>
      <c r="BI1176" s="4"/>
      <c r="BJ1176" s="4"/>
      <c r="BK1176" s="4"/>
      <c r="BN1176" s="4"/>
    </row>
    <row r="1177" spans="1:66" s="1" customFormat="1">
      <c r="A1177" s="12">
        <v>43073</v>
      </c>
      <c r="B1177" s="7">
        <v>32869.72</v>
      </c>
      <c r="C1177" s="7">
        <v>659.8</v>
      </c>
      <c r="D1177" s="7">
        <v>1850.4</v>
      </c>
      <c r="E1177" s="7">
        <v>16783.5</v>
      </c>
      <c r="F1177" s="7"/>
      <c r="G1177" s="7"/>
      <c r="H1177" s="10">
        <f t="shared" si="1028"/>
        <v>-4.2241254173319823E-2</v>
      </c>
      <c r="I1177" s="10">
        <f t="shared" si="1029"/>
        <v>8.1726054266100037E-3</v>
      </c>
      <c r="J1177" s="10">
        <f t="shared" si="1030"/>
        <v>-1.9884372810091099E-2</v>
      </c>
      <c r="K1177" s="7"/>
      <c r="L1177" s="10">
        <f t="shared" si="1031"/>
        <v>9.5652522017614068</v>
      </c>
      <c r="M1177" s="10">
        <f t="shared" si="1032"/>
        <v>8.3336696090794451</v>
      </c>
      <c r="N1177" s="10">
        <f t="shared" si="1033"/>
        <v>10.370164622993023</v>
      </c>
      <c r="O1177" s="7"/>
      <c r="P1177" s="10">
        <f t="shared" si="1034"/>
        <v>1.2315825926819617</v>
      </c>
      <c r="Q1177" s="10">
        <f t="shared" si="1035"/>
        <v>-0.80491242123161655</v>
      </c>
      <c r="R1177" s="11">
        <f t="shared" si="1036"/>
        <v>2.0364950139135782</v>
      </c>
      <c r="S1177" s="7"/>
      <c r="T1177" s="7"/>
      <c r="U1177" s="7">
        <v>21648.400000000001</v>
      </c>
      <c r="V1177" s="7">
        <v>4752.5</v>
      </c>
      <c r="W1177" s="7">
        <v>347.2</v>
      </c>
      <c r="X1177" s="7"/>
      <c r="Y1177" s="10">
        <f t="shared" si="1037"/>
        <v>-7.5550584050024421E-3</v>
      </c>
      <c r="Z1177" s="10">
        <f t="shared" si="1038"/>
        <v>-9.7617385687645952E-3</v>
      </c>
      <c r="AA1177" s="10">
        <f t="shared" si="1039"/>
        <v>3.3232191879785499E-3</v>
      </c>
      <c r="AB1177" s="5"/>
      <c r="AC1177" s="10">
        <f t="shared" si="1063"/>
        <v>-6.3016271827599446E-2</v>
      </c>
      <c r="AD1177" s="10">
        <f t="shared" si="1064"/>
        <v>-8.2015109144789392E-3</v>
      </c>
      <c r="AE1177" s="10">
        <f t="shared" si="1065"/>
        <v>1.0771470160116415E-2</v>
      </c>
      <c r="AF1177" s="10"/>
      <c r="AG1177" s="10">
        <f t="shared" si="1056"/>
        <v>7.3787741987715857E-2</v>
      </c>
      <c r="AH1177" s="10">
        <f t="shared" si="1057"/>
        <v>1.8972981074595354E-2</v>
      </c>
      <c r="AI1177" s="10">
        <f t="shared" si="1040"/>
        <v>5.48147609131205E-2</v>
      </c>
      <c r="AJ1177" s="7"/>
      <c r="AK1177" s="7"/>
      <c r="AL1177" s="7">
        <v>6023</v>
      </c>
      <c r="AM1177" s="7">
        <v>262.89999999999998</v>
      </c>
      <c r="AN1177" s="7">
        <v>3084.55</v>
      </c>
      <c r="AO1177" s="4"/>
      <c r="AP1177" s="10">
        <f t="shared" si="1041"/>
        <v>-3.2333212836887976E-2</v>
      </c>
      <c r="AQ1177" s="10">
        <f t="shared" si="1042"/>
        <v>-2.2676579925650642E-2</v>
      </c>
      <c r="AR1177" s="10">
        <f t="shared" si="1043"/>
        <v>-8.8843904633377161E-3</v>
      </c>
      <c r="AS1177" s="4"/>
      <c r="AT1177" s="10">
        <f t="shared" si="1058"/>
        <v>6.1555408680326065E-2</v>
      </c>
      <c r="AU1177" s="10">
        <f t="shared" si="1059"/>
        <v>2.7555208129763469E-2</v>
      </c>
      <c r="AV1177" s="10">
        <f t="shared" si="1060"/>
        <v>2.159405169986927E-2</v>
      </c>
      <c r="AW1177" s="4"/>
      <c r="AX1177" s="9">
        <f t="shared" si="1061"/>
        <v>-3.9961356980456796E-2</v>
      </c>
      <c r="AY1177" s="9">
        <f t="shared" si="1062"/>
        <v>-5.9611564298941988E-3</v>
      </c>
      <c r="AZ1177" s="8">
        <f t="shared" si="1044"/>
        <v>-3.4000200550562597E-2</v>
      </c>
      <c r="BA1177" s="4"/>
      <c r="BC1177" s="4"/>
      <c r="BD1177" s="4"/>
      <c r="BE1177" s="4"/>
      <c r="BF1177" s="4"/>
      <c r="BG1177" s="4"/>
      <c r="BH1177" s="4"/>
      <c r="BI1177" s="4"/>
      <c r="BJ1177" s="4"/>
      <c r="BK1177" s="4"/>
      <c r="BN1177" s="4"/>
    </row>
    <row r="1178" spans="1:66" s="1" customFormat="1">
      <c r="A1178" s="12">
        <v>43074</v>
      </c>
      <c r="B1178" s="7">
        <v>32802.44</v>
      </c>
      <c r="C1178" s="7">
        <v>661.7</v>
      </c>
      <c r="D1178" s="7">
        <v>1869.9</v>
      </c>
      <c r="E1178" s="7">
        <v>17071</v>
      </c>
      <c r="F1178" s="7"/>
      <c r="G1178" s="7"/>
      <c r="H1178" s="10">
        <f t="shared" si="1028"/>
        <v>2.8796605031829207E-3</v>
      </c>
      <c r="I1178" s="10">
        <f t="shared" si="1029"/>
        <v>1.0538261997405965E-2</v>
      </c>
      <c r="J1178" s="10">
        <f t="shared" si="1030"/>
        <v>1.7129919265945721E-2</v>
      </c>
      <c r="K1178" s="7"/>
      <c r="L1178" s="10">
        <f t="shared" si="1031"/>
        <v>9.5956765412329865</v>
      </c>
      <c r="M1178" s="10">
        <f t="shared" si="1032"/>
        <v>8.4320302648171506</v>
      </c>
      <c r="N1178" s="10">
        <f t="shared" si="1033"/>
        <v>10.564934625025405</v>
      </c>
      <c r="O1178" s="7"/>
      <c r="P1178" s="10">
        <f t="shared" si="1034"/>
        <v>1.163646276415836</v>
      </c>
      <c r="Q1178" s="10">
        <f t="shared" si="1035"/>
        <v>-0.96925808379241829</v>
      </c>
      <c r="R1178" s="11">
        <f t="shared" si="1036"/>
        <v>2.1329043602082542</v>
      </c>
      <c r="S1178" s="7"/>
      <c r="T1178" s="7"/>
      <c r="U1178" s="7">
        <v>21438.65</v>
      </c>
      <c r="V1178" s="7">
        <v>4763.6499999999996</v>
      </c>
      <c r="W1178" s="7">
        <v>348.65</v>
      </c>
      <c r="X1178" s="7"/>
      <c r="Y1178" s="10">
        <f t="shared" si="1037"/>
        <v>-9.6889377505958857E-3</v>
      </c>
      <c r="Z1178" s="10">
        <f t="shared" si="1038"/>
        <v>2.3461336138873509E-3</v>
      </c>
      <c r="AA1178" s="10">
        <f t="shared" si="1039"/>
        <v>4.176267281105958E-3</v>
      </c>
      <c r="AB1178" s="5"/>
      <c r="AC1178" s="10">
        <f t="shared" si="1063"/>
        <v>-7.209464884318309E-2</v>
      </c>
      <c r="AD1178" s="10">
        <f t="shared" si="1064"/>
        <v>-5.8746191410327109E-3</v>
      </c>
      <c r="AE1178" s="10">
        <f t="shared" si="1065"/>
        <v>1.4992721979621476E-2</v>
      </c>
      <c r="AF1178" s="10"/>
      <c r="AG1178" s="10">
        <f t="shared" si="1056"/>
        <v>8.7087370822804572E-2</v>
      </c>
      <c r="AH1178" s="10">
        <f t="shared" si="1057"/>
        <v>2.0867341120654186E-2</v>
      </c>
      <c r="AI1178" s="10">
        <f t="shared" si="1040"/>
        <v>6.6220029702150379E-2</v>
      </c>
      <c r="AJ1178" s="7"/>
      <c r="AK1178" s="7"/>
      <c r="AL1178" s="7">
        <v>5637.25</v>
      </c>
      <c r="AM1178" s="7">
        <v>258.7</v>
      </c>
      <c r="AN1178" s="7">
        <v>3058.6</v>
      </c>
      <c r="AO1178" s="4"/>
      <c r="AP1178" s="10">
        <f t="shared" si="1041"/>
        <v>-6.404615640046489E-2</v>
      </c>
      <c r="AQ1178" s="10">
        <f t="shared" si="1042"/>
        <v>-1.5975656143020118E-2</v>
      </c>
      <c r="AR1178" s="10">
        <f t="shared" si="1043"/>
        <v>-8.4128965327196093E-3</v>
      </c>
      <c r="AS1178" s="4"/>
      <c r="AT1178" s="10">
        <f t="shared" si="1058"/>
        <v>-6.4331350517735182E-3</v>
      </c>
      <c r="AU1178" s="10">
        <f t="shared" si="1059"/>
        <v>1.1139339456712897E-2</v>
      </c>
      <c r="AV1178" s="10">
        <f t="shared" si="1060"/>
        <v>1.2999486644476461E-2</v>
      </c>
      <c r="AW1178" s="4"/>
      <c r="AX1178" s="9">
        <f t="shared" si="1061"/>
        <v>1.9432621696249978E-2</v>
      </c>
      <c r="AY1178" s="9">
        <f t="shared" si="1062"/>
        <v>1.8601471877635646E-3</v>
      </c>
      <c r="AZ1178" s="8">
        <f t="shared" si="1044"/>
        <v>1.7572474508486414E-2</v>
      </c>
      <c r="BA1178" s="4"/>
      <c r="BC1178" s="4"/>
      <c r="BD1178" s="4"/>
      <c r="BE1178" s="4"/>
      <c r="BF1178" s="4"/>
      <c r="BG1178" s="4"/>
      <c r="BH1178" s="4"/>
      <c r="BI1178" s="4"/>
      <c r="BJ1178" s="4"/>
      <c r="BK1178" s="4"/>
      <c r="BN1178" s="4"/>
    </row>
    <row r="1179" spans="1:66" s="1" customFormat="1">
      <c r="A1179" s="12">
        <v>43075</v>
      </c>
      <c r="B1179" s="7">
        <v>32597.18</v>
      </c>
      <c r="C1179" s="7">
        <v>648.5</v>
      </c>
      <c r="D1179" s="7">
        <v>1819.8</v>
      </c>
      <c r="E1179" s="7">
        <v>16749</v>
      </c>
      <c r="F1179" s="7"/>
      <c r="G1179" s="7"/>
      <c r="H1179" s="10">
        <f t="shared" si="1028"/>
        <v>-1.9948617198126108E-2</v>
      </c>
      <c r="I1179" s="10">
        <f t="shared" si="1029"/>
        <v>-2.6792876624418489E-2</v>
      </c>
      <c r="J1179" s="10">
        <f t="shared" si="1030"/>
        <v>-1.8862398219202155E-2</v>
      </c>
      <c r="K1179" s="7"/>
      <c r="L1179" s="10">
        <f t="shared" si="1031"/>
        <v>9.3843074459567646</v>
      </c>
      <c r="M1179" s="10">
        <f t="shared" si="1032"/>
        <v>8.1793190416141233</v>
      </c>
      <c r="N1179" s="10">
        <f t="shared" si="1033"/>
        <v>10.346792222749137</v>
      </c>
      <c r="O1179" s="7"/>
      <c r="P1179" s="10">
        <f t="shared" si="1034"/>
        <v>1.2049884043426413</v>
      </c>
      <c r="Q1179" s="10">
        <f t="shared" si="1035"/>
        <v>-0.96248477679237254</v>
      </c>
      <c r="R1179" s="11">
        <f t="shared" si="1036"/>
        <v>2.1674731811350139</v>
      </c>
      <c r="S1179" s="7"/>
      <c r="T1179" s="7"/>
      <c r="U1179" s="7">
        <v>22143.5</v>
      </c>
      <c r="V1179" s="7">
        <v>4755.55</v>
      </c>
      <c r="W1179" s="7">
        <v>351</v>
      </c>
      <c r="X1179" s="7"/>
      <c r="Y1179" s="10">
        <f t="shared" si="1037"/>
        <v>3.2877536598619715E-2</v>
      </c>
      <c r="Z1179" s="10">
        <f t="shared" si="1038"/>
        <v>-1.7003768118983248E-3</v>
      </c>
      <c r="AA1179" s="10">
        <f t="shared" si="1039"/>
        <v>6.7402839523878471E-3</v>
      </c>
      <c r="AB1179" s="5"/>
      <c r="AC1179" s="10">
        <f t="shared" si="1063"/>
        <v>-4.1587406700469766E-2</v>
      </c>
      <c r="AD1179" s="10">
        <f t="shared" si="1064"/>
        <v>-7.5650068867648898E-3</v>
      </c>
      <c r="AE1179" s="10">
        <f t="shared" si="1065"/>
        <v>2.1834061135371178E-2</v>
      </c>
      <c r="AF1179" s="10"/>
      <c r="AG1179" s="10">
        <f t="shared" si="1056"/>
        <v>6.3421467835840947E-2</v>
      </c>
      <c r="AH1179" s="10">
        <f t="shared" si="1057"/>
        <v>2.9399068022136068E-2</v>
      </c>
      <c r="AI1179" s="10">
        <f t="shared" si="1040"/>
        <v>3.4022399813704876E-2</v>
      </c>
      <c r="AJ1179" s="7"/>
      <c r="AK1179" s="7"/>
      <c r="AL1179" s="7">
        <v>5519.25</v>
      </c>
      <c r="AM1179" s="7">
        <v>255.7</v>
      </c>
      <c r="AN1179" s="7">
        <v>3037.65</v>
      </c>
      <c r="AO1179" s="4"/>
      <c r="AP1179" s="10">
        <f t="shared" si="1041"/>
        <v>-2.0932192114949667E-2</v>
      </c>
      <c r="AQ1179" s="10">
        <f t="shared" si="1042"/>
        <v>-1.1596443757247778E-2</v>
      </c>
      <c r="AR1179" s="10">
        <f t="shared" si="1043"/>
        <v>-6.8495390047733666E-3</v>
      </c>
      <c r="AS1179" s="4"/>
      <c r="AT1179" s="10">
        <f t="shared" si="1058"/>
        <v>-2.7230667547918044E-2</v>
      </c>
      <c r="AU1179" s="10">
        <f t="shared" si="1059"/>
        <v>-5.8628102403754422E-4</v>
      </c>
      <c r="AV1179" s="10">
        <f t="shared" si="1060"/>
        <v>6.0609071488897225E-3</v>
      </c>
      <c r="AW1179" s="4"/>
      <c r="AX1179" s="9">
        <f t="shared" si="1061"/>
        <v>3.3291574696807769E-2</v>
      </c>
      <c r="AY1179" s="9">
        <f t="shared" si="1062"/>
        <v>6.6471881729272663E-3</v>
      </c>
      <c r="AZ1179" s="8">
        <f t="shared" si="1044"/>
        <v>2.6644386523880501E-2</v>
      </c>
      <c r="BA1179" s="4"/>
      <c r="BC1179" s="4"/>
      <c r="BD1179" s="4"/>
      <c r="BE1179" s="4"/>
      <c r="BF1179" s="4"/>
      <c r="BG1179" s="4"/>
      <c r="BH1179" s="4"/>
      <c r="BI1179" s="4"/>
      <c r="BJ1179" s="4"/>
      <c r="BK1179" s="4"/>
      <c r="BN1179" s="4"/>
    </row>
    <row r="1180" spans="1:66" s="1" customFormat="1">
      <c r="A1180" s="12">
        <v>43076</v>
      </c>
      <c r="B1180" s="7">
        <v>32949.21</v>
      </c>
      <c r="C1180" s="7">
        <v>664.9</v>
      </c>
      <c r="D1180" s="7">
        <v>1863.8</v>
      </c>
      <c r="E1180" s="7">
        <v>16672</v>
      </c>
      <c r="F1180" s="7"/>
      <c r="G1180" s="7"/>
      <c r="H1180" s="10">
        <f t="shared" si="1028"/>
        <v>2.5289128758673826E-2</v>
      </c>
      <c r="I1180" s="10">
        <f t="shared" si="1029"/>
        <v>2.4178481151774921E-2</v>
      </c>
      <c r="J1180" s="10">
        <f t="shared" si="1030"/>
        <v>-4.5972893904113682E-3</v>
      </c>
      <c r="K1180" s="7"/>
      <c r="L1180" s="10">
        <f t="shared" si="1031"/>
        <v>9.6469175340272209</v>
      </c>
      <c r="M1180" s="10">
        <f t="shared" si="1032"/>
        <v>8.4012610340479199</v>
      </c>
      <c r="N1180" s="10">
        <f t="shared" si="1033"/>
        <v>10.294627735248289</v>
      </c>
      <c r="O1180" s="7"/>
      <c r="P1180" s="10">
        <f t="shared" si="1034"/>
        <v>1.2456564999793009</v>
      </c>
      <c r="Q1180" s="10">
        <f t="shared" si="1035"/>
        <v>-0.64771020122106826</v>
      </c>
      <c r="R1180" s="11">
        <f t="shared" si="1036"/>
        <v>1.8933667012003692</v>
      </c>
      <c r="S1180" s="7"/>
      <c r="T1180" s="7"/>
      <c r="U1180" s="7">
        <v>22451.95</v>
      </c>
      <c r="V1180" s="7">
        <v>4917.1499999999996</v>
      </c>
      <c r="W1180" s="7">
        <v>378.65</v>
      </c>
      <c r="X1180" s="7">
        <v>27</v>
      </c>
      <c r="Y1180" s="10">
        <f t="shared" si="1037"/>
        <v>1.392959559238606E-2</v>
      </c>
      <c r="Z1180" s="10">
        <f t="shared" si="1038"/>
        <v>3.3981348109051415E-2</v>
      </c>
      <c r="AA1180" s="10">
        <f t="shared" si="1039"/>
        <v>7.8774928774928712E-2</v>
      </c>
      <c r="AB1180" s="5"/>
      <c r="AC1180" s="10">
        <f t="shared" si="1063"/>
        <v>-2.8237106865157336E-2</v>
      </c>
      <c r="AD1180" s="10">
        <f t="shared" si="1064"/>
        <v>2.6159272089819996E-2</v>
      </c>
      <c r="AE1180" s="10">
        <f t="shared" si="1065"/>
        <v>0.10232896652110619</v>
      </c>
      <c r="AF1180" s="10" t="s">
        <v>1</v>
      </c>
      <c r="AG1180" s="10">
        <f t="shared" si="1056"/>
        <v>0.13056607338626353</v>
      </c>
      <c r="AH1180" s="10">
        <f t="shared" si="1057"/>
        <v>7.6169694431286197E-2</v>
      </c>
      <c r="AI1180" s="10">
        <f t="shared" si="1040"/>
        <v>5.4396378954977329E-2</v>
      </c>
      <c r="AJ1180" s="7"/>
      <c r="AK1180" s="7"/>
      <c r="AL1180" s="7">
        <v>5605.75</v>
      </c>
      <c r="AM1180" s="7">
        <v>259.14999999999998</v>
      </c>
      <c r="AN1180" s="7">
        <v>3061.3</v>
      </c>
      <c r="AO1180" s="4"/>
      <c r="AP1180" s="10">
        <f t="shared" si="1041"/>
        <v>1.5672419259863207E-2</v>
      </c>
      <c r="AQ1180" s="10">
        <f t="shared" si="1042"/>
        <v>1.3492373875635467E-2</v>
      </c>
      <c r="AR1180" s="10">
        <f t="shared" si="1043"/>
        <v>7.7856237552055337E-3</v>
      </c>
      <c r="AS1180" s="4"/>
      <c r="AT1180" s="10">
        <f t="shared" si="1058"/>
        <v>-1.1985018726591761E-2</v>
      </c>
      <c r="AU1180" s="10">
        <f t="shared" si="1059"/>
        <v>1.2898182528825417E-2</v>
      </c>
      <c r="AV1180" s="10">
        <f t="shared" si="1060"/>
        <v>1.3893718846771748E-2</v>
      </c>
      <c r="AW1180" s="4"/>
      <c r="AX1180" s="9">
        <f t="shared" si="1061"/>
        <v>2.5878737573363508E-2</v>
      </c>
      <c r="AY1180" s="9">
        <f t="shared" si="1062"/>
        <v>9.9553631794633071E-4</v>
      </c>
      <c r="AZ1180" s="8">
        <f t="shared" si="1044"/>
        <v>2.4883201255417178E-2</v>
      </c>
      <c r="BA1180" s="4"/>
      <c r="BC1180" s="4"/>
      <c r="BD1180" s="4"/>
      <c r="BE1180" s="4"/>
      <c r="BF1180" s="4"/>
      <c r="BG1180" s="4"/>
      <c r="BH1180" s="4"/>
      <c r="BI1180" s="4"/>
      <c r="BJ1180" s="4"/>
      <c r="BK1180" s="4"/>
      <c r="BN1180" s="4"/>
    </row>
    <row r="1181" spans="1:66" s="1" customFormat="1">
      <c r="A1181" s="12">
        <v>43077</v>
      </c>
      <c r="B1181" s="7">
        <v>33250.300000000003</v>
      </c>
      <c r="C1181" s="7">
        <v>679.75</v>
      </c>
      <c r="D1181" s="7">
        <v>1854.9</v>
      </c>
      <c r="E1181" s="7">
        <v>16989.5</v>
      </c>
      <c r="F1181" s="7"/>
      <c r="G1181" s="7"/>
      <c r="H1181" s="10">
        <f t="shared" si="1028"/>
        <v>2.2334185591818354E-2</v>
      </c>
      <c r="I1181" s="10">
        <f t="shared" si="1029"/>
        <v>-4.7751904710805152E-3</v>
      </c>
      <c r="J1181" s="10">
        <f t="shared" si="1030"/>
        <v>1.9043905950095971E-2</v>
      </c>
      <c r="K1181" s="7"/>
      <c r="L1181" s="10">
        <f t="shared" si="1031"/>
        <v>9.8847077662129692</v>
      </c>
      <c r="M1181" s="10">
        <f t="shared" si="1032"/>
        <v>8.3563682219419935</v>
      </c>
      <c r="N1181" s="10">
        <f t="shared" si="1033"/>
        <v>10.509721563579705</v>
      </c>
      <c r="O1181" s="7"/>
      <c r="P1181" s="10">
        <f t="shared" si="1034"/>
        <v>1.5283395442709757</v>
      </c>
      <c r="Q1181" s="10">
        <f t="shared" si="1035"/>
        <v>-0.62501379736673535</v>
      </c>
      <c r="R1181" s="11">
        <f t="shared" si="1036"/>
        <v>2.1533533416377111</v>
      </c>
      <c r="S1181" s="7"/>
      <c r="T1181" s="7"/>
      <c r="U1181" s="7">
        <v>22490.2</v>
      </c>
      <c r="V1181" s="7">
        <v>4850.95</v>
      </c>
      <c r="W1181" s="7">
        <v>377.95</v>
      </c>
      <c r="X1181" s="7">
        <f>X1173+X1173*0.026</f>
        <v>6.1304078571023997</v>
      </c>
      <c r="Y1181" s="10">
        <f t="shared" si="1037"/>
        <v>1.7036382140526768E-3</v>
      </c>
      <c r="Z1181" s="10">
        <f t="shared" si="1038"/>
        <v>-1.3463083290117207E-2</v>
      </c>
      <c r="AA1181" s="10">
        <f t="shared" si="1039"/>
        <v>-1.8486729169417369E-3</v>
      </c>
      <c r="AB1181" s="5"/>
      <c r="AC1181" s="10">
        <f t="shared" ref="AC1181:AC1188" si="1066">(U1181-$U$1180)/$U$1180</f>
        <v>1.7036382140526768E-3</v>
      </c>
      <c r="AD1181" s="10">
        <f t="shared" ref="AD1181:AD1188" si="1067">(V1181-$V$1180)/$V$1180</f>
        <v>-1.3463083290117207E-2</v>
      </c>
      <c r="AE1181" s="10">
        <f t="shared" ref="AE1181:AE1188" si="1068">(W1181-$W$1180)/$W$1180</f>
        <v>-1.8486729169417369E-3</v>
      </c>
      <c r="AF1181" s="7" t="s">
        <v>0</v>
      </c>
      <c r="AG1181" s="10">
        <f t="shared" ref="AG1181:AG1188" si="1069">AC1181-AD1181</f>
        <v>1.5166721504169884E-2</v>
      </c>
      <c r="AH1181" s="10">
        <f t="shared" ref="AH1181:AH1188" si="1070">AC1181-AE1181</f>
        <v>3.5523111309944139E-3</v>
      </c>
      <c r="AI1181" s="10">
        <f t="shared" si="1040"/>
        <v>1.161441037317547E-2</v>
      </c>
      <c r="AJ1181" s="7"/>
      <c r="AK1181" s="7"/>
      <c r="AL1181" s="7">
        <v>5625.5</v>
      </c>
      <c r="AM1181" s="7">
        <v>259.60000000000002</v>
      </c>
      <c r="AN1181" s="7">
        <v>3097.4</v>
      </c>
      <c r="AO1181" s="4"/>
      <c r="AP1181" s="10">
        <f t="shared" si="1041"/>
        <v>3.5231681755340497E-3</v>
      </c>
      <c r="AQ1181" s="10">
        <f t="shared" si="1042"/>
        <v>1.7364460737026646E-3</v>
      </c>
      <c r="AR1181" s="10">
        <f t="shared" si="1043"/>
        <v>1.1792375788063863E-2</v>
      </c>
      <c r="AS1181" s="4"/>
      <c r="AT1181" s="10">
        <f t="shared" si="1058"/>
        <v>-8.5040757876184182E-3</v>
      </c>
      <c r="AU1181" s="10">
        <f t="shared" si="1059"/>
        <v>1.4657025600938161E-2</v>
      </c>
      <c r="AV1181" s="10">
        <f t="shared" si="1060"/>
        <v>2.5849934588570447E-2</v>
      </c>
      <c r="AW1181" s="4"/>
      <c r="AX1181" s="9">
        <f t="shared" si="1061"/>
        <v>3.4354010376188862E-2</v>
      </c>
      <c r="AY1181" s="9">
        <f t="shared" si="1062"/>
        <v>1.1192908987632286E-2</v>
      </c>
      <c r="AZ1181" s="8">
        <f t="shared" si="1044"/>
        <v>2.3161101388556576E-2</v>
      </c>
      <c r="BA1181" s="4"/>
      <c r="BC1181" s="4"/>
      <c r="BD1181" s="4"/>
      <c r="BE1181" s="4"/>
      <c r="BF1181" s="4"/>
      <c r="BG1181" s="4"/>
      <c r="BH1181" s="4"/>
      <c r="BI1181" s="4"/>
      <c r="BJ1181" s="4"/>
      <c r="BK1181" s="4"/>
      <c r="BN1181" s="4"/>
    </row>
    <row r="1182" spans="1:66" s="1" customFormat="1">
      <c r="A1182" s="12">
        <v>43080</v>
      </c>
      <c r="B1182" s="7">
        <v>33455.79</v>
      </c>
      <c r="C1182" s="7">
        <v>678.3</v>
      </c>
      <c r="D1182" s="7">
        <v>1896.8</v>
      </c>
      <c r="E1182" s="7">
        <v>17071.5</v>
      </c>
      <c r="F1182" s="7"/>
      <c r="G1182" s="7"/>
      <c r="H1182" s="10">
        <f t="shared" si="1028"/>
        <v>-2.1331371827878567E-3</v>
      </c>
      <c r="I1182" s="10">
        <f t="shared" si="1029"/>
        <v>2.2588818804248133E-2</v>
      </c>
      <c r="J1182" s="10">
        <f t="shared" si="1030"/>
        <v>4.8265104917743313E-3</v>
      </c>
      <c r="K1182" s="7"/>
      <c r="L1182" s="10">
        <f t="shared" si="1031"/>
        <v>9.8614891913530798</v>
      </c>
      <c r="M1182" s="10">
        <f t="shared" si="1032"/>
        <v>8.5677175283732652</v>
      </c>
      <c r="N1182" s="10">
        <f t="shared" si="1033"/>
        <v>10.565273355463722</v>
      </c>
      <c r="O1182" s="7"/>
      <c r="P1182" s="10">
        <f t="shared" si="1034"/>
        <v>1.2937716629798146</v>
      </c>
      <c r="Q1182" s="10">
        <f t="shared" si="1035"/>
        <v>-0.70378416411064215</v>
      </c>
      <c r="R1182" s="11">
        <f t="shared" si="1036"/>
        <v>1.9975558270904568</v>
      </c>
      <c r="S1182" s="7"/>
      <c r="T1182" s="7"/>
      <c r="U1182" s="7">
        <v>23090.799999999999</v>
      </c>
      <c r="V1182" s="7">
        <v>4872.8</v>
      </c>
      <c r="W1182" s="7">
        <v>369.7</v>
      </c>
      <c r="X1182" s="7"/>
      <c r="Y1182" s="10">
        <f t="shared" si="1037"/>
        <v>2.6704964829125509E-2</v>
      </c>
      <c r="Z1182" s="10">
        <f t="shared" si="1038"/>
        <v>4.5042723590225349E-3</v>
      </c>
      <c r="AA1182" s="10">
        <f t="shared" si="1039"/>
        <v>-2.1828284164572033E-2</v>
      </c>
      <c r="AB1182" s="5"/>
      <c r="AC1182" s="10">
        <f t="shared" si="1066"/>
        <v>2.8454098641766016E-2</v>
      </c>
      <c r="AD1182" s="10">
        <f t="shared" si="1067"/>
        <v>-9.0194523250255645E-3</v>
      </c>
      <c r="AE1182" s="10">
        <f t="shared" si="1068"/>
        <v>-2.3636603723755419E-2</v>
      </c>
      <c r="AF1182" s="10"/>
      <c r="AG1182" s="10">
        <f t="shared" si="1069"/>
        <v>3.7473550966791579E-2</v>
      </c>
      <c r="AH1182" s="10">
        <f t="shared" si="1070"/>
        <v>5.2090702365521435E-2</v>
      </c>
      <c r="AI1182" s="10">
        <f t="shared" si="1040"/>
        <v>-1.4617151398729857E-2</v>
      </c>
      <c r="AJ1182" s="7"/>
      <c r="AK1182" s="7"/>
      <c r="AL1182" s="7">
        <v>5674.25</v>
      </c>
      <c r="AM1182" s="7">
        <v>255.9</v>
      </c>
      <c r="AN1182" s="7">
        <v>3212.2</v>
      </c>
      <c r="AO1182" s="4"/>
      <c r="AP1182" s="10">
        <f t="shared" si="1041"/>
        <v>8.6658963647675766E-3</v>
      </c>
      <c r="AQ1182" s="10">
        <f t="shared" si="1042"/>
        <v>-1.4252696456086351E-2</v>
      </c>
      <c r="AR1182" s="10">
        <f t="shared" si="1043"/>
        <v>3.7063343449344525E-2</v>
      </c>
      <c r="AS1182" s="4"/>
      <c r="AT1182" s="13">
        <f t="shared" si="1058"/>
        <v>8.8125137695527656E-5</v>
      </c>
      <c r="AU1182" s="13">
        <f t="shared" si="1059"/>
        <v>1.9542700801255177E-4</v>
      </c>
      <c r="AV1182" s="10">
        <f t="shared" si="1060"/>
        <v>6.3871363041714244E-2</v>
      </c>
      <c r="AW1182" s="10" t="s">
        <v>1</v>
      </c>
      <c r="AX1182" s="9">
        <f t="shared" si="1061"/>
        <v>6.3783237904018714E-2</v>
      </c>
      <c r="AY1182" s="9">
        <f t="shared" si="1062"/>
        <v>6.3675936033701697E-2</v>
      </c>
      <c r="AZ1182" s="8">
        <f t="shared" si="1044"/>
        <v>1.0730187031701699E-4</v>
      </c>
      <c r="BA1182" s="4" t="s">
        <v>14</v>
      </c>
      <c r="BC1182" s="4"/>
      <c r="BD1182" s="4"/>
      <c r="BE1182" s="4"/>
      <c r="BF1182" s="4"/>
      <c r="BG1182" s="4"/>
      <c r="BH1182" s="4"/>
      <c r="BI1182" s="4"/>
      <c r="BJ1182" s="4">
        <v>175</v>
      </c>
      <c r="BK1182" s="4"/>
      <c r="BN1182" s="4"/>
    </row>
    <row r="1183" spans="1:66" s="1" customFormat="1">
      <c r="A1183" s="12">
        <v>43081</v>
      </c>
      <c r="B1183" s="7">
        <v>33227.99</v>
      </c>
      <c r="C1183" s="7">
        <v>674.3</v>
      </c>
      <c r="D1183" s="7">
        <v>1863.7</v>
      </c>
      <c r="E1183" s="7">
        <v>16986.5</v>
      </c>
      <c r="F1183" s="7"/>
      <c r="G1183" s="7"/>
      <c r="H1183" s="10">
        <f t="shared" si="1028"/>
        <v>-5.8970956803774148E-3</v>
      </c>
      <c r="I1183" s="10">
        <f t="shared" si="1029"/>
        <v>-1.7450442851117624E-2</v>
      </c>
      <c r="J1183" s="10">
        <f t="shared" si="1030"/>
        <v>-4.9790586650265058E-3</v>
      </c>
      <c r="K1183" s="7"/>
      <c r="L1183" s="10">
        <f t="shared" si="1031"/>
        <v>9.7974379503602869</v>
      </c>
      <c r="M1183" s="10">
        <f t="shared" si="1032"/>
        <v>8.4007566204287514</v>
      </c>
      <c r="N1183" s="10">
        <f t="shared" si="1033"/>
        <v>10.5076891809498</v>
      </c>
      <c r="O1183" s="7"/>
      <c r="P1183" s="10">
        <f t="shared" si="1034"/>
        <v>1.3966813299315355</v>
      </c>
      <c r="Q1183" s="10">
        <f t="shared" si="1035"/>
        <v>-0.71025123058951323</v>
      </c>
      <c r="R1183" s="11">
        <f t="shared" si="1036"/>
        <v>2.1069325605210487</v>
      </c>
      <c r="S1183" s="7"/>
      <c r="T1183" s="7"/>
      <c r="U1183" s="7">
        <v>22716.25</v>
      </c>
      <c r="V1183" s="7">
        <v>4859.3500000000004</v>
      </c>
      <c r="W1183" s="7">
        <v>369.1</v>
      </c>
      <c r="X1183" s="7"/>
      <c r="Y1183" s="10">
        <f t="shared" si="1037"/>
        <v>-1.6220745924783866E-2</v>
      </c>
      <c r="Z1183" s="10">
        <f t="shared" si="1038"/>
        <v>-2.7602199967164294E-3</v>
      </c>
      <c r="AA1183" s="10">
        <f t="shared" si="1039"/>
        <v>-1.622937516905507E-3</v>
      </c>
      <c r="AB1183" s="5"/>
      <c r="AC1183" s="10">
        <f t="shared" si="1066"/>
        <v>1.1771806012395327E-2</v>
      </c>
      <c r="AD1183" s="10">
        <f t="shared" si="1067"/>
        <v>-1.1754776649075028E-2</v>
      </c>
      <c r="AE1183" s="10">
        <f t="shared" si="1068"/>
        <v>-2.5221180509705413E-2</v>
      </c>
      <c r="AF1183" s="10"/>
      <c r="AG1183" s="10">
        <f t="shared" si="1069"/>
        <v>2.3526582661470355E-2</v>
      </c>
      <c r="AH1183" s="10">
        <f t="shared" si="1070"/>
        <v>3.6992986522100743E-2</v>
      </c>
      <c r="AI1183" s="10">
        <f t="shared" si="1040"/>
        <v>-1.3466403860630388E-2</v>
      </c>
      <c r="AJ1183" s="7"/>
      <c r="AK1183" s="7"/>
      <c r="AL1183" s="7">
        <v>5654.5</v>
      </c>
      <c r="AM1183" s="7">
        <v>252.2</v>
      </c>
      <c r="AN1183" s="7">
        <v>3176.7</v>
      </c>
      <c r="AO1183" s="4"/>
      <c r="AP1183" s="10">
        <f t="shared" si="1041"/>
        <v>-3.4806362074282947E-3</v>
      </c>
      <c r="AQ1183" s="10">
        <f t="shared" si="1042"/>
        <v>-1.4458772958186858E-2</v>
      </c>
      <c r="AR1183" s="10">
        <f t="shared" si="1043"/>
        <v>-1.1051615715086234E-2</v>
      </c>
      <c r="AS1183" s="4"/>
      <c r="AT1183" s="10">
        <f t="shared" ref="AT1183:AT1190" si="1071">(AL1183-$AL$1182)/$AL$1182</f>
        <v>-3.4806362074282947E-3</v>
      </c>
      <c r="AU1183" s="10">
        <f t="shared" ref="AU1183:AU1190" si="1072">(AM1183-$AM$1182)/$AM$1182</f>
        <v>-1.4458772958186858E-2</v>
      </c>
      <c r="AV1183" s="10">
        <f t="shared" ref="AV1183:AV1190" si="1073">(AN1183-$AN$1182)/$AN$1182</f>
        <v>-1.1051615715086234E-2</v>
      </c>
      <c r="AW1183" s="7" t="s">
        <v>0</v>
      </c>
      <c r="AX1183" s="9">
        <f t="shared" ref="AX1183:AX1189" si="1074">AT1183-AU1183</f>
        <v>1.0978136750758562E-2</v>
      </c>
      <c r="AY1183" s="9">
        <f t="shared" ref="AY1183:AY1189" si="1075">AT1183-AV1183</f>
        <v>7.5709795076579394E-3</v>
      </c>
      <c r="AZ1183" s="8">
        <f t="shared" si="1044"/>
        <v>3.407157243100623E-3</v>
      </c>
      <c r="BA1183" s="4"/>
      <c r="BC1183" s="4"/>
      <c r="BD1183" s="4"/>
      <c r="BE1183" s="4"/>
      <c r="BF1183" s="4"/>
      <c r="BG1183" s="4"/>
      <c r="BH1183" s="4"/>
      <c r="BI1183" s="4"/>
      <c r="BJ1183" s="4"/>
      <c r="BK1183" s="4"/>
      <c r="BN1183" s="4"/>
    </row>
    <row r="1184" spans="1:66" s="1" customFormat="1">
      <c r="A1184" s="12">
        <v>43082</v>
      </c>
      <c r="B1184" s="7">
        <v>33053.040000000001</v>
      </c>
      <c r="C1184" s="7">
        <v>668.65</v>
      </c>
      <c r="D1184" s="7">
        <v>1839.3</v>
      </c>
      <c r="E1184" s="7">
        <v>16659</v>
      </c>
      <c r="F1184" s="7"/>
      <c r="G1184" s="7"/>
      <c r="H1184" s="10">
        <f t="shared" si="1028"/>
        <v>-8.3790597656828968E-3</v>
      </c>
      <c r="I1184" s="10">
        <f t="shared" si="1029"/>
        <v>-1.3092235874872614E-2</v>
      </c>
      <c r="J1184" s="10">
        <f t="shared" si="1030"/>
        <v>-1.9280016483678216E-2</v>
      </c>
      <c r="K1184" s="7"/>
      <c r="L1184" s="10">
        <f t="shared" si="1031"/>
        <v>9.706965572457964</v>
      </c>
      <c r="M1184" s="10">
        <f t="shared" si="1032"/>
        <v>8.2776796973518287</v>
      </c>
      <c r="N1184" s="10">
        <f t="shared" si="1033"/>
        <v>10.285820743852042</v>
      </c>
      <c r="O1184" s="7"/>
      <c r="P1184" s="10">
        <f t="shared" si="1034"/>
        <v>1.4292858751061353</v>
      </c>
      <c r="Q1184" s="10">
        <f t="shared" si="1035"/>
        <v>-0.57885517139407838</v>
      </c>
      <c r="R1184" s="11">
        <f t="shared" si="1036"/>
        <v>2.0081410465002136</v>
      </c>
      <c r="S1184" s="7"/>
      <c r="T1184" s="7"/>
      <c r="U1184" s="7">
        <v>22322.75</v>
      </c>
      <c r="V1184" s="7">
        <v>4807</v>
      </c>
      <c r="W1184" s="7">
        <v>354.65</v>
      </c>
      <c r="X1184" s="7"/>
      <c r="Y1184" s="10">
        <f t="shared" si="1037"/>
        <v>-1.7322401364661861E-2</v>
      </c>
      <c r="Z1184" s="10">
        <f t="shared" si="1038"/>
        <v>-1.0773045777727547E-2</v>
      </c>
      <c r="AA1184" s="10">
        <f t="shared" si="1039"/>
        <v>-3.9149282037388364E-2</v>
      </c>
      <c r="AB1184" s="5"/>
      <c r="AC1184" s="10">
        <f t="shared" si="1066"/>
        <v>-5.7545113008001855E-3</v>
      </c>
      <c r="AD1184" s="10">
        <f t="shared" si="1067"/>
        <v>-2.240118767985513E-2</v>
      </c>
      <c r="AE1184" s="10">
        <f t="shared" si="1068"/>
        <v>-6.3383071438003438E-2</v>
      </c>
      <c r="AF1184" s="10"/>
      <c r="AG1184" s="10">
        <f t="shared" si="1069"/>
        <v>1.6646676379054946E-2</v>
      </c>
      <c r="AH1184" s="10">
        <f t="shared" si="1070"/>
        <v>5.7628560137203251E-2</v>
      </c>
      <c r="AI1184" s="10">
        <f t="shared" si="1040"/>
        <v>-4.0981883758148305E-2</v>
      </c>
      <c r="AJ1184" s="7"/>
      <c r="AK1184" s="7"/>
      <c r="AL1184" s="7">
        <v>5570.25</v>
      </c>
      <c r="AM1184" s="7">
        <v>250.05</v>
      </c>
      <c r="AN1184" s="7">
        <v>3145.6</v>
      </c>
      <c r="AO1184" s="4"/>
      <c r="AP1184" s="10">
        <f t="shared" si="1041"/>
        <v>-1.4899637456892741E-2</v>
      </c>
      <c r="AQ1184" s="10">
        <f t="shared" si="1042"/>
        <v>-8.5249801744646213E-3</v>
      </c>
      <c r="AR1184" s="10">
        <f t="shared" si="1043"/>
        <v>-9.7900336827525143E-3</v>
      </c>
      <c r="AS1184" s="4"/>
      <c r="AT1184" s="10">
        <f t="shared" si="1071"/>
        <v>-1.8328413446711021E-2</v>
      </c>
      <c r="AU1184" s="10">
        <f t="shared" si="1072"/>
        <v>-2.286049237983585E-2</v>
      </c>
      <c r="AV1184" s="10">
        <f t="shared" si="1073"/>
        <v>-2.0733453707739217E-2</v>
      </c>
      <c r="AW1184" s="4"/>
      <c r="AX1184" s="9">
        <f t="shared" si="1074"/>
        <v>4.5320789331248293E-3</v>
      </c>
      <c r="AY1184" s="9">
        <f t="shared" si="1075"/>
        <v>2.4050402610281962E-3</v>
      </c>
      <c r="AZ1184" s="8">
        <f t="shared" si="1044"/>
        <v>2.1270386720966331E-3</v>
      </c>
      <c r="BA1184" s="4"/>
      <c r="BC1184" s="4"/>
      <c r="BD1184" s="4"/>
      <c r="BE1184" s="4"/>
      <c r="BF1184" s="4"/>
      <c r="BG1184" s="4"/>
      <c r="BH1184" s="4"/>
      <c r="BI1184" s="4"/>
      <c r="BJ1184" s="4"/>
      <c r="BK1184" s="4"/>
      <c r="BN1184" s="4"/>
    </row>
    <row r="1185" spans="1:66" s="1" customFormat="1">
      <c r="A1185" s="12">
        <v>43083</v>
      </c>
      <c r="B1185" s="7">
        <v>33246.699999999997</v>
      </c>
      <c r="C1185" s="7">
        <v>662.95</v>
      </c>
      <c r="D1185" s="7">
        <v>1833.3</v>
      </c>
      <c r="E1185" s="7">
        <v>16839.5</v>
      </c>
      <c r="F1185" s="7"/>
      <c r="G1185" s="7"/>
      <c r="H1185" s="10">
        <f t="shared" si="1028"/>
        <v>-8.5246391983847033E-3</v>
      </c>
      <c r="I1185" s="10">
        <f t="shared" si="1029"/>
        <v>-3.2621105855488502E-3</v>
      </c>
      <c r="J1185" s="10">
        <f t="shared" si="1030"/>
        <v>1.0834984092682635E-2</v>
      </c>
      <c r="K1185" s="7"/>
      <c r="L1185" s="10">
        <f t="shared" si="1031"/>
        <v>9.6156925540432336</v>
      </c>
      <c r="M1185" s="10">
        <f t="shared" si="1032"/>
        <v>8.2474148802017648</v>
      </c>
      <c r="N1185" s="10">
        <f t="shared" si="1033"/>
        <v>10.408102432084547</v>
      </c>
      <c r="O1185" s="7"/>
      <c r="P1185" s="10">
        <f t="shared" si="1034"/>
        <v>1.3682776738414688</v>
      </c>
      <c r="Q1185" s="10">
        <f t="shared" si="1035"/>
        <v>-0.79240987804131358</v>
      </c>
      <c r="R1185" s="11">
        <f t="shared" si="1036"/>
        <v>2.1606875518827824</v>
      </c>
      <c r="S1185" s="7"/>
      <c r="T1185" s="7"/>
      <c r="U1185" s="7">
        <v>22076.2</v>
      </c>
      <c r="V1185" s="7">
        <v>4695</v>
      </c>
      <c r="W1185" s="7">
        <v>366</v>
      </c>
      <c r="X1185" s="7"/>
      <c r="Y1185" s="10">
        <f t="shared" si="1037"/>
        <v>-1.1044786148659967E-2</v>
      </c>
      <c r="Z1185" s="10">
        <f t="shared" si="1038"/>
        <v>-2.3299355107135426E-2</v>
      </c>
      <c r="AA1185" s="10">
        <f t="shared" si="1039"/>
        <v>3.2003383617651274E-2</v>
      </c>
      <c r="AB1185" s="5"/>
      <c r="AC1185" s="10">
        <f t="shared" si="1066"/>
        <v>-1.6735740102752767E-2</v>
      </c>
      <c r="AD1185" s="10">
        <f t="shared" si="1067"/>
        <v>-4.5178609560416021E-2</v>
      </c>
      <c r="AE1185" s="10">
        <f t="shared" si="1068"/>
        <v>-3.3408160570447584E-2</v>
      </c>
      <c r="AF1185" s="10"/>
      <c r="AG1185" s="10">
        <f t="shared" si="1069"/>
        <v>2.8442869457663254E-2</v>
      </c>
      <c r="AH1185" s="10">
        <f t="shared" si="1070"/>
        <v>1.6672420467694817E-2</v>
      </c>
      <c r="AI1185" s="10">
        <f t="shared" si="1040"/>
        <v>1.1770448989968436E-2</v>
      </c>
      <c r="AJ1185" s="7"/>
      <c r="AK1185" s="7"/>
      <c r="AL1185" s="7">
        <v>5539.25</v>
      </c>
      <c r="AM1185" s="7">
        <v>248.1</v>
      </c>
      <c r="AN1185" s="7">
        <v>3198.75</v>
      </c>
      <c r="AO1185" s="4"/>
      <c r="AP1185" s="10">
        <f t="shared" si="1041"/>
        <v>-5.5652798348368561E-3</v>
      </c>
      <c r="AQ1185" s="10">
        <f t="shared" si="1042"/>
        <v>-7.7984403119376799E-3</v>
      </c>
      <c r="AR1185" s="10">
        <f t="shared" si="1043"/>
        <v>1.6896617497456794E-2</v>
      </c>
      <c r="AS1185" s="4"/>
      <c r="AT1185" s="10">
        <f t="shared" si="1071"/>
        <v>-2.3791690531788343E-2</v>
      </c>
      <c r="AU1185" s="10">
        <f t="shared" si="1072"/>
        <v>-3.0480656506447875E-2</v>
      </c>
      <c r="AV1185" s="10">
        <f t="shared" si="1073"/>
        <v>-4.1871614469833193E-3</v>
      </c>
      <c r="AW1185" s="4"/>
      <c r="AX1185" s="9">
        <f t="shared" si="1074"/>
        <v>6.6889659746595317E-3</v>
      </c>
      <c r="AY1185" s="9">
        <f t="shared" si="1075"/>
        <v>-1.9604529084805023E-2</v>
      </c>
      <c r="AZ1185" s="8">
        <f t="shared" si="1044"/>
        <v>2.6293495059464555E-2</v>
      </c>
      <c r="BA1185" s="4"/>
      <c r="BC1185" s="4"/>
      <c r="BD1185" s="4"/>
      <c r="BE1185" s="4"/>
      <c r="BF1185" s="4"/>
      <c r="BG1185" s="4"/>
      <c r="BH1185" s="4"/>
      <c r="BI1185" s="4"/>
      <c r="BJ1185" s="4"/>
      <c r="BK1185" s="4"/>
      <c r="BN1185" s="4"/>
    </row>
    <row r="1186" spans="1:66" s="1" customFormat="1">
      <c r="A1186" s="12">
        <v>43084</v>
      </c>
      <c r="B1186" s="7">
        <v>33462.97</v>
      </c>
      <c r="C1186" s="7">
        <v>695.45</v>
      </c>
      <c r="D1186" s="7">
        <v>1849.1</v>
      </c>
      <c r="E1186" s="7">
        <v>17298.5</v>
      </c>
      <c r="F1186" s="7"/>
      <c r="G1186" s="7"/>
      <c r="H1186" s="10">
        <f t="shared" si="1028"/>
        <v>4.9023304924956629E-2</v>
      </c>
      <c r="I1186" s="10">
        <f t="shared" si="1029"/>
        <v>8.6183385152457069E-3</v>
      </c>
      <c r="J1186" s="10">
        <f t="shared" si="1030"/>
        <v>2.7257341369993172E-2</v>
      </c>
      <c r="K1186" s="7"/>
      <c r="L1186" s="10">
        <f t="shared" si="1031"/>
        <v>10.136108887109687</v>
      </c>
      <c r="M1186" s="10">
        <f t="shared" si="1032"/>
        <v>8.3271122320302648</v>
      </c>
      <c r="N1186" s="10">
        <f t="shared" si="1033"/>
        <v>10.719056974459725</v>
      </c>
      <c r="O1186" s="7"/>
      <c r="P1186" s="10">
        <f t="shared" si="1034"/>
        <v>1.8089966550794223</v>
      </c>
      <c r="Q1186" s="10">
        <f t="shared" si="1035"/>
        <v>-0.58294808735003834</v>
      </c>
      <c r="R1186" s="11">
        <f t="shared" si="1036"/>
        <v>2.3919447424294606</v>
      </c>
      <c r="S1186" s="7"/>
      <c r="T1186" s="7"/>
      <c r="U1186" s="7">
        <v>22587.8</v>
      </c>
      <c r="V1186" s="7">
        <v>4704</v>
      </c>
      <c r="W1186" s="7">
        <v>371.35</v>
      </c>
      <c r="X1186" s="7"/>
      <c r="Y1186" s="10">
        <f t="shared" si="1037"/>
        <v>2.3174278181933419E-2</v>
      </c>
      <c r="Z1186" s="10">
        <f t="shared" si="1038"/>
        <v>1.9169329073482429E-3</v>
      </c>
      <c r="AA1186" s="10">
        <f t="shared" si="1039"/>
        <v>1.4617486338797876E-2</v>
      </c>
      <c r="AB1186" s="5"/>
      <c r="AC1186" s="10">
        <f t="shared" si="1066"/>
        <v>6.0506993824589192E-3</v>
      </c>
      <c r="AD1186" s="10">
        <f t="shared" si="1067"/>
        <v>-4.3348281016442378E-2</v>
      </c>
      <c r="AE1186" s="10">
        <f t="shared" si="1068"/>
        <v>-1.9279017562392593E-2</v>
      </c>
      <c r="AF1186" s="10"/>
      <c r="AG1186" s="10">
        <f t="shared" si="1069"/>
        <v>4.9398980398901296E-2</v>
      </c>
      <c r="AH1186" s="10">
        <f t="shared" si="1070"/>
        <v>2.5329716944851512E-2</v>
      </c>
      <c r="AI1186" s="10">
        <f t="shared" si="1040"/>
        <v>2.4069263454049784E-2</v>
      </c>
      <c r="AJ1186" s="7"/>
      <c r="AK1186" s="7"/>
      <c r="AL1186" s="7">
        <v>5704.5</v>
      </c>
      <c r="AM1186" s="7">
        <v>258.14999999999998</v>
      </c>
      <c r="AN1186" s="7">
        <v>3189.8</v>
      </c>
      <c r="AO1186" s="4"/>
      <c r="AP1186" s="10">
        <f t="shared" si="1041"/>
        <v>2.9832558559371756E-2</v>
      </c>
      <c r="AQ1186" s="10">
        <f t="shared" si="1042"/>
        <v>4.050785973397817E-2</v>
      </c>
      <c r="AR1186" s="10">
        <f t="shared" si="1043"/>
        <v>-2.7979679562328465E-3</v>
      </c>
      <c r="AS1186" s="4"/>
      <c r="AT1186" s="10">
        <f t="shared" si="1071"/>
        <v>5.3311010265673876E-3</v>
      </c>
      <c r="AU1186" s="10">
        <f t="shared" si="1072"/>
        <v>8.7924970691675326E-3</v>
      </c>
      <c r="AV1186" s="10">
        <f t="shared" si="1073"/>
        <v>-6.973413859659933E-3</v>
      </c>
      <c r="AW1186" s="4"/>
      <c r="AX1186" s="9">
        <f t="shared" si="1074"/>
        <v>-3.461396042600145E-3</v>
      </c>
      <c r="AY1186" s="9">
        <f t="shared" si="1075"/>
        <v>1.230451488622732E-2</v>
      </c>
      <c r="AZ1186" s="8">
        <f t="shared" si="1044"/>
        <v>-1.5765910928827464E-2</v>
      </c>
      <c r="BA1186" s="4"/>
      <c r="BC1186" s="4"/>
      <c r="BD1186" s="4"/>
      <c r="BE1186" s="4"/>
      <c r="BF1186" s="4"/>
      <c r="BG1186" s="4"/>
      <c r="BH1186" s="4"/>
      <c r="BI1186" s="4"/>
      <c r="BJ1186" s="4"/>
      <c r="BK1186" s="4"/>
      <c r="BN1186" s="4"/>
    </row>
    <row r="1187" spans="1:66" s="1" customFormat="1">
      <c r="A1187" s="12">
        <v>43087</v>
      </c>
      <c r="B1187" s="7">
        <v>33601.68</v>
      </c>
      <c r="C1187" s="7">
        <v>704.6</v>
      </c>
      <c r="D1187" s="7">
        <v>1858.7</v>
      </c>
      <c r="E1187" s="7">
        <v>17543.5</v>
      </c>
      <c r="F1187" s="7"/>
      <c r="G1187" s="7"/>
      <c r="H1187" s="10">
        <f t="shared" si="1028"/>
        <v>1.3156948738227014E-2</v>
      </c>
      <c r="I1187" s="10">
        <f t="shared" si="1029"/>
        <v>5.1917148883241235E-3</v>
      </c>
      <c r="J1187" s="10">
        <f t="shared" si="1030"/>
        <v>1.4163077723502037E-2</v>
      </c>
      <c r="K1187" s="7"/>
      <c r="L1187" s="10">
        <f t="shared" si="1031"/>
        <v>10.282626100880703</v>
      </c>
      <c r="M1187" s="10">
        <f t="shared" si="1032"/>
        <v>8.3755359394703657</v>
      </c>
      <c r="N1187" s="10">
        <f t="shared" si="1033"/>
        <v>10.885034889235147</v>
      </c>
      <c r="O1187" s="7"/>
      <c r="P1187" s="10">
        <f t="shared" si="1034"/>
        <v>1.9070901614103377</v>
      </c>
      <c r="Q1187" s="10">
        <f t="shared" si="1035"/>
        <v>-0.60240878835444356</v>
      </c>
      <c r="R1187" s="11">
        <f t="shared" si="1036"/>
        <v>2.5094989497647813</v>
      </c>
      <c r="S1187" s="7"/>
      <c r="T1187" s="7"/>
      <c r="U1187" s="7">
        <v>24546.7</v>
      </c>
      <c r="V1187" s="7">
        <v>4707.05</v>
      </c>
      <c r="W1187" s="7">
        <v>365.05</v>
      </c>
      <c r="X1187" s="7"/>
      <c r="Y1187" s="10">
        <f t="shared" si="1037"/>
        <v>8.6723806656690841E-2</v>
      </c>
      <c r="Z1187" s="10">
        <f t="shared" si="1038"/>
        <v>6.4838435374153531E-4</v>
      </c>
      <c r="AA1187" s="10">
        <f t="shared" si="1039"/>
        <v>-1.6965127238454319E-2</v>
      </c>
      <c r="AB1187" s="5"/>
      <c r="AC1187" s="10">
        <f t="shared" si="1066"/>
        <v>9.3299245722531898E-2</v>
      </c>
      <c r="AD1187" s="10">
        <f t="shared" si="1067"/>
        <v>-4.2728003009873498E-2</v>
      </c>
      <c r="AE1187" s="10">
        <f t="shared" si="1068"/>
        <v>-3.5917073814868528E-2</v>
      </c>
      <c r="AF1187" s="10"/>
      <c r="AG1187" s="10">
        <f t="shared" si="1069"/>
        <v>0.1360272487324054</v>
      </c>
      <c r="AH1187" s="10">
        <f t="shared" si="1070"/>
        <v>0.12921631953740043</v>
      </c>
      <c r="AI1187" s="10">
        <f t="shared" si="1040"/>
        <v>6.8109291950049777E-3</v>
      </c>
      <c r="AJ1187" s="7"/>
      <c r="AK1187" s="7"/>
      <c r="AL1187" s="7">
        <v>5900</v>
      </c>
      <c r="AM1187" s="7">
        <v>252.85</v>
      </c>
      <c r="AN1187" s="7">
        <v>3205.85</v>
      </c>
      <c r="AO1187" s="4"/>
      <c r="AP1187" s="10">
        <f t="shared" si="1041"/>
        <v>3.4271189411867825E-2</v>
      </c>
      <c r="AQ1187" s="10">
        <f t="shared" si="1042"/>
        <v>-2.0530699205887987E-2</v>
      </c>
      <c r="AR1187" s="10">
        <f t="shared" si="1043"/>
        <v>5.0316634271740318E-3</v>
      </c>
      <c r="AS1187" s="4"/>
      <c r="AT1187" s="10">
        <f t="shared" si="1071"/>
        <v>3.9784993611490509E-2</v>
      </c>
      <c r="AU1187" s="10">
        <f t="shared" si="1072"/>
        <v>-1.1918718249316184E-2</v>
      </c>
      <c r="AV1187" s="10">
        <f t="shared" si="1073"/>
        <v>-1.9768383039661008E-3</v>
      </c>
      <c r="AW1187" s="4"/>
      <c r="AX1187" s="9">
        <f t="shared" si="1074"/>
        <v>5.1703711860806689E-2</v>
      </c>
      <c r="AY1187" s="9">
        <f t="shared" si="1075"/>
        <v>4.1761831915456613E-2</v>
      </c>
      <c r="AZ1187" s="8">
        <f t="shared" si="1044"/>
        <v>9.9418799453500767E-3</v>
      </c>
      <c r="BA1187" s="4"/>
      <c r="BC1187" s="4"/>
      <c r="BD1187" s="4"/>
      <c r="BE1187" s="4"/>
      <c r="BF1187" s="4"/>
      <c r="BG1187" s="4"/>
      <c r="BH1187" s="4"/>
      <c r="BI1187" s="4"/>
      <c r="BJ1187" s="4"/>
      <c r="BK1187" s="4"/>
      <c r="BN1187" s="4"/>
    </row>
    <row r="1188" spans="1:66" s="1" customFormat="1">
      <c r="A1188" s="12">
        <v>43088</v>
      </c>
      <c r="B1188" s="7">
        <v>33836.74</v>
      </c>
      <c r="C1188" s="7">
        <v>725.3</v>
      </c>
      <c r="D1188" s="7">
        <v>1878.4</v>
      </c>
      <c r="E1188" s="7">
        <v>17563</v>
      </c>
      <c r="F1188" s="7"/>
      <c r="G1188" s="7"/>
      <c r="H1188" s="10">
        <f t="shared" si="1028"/>
        <v>2.9378370706783893E-2</v>
      </c>
      <c r="I1188" s="10">
        <f t="shared" si="1029"/>
        <v>1.059880561682899E-2</v>
      </c>
      <c r="J1188" s="10">
        <f t="shared" si="1030"/>
        <v>1.1115227862171174E-3</v>
      </c>
      <c r="K1188" s="7"/>
      <c r="L1188" s="10">
        <f t="shared" si="1031"/>
        <v>10.614091273018413</v>
      </c>
      <c r="M1188" s="10">
        <f t="shared" si="1032"/>
        <v>8.4749054224464064</v>
      </c>
      <c r="N1188" s="10">
        <f t="shared" si="1033"/>
        <v>10.898245376329518</v>
      </c>
      <c r="O1188" s="7"/>
      <c r="P1188" s="10">
        <f t="shared" si="1034"/>
        <v>2.1391858505720069</v>
      </c>
      <c r="Q1188" s="10">
        <f t="shared" si="1035"/>
        <v>-0.28415410331110458</v>
      </c>
      <c r="R1188" s="11">
        <f t="shared" si="1036"/>
        <v>2.4233399538831115</v>
      </c>
      <c r="S1188" s="7"/>
      <c r="T1188" s="7"/>
      <c r="U1188" s="7">
        <v>25350</v>
      </c>
      <c r="V1188" s="7">
        <v>4752</v>
      </c>
      <c r="W1188" s="7">
        <v>367.45</v>
      </c>
      <c r="X1188" s="7">
        <v>28</v>
      </c>
      <c r="Y1188" s="10">
        <f t="shared" si="1037"/>
        <v>3.2725376527191E-2</v>
      </c>
      <c r="Z1188" s="10">
        <f t="shared" si="1038"/>
        <v>9.5495055289405925E-3</v>
      </c>
      <c r="AA1188" s="10">
        <f t="shared" si="1039"/>
        <v>6.5744418572797622E-3</v>
      </c>
      <c r="AB1188" s="5"/>
      <c r="AC1188" s="10">
        <f t="shared" si="1066"/>
        <v>0.12907787519569566</v>
      </c>
      <c r="AD1188" s="10">
        <f t="shared" si="1067"/>
        <v>-3.3586528781916279E-2</v>
      </c>
      <c r="AE1188" s="10">
        <f t="shared" si="1068"/>
        <v>-2.9578766671068242E-2</v>
      </c>
      <c r="AF1188" s="10" t="s">
        <v>1</v>
      </c>
      <c r="AG1188" s="10">
        <f t="shared" si="1069"/>
        <v>0.16266440397761195</v>
      </c>
      <c r="AH1188" s="10">
        <f t="shared" si="1070"/>
        <v>0.1586566418667639</v>
      </c>
      <c r="AI1188" s="10">
        <f t="shared" si="1040"/>
        <v>4.007762110848051E-3</v>
      </c>
      <c r="AJ1188" s="7" t="s">
        <v>25</v>
      </c>
      <c r="AK1188" s="7"/>
      <c r="AL1188" s="7">
        <v>6171</v>
      </c>
      <c r="AM1188" s="7">
        <v>255.7</v>
      </c>
      <c r="AN1188" s="7">
        <v>3241.65</v>
      </c>
      <c r="AO1188" s="4"/>
      <c r="AP1188" s="10">
        <f t="shared" si="1041"/>
        <v>4.5932203389830506E-2</v>
      </c>
      <c r="AQ1188" s="10">
        <f t="shared" si="1042"/>
        <v>1.1271504844769605E-2</v>
      </c>
      <c r="AR1188" s="10">
        <f t="shared" si="1043"/>
        <v>1.1167085172419228E-2</v>
      </c>
      <c r="AS1188" s="4"/>
      <c r="AT1188" s="10">
        <f t="shared" si="1071"/>
        <v>8.7544609419747108E-2</v>
      </c>
      <c r="AU1188" s="10">
        <f t="shared" si="1072"/>
        <v>-7.815552950371905E-4</v>
      </c>
      <c r="AV1188" s="10">
        <f t="shared" si="1073"/>
        <v>9.1681713467406372E-3</v>
      </c>
      <c r="AW1188" s="4"/>
      <c r="AX1188" s="9">
        <f t="shared" si="1074"/>
        <v>8.83261647147843E-2</v>
      </c>
      <c r="AY1188" s="9">
        <f t="shared" si="1075"/>
        <v>7.8376438073006469E-2</v>
      </c>
      <c r="AZ1188" s="8">
        <f t="shared" si="1044"/>
        <v>9.9497266417778313E-3</v>
      </c>
      <c r="BA1188" s="4"/>
      <c r="BC1188" s="4"/>
      <c r="BD1188" s="4"/>
      <c r="BE1188" s="4"/>
      <c r="BF1188" s="4"/>
      <c r="BG1188" s="4"/>
      <c r="BH1188" s="4"/>
      <c r="BI1188" s="4"/>
      <c r="BJ1188" s="4"/>
      <c r="BK1188" s="4"/>
      <c r="BN1188" s="4"/>
    </row>
    <row r="1189" spans="1:66" s="1" customFormat="1">
      <c r="A1189" s="12">
        <v>43089</v>
      </c>
      <c r="B1189" s="7">
        <v>33777.379999999997</v>
      </c>
      <c r="C1189" s="7">
        <v>737.25</v>
      </c>
      <c r="D1189" s="7">
        <v>1921.6</v>
      </c>
      <c r="E1189" s="7">
        <v>17659</v>
      </c>
      <c r="F1189" s="7"/>
      <c r="G1189" s="7"/>
      <c r="H1189" s="10">
        <f t="shared" si="1028"/>
        <v>1.6475940989935264E-2</v>
      </c>
      <c r="I1189" s="10">
        <f t="shared" si="1029"/>
        <v>2.2998296422487127E-2</v>
      </c>
      <c r="J1189" s="10">
        <f t="shared" si="1030"/>
        <v>5.4660365541194557E-3</v>
      </c>
      <c r="K1189" s="7"/>
      <c r="L1189" s="10">
        <f t="shared" si="1031"/>
        <v>10.805444355484386</v>
      </c>
      <c r="M1189" s="10">
        <f t="shared" si="1032"/>
        <v>8.6928121059268602</v>
      </c>
      <c r="N1189" s="10">
        <f t="shared" si="1033"/>
        <v>10.963281620486418</v>
      </c>
      <c r="O1189" s="7"/>
      <c r="P1189" s="10">
        <f t="shared" si="1034"/>
        <v>2.1126322495575263</v>
      </c>
      <c r="Q1189" s="10">
        <f t="shared" si="1035"/>
        <v>-0.15783726500203166</v>
      </c>
      <c r="R1189" s="11">
        <f t="shared" si="1036"/>
        <v>2.2704695145595579</v>
      </c>
      <c r="S1189" s="7"/>
      <c r="T1189" s="7"/>
      <c r="U1189" s="7">
        <v>24682.5</v>
      </c>
      <c r="V1189" s="7">
        <v>4738.1000000000004</v>
      </c>
      <c r="W1189" s="7">
        <v>359.3</v>
      </c>
      <c r="X1189" s="7">
        <f>X1181-X1181*0.034</f>
        <v>5.9219739899609181</v>
      </c>
      <c r="Y1189" s="10">
        <f t="shared" si="1037"/>
        <v>-2.6331360946745562E-2</v>
      </c>
      <c r="Z1189" s="10">
        <f t="shared" si="1038"/>
        <v>-2.9250841750840984E-3</v>
      </c>
      <c r="AA1189" s="10">
        <f t="shared" si="1039"/>
        <v>-2.2179888420193163E-2</v>
      </c>
      <c r="AB1189" s="5"/>
      <c r="AC1189" s="10">
        <f t="shared" ref="AC1189:AC1198" si="1076">(U1189-$U$1188)/$U$1188</f>
        <v>-2.6331360946745562E-2</v>
      </c>
      <c r="AD1189" s="10">
        <f t="shared" ref="AD1189:AD1198" si="1077">(V1189-$V$1188)/$V$1188</f>
        <v>-2.9250841750840984E-3</v>
      </c>
      <c r="AE1189" s="10">
        <f t="shared" ref="AE1189:AE1198" si="1078">(W1189-$W$1188)/$W$1188</f>
        <v>-2.2179888420193163E-2</v>
      </c>
      <c r="AF1189" s="7" t="s">
        <v>0</v>
      </c>
      <c r="AG1189" s="10">
        <f t="shared" ref="AG1189:AG1203" si="1079">AE1189-AC1189</f>
        <v>4.1514725265523987E-3</v>
      </c>
      <c r="AH1189" s="10">
        <f t="shared" ref="AH1189:AH1203" si="1080">AE1189-AD1189</f>
        <v>-1.9254804245109065E-2</v>
      </c>
      <c r="AI1189" s="10">
        <f t="shared" si="1040"/>
        <v>2.3406276771661464E-2</v>
      </c>
      <c r="AJ1189" s="7" t="s">
        <v>0</v>
      </c>
      <c r="AK1189" s="7"/>
      <c r="AL1189" s="7">
        <v>6482</v>
      </c>
      <c r="AM1189" s="7">
        <v>259.55</v>
      </c>
      <c r="AN1189" s="7">
        <v>3234.75</v>
      </c>
      <c r="AO1189" s="4"/>
      <c r="AP1189" s="10">
        <f t="shared" si="1041"/>
        <v>5.0397018311456813E-2</v>
      </c>
      <c r="AQ1189" s="10">
        <f t="shared" si="1042"/>
        <v>1.5056707078607833E-2</v>
      </c>
      <c r="AR1189" s="10">
        <f t="shared" si="1043"/>
        <v>-2.1285456480496325E-3</v>
      </c>
      <c r="AS1189" s="4"/>
      <c r="AT1189" s="10">
        <f t="shared" si="1071"/>
        <v>0.14235361501520025</v>
      </c>
      <c r="AU1189" s="10">
        <f t="shared" si="1072"/>
        <v>1.4263384134427532E-2</v>
      </c>
      <c r="AV1189" s="10">
        <f t="shared" si="1073"/>
        <v>7.020110827470327E-3</v>
      </c>
      <c r="AW1189" s="10"/>
      <c r="AX1189" s="9">
        <f t="shared" si="1074"/>
        <v>0.1280902308807727</v>
      </c>
      <c r="AY1189" s="9">
        <f t="shared" si="1075"/>
        <v>0.13533350418772991</v>
      </c>
      <c r="AZ1189" s="8">
        <f t="shared" si="1044"/>
        <v>-7.2432733069572042E-3</v>
      </c>
      <c r="BA1189" s="4"/>
      <c r="BC1189" s="4"/>
      <c r="BD1189" s="4"/>
      <c r="BE1189" s="4"/>
      <c r="BF1189" s="4"/>
      <c r="BG1189" s="4"/>
      <c r="BH1189" s="4"/>
      <c r="BI1189" s="4"/>
      <c r="BJ1189" s="4">
        <v>176</v>
      </c>
      <c r="BK1189" s="4"/>
      <c r="BN1189" s="4"/>
    </row>
    <row r="1190" spans="1:66" s="1" customFormat="1">
      <c r="A1190" s="12">
        <v>43090</v>
      </c>
      <c r="B1190" s="7">
        <v>33756.28</v>
      </c>
      <c r="C1190" s="7">
        <v>736.1</v>
      </c>
      <c r="D1190" s="7">
        <v>1902.4</v>
      </c>
      <c r="E1190" s="7">
        <v>17500</v>
      </c>
      <c r="F1190" s="7"/>
      <c r="G1190" s="7"/>
      <c r="H1190" s="10">
        <f t="shared" si="1028"/>
        <v>-1.5598507968802675E-3</v>
      </c>
      <c r="I1190" s="10">
        <f t="shared" si="1029"/>
        <v>-9.9916736053287988E-3</v>
      </c>
      <c r="J1190" s="10">
        <f t="shared" si="1030"/>
        <v>-9.0039073560224253E-3</v>
      </c>
      <c r="K1190" s="7"/>
      <c r="L1190" s="10">
        <f t="shared" si="1031"/>
        <v>10.787029623698958</v>
      </c>
      <c r="M1190" s="10">
        <f t="shared" si="1032"/>
        <v>8.5959646910466585</v>
      </c>
      <c r="N1190" s="10">
        <f t="shared" si="1033"/>
        <v>10.855565341101553</v>
      </c>
      <c r="O1190" s="7"/>
      <c r="P1190" s="10">
        <f t="shared" si="1034"/>
        <v>2.1910649326522993</v>
      </c>
      <c r="Q1190" s="10">
        <f t="shared" si="1035"/>
        <v>-6.8535717402594898E-2</v>
      </c>
      <c r="R1190" s="11">
        <f t="shared" si="1036"/>
        <v>2.2596006500548942</v>
      </c>
      <c r="S1190" s="7"/>
      <c r="T1190" s="7"/>
      <c r="U1190" s="7">
        <v>24750.15</v>
      </c>
      <c r="V1190" s="7">
        <v>4733.45</v>
      </c>
      <c r="W1190" s="7">
        <v>356.7</v>
      </c>
      <c r="X1190" s="7"/>
      <c r="Y1190" s="10">
        <f t="shared" si="1037"/>
        <v>2.7408082649651153E-3</v>
      </c>
      <c r="Z1190" s="10">
        <f t="shared" si="1038"/>
        <v>-9.8140604883825699E-4</v>
      </c>
      <c r="AA1190" s="10">
        <f t="shared" si="1039"/>
        <v>-7.2362927915391667E-3</v>
      </c>
      <c r="AB1190" s="5"/>
      <c r="AC1190" s="10">
        <f t="shared" si="1076"/>
        <v>-2.3662721893491067E-2</v>
      </c>
      <c r="AD1190" s="10">
        <f t="shared" si="1077"/>
        <v>-3.9036195286195671E-3</v>
      </c>
      <c r="AE1190" s="10">
        <f t="shared" si="1078"/>
        <v>-2.9255681045040144E-2</v>
      </c>
      <c r="AF1190" s="10"/>
      <c r="AG1190" s="10">
        <f t="shared" si="1079"/>
        <v>-5.5929591515490769E-3</v>
      </c>
      <c r="AH1190" s="10">
        <f t="shared" si="1080"/>
        <v>-2.5352061516420575E-2</v>
      </c>
      <c r="AI1190" s="10">
        <f t="shared" si="1040"/>
        <v>1.9759102364871498E-2</v>
      </c>
      <c r="AJ1190" s="7"/>
      <c r="AK1190" s="7"/>
      <c r="AL1190" s="7">
        <v>6521.5</v>
      </c>
      <c r="AM1190" s="7">
        <v>269.8</v>
      </c>
      <c r="AN1190" s="7">
        <v>3255.2</v>
      </c>
      <c r="AO1190" s="4"/>
      <c r="AP1190" s="10">
        <f t="shared" si="1041"/>
        <v>6.0937982104288801E-3</v>
      </c>
      <c r="AQ1190" s="10">
        <f t="shared" si="1042"/>
        <v>3.9491427470622231E-2</v>
      </c>
      <c r="AR1190" s="10">
        <f t="shared" si="1043"/>
        <v>6.3219723317102768E-3</v>
      </c>
      <c r="AS1190" s="4"/>
      <c r="AT1190" s="10">
        <f t="shared" si="1071"/>
        <v>0.14931488743005683</v>
      </c>
      <c r="AU1190" s="10">
        <f t="shared" si="1072"/>
        <v>5.4318093005080129E-2</v>
      </c>
      <c r="AV1190" s="10">
        <f t="shared" si="1073"/>
        <v>1.338646410559741E-2</v>
      </c>
      <c r="AW1190" s="10" t="s">
        <v>1</v>
      </c>
      <c r="AX1190" s="9">
        <f t="shared" ref="AX1190:AX1233" si="1081">AU1190-AT1190</f>
        <v>-9.4996794424976702E-2</v>
      </c>
      <c r="AY1190" s="9">
        <f t="shared" ref="AY1190:AY1233" si="1082">AU1190-AV1190</f>
        <v>4.0931628899482722E-2</v>
      </c>
      <c r="AZ1190" s="8">
        <f t="shared" si="1044"/>
        <v>-0.13592842332445942</v>
      </c>
      <c r="BA1190" s="4" t="s">
        <v>5</v>
      </c>
      <c r="BC1190" s="4"/>
      <c r="BD1190" s="4"/>
      <c r="BE1190" s="4"/>
      <c r="BF1190" s="4"/>
      <c r="BG1190" s="4"/>
      <c r="BH1190" s="4"/>
      <c r="BI1190" s="4"/>
      <c r="BJ1190" s="4"/>
      <c r="BK1190" s="4"/>
      <c r="BN1190" s="4"/>
    </row>
    <row r="1191" spans="1:66" s="1" customFormat="1">
      <c r="A1191" s="12">
        <v>43091</v>
      </c>
      <c r="B1191" s="7">
        <v>33940.300000000003</v>
      </c>
      <c r="C1191" s="7">
        <v>745.65</v>
      </c>
      <c r="D1191" s="7">
        <v>1916.4</v>
      </c>
      <c r="E1191" s="7">
        <v>17816.5</v>
      </c>
      <c r="F1191" s="7"/>
      <c r="G1191" s="7"/>
      <c r="H1191" s="10">
        <f t="shared" si="1028"/>
        <v>1.2973780736312938E-2</v>
      </c>
      <c r="I1191" s="10">
        <f t="shared" si="1029"/>
        <v>7.359125315391085E-3</v>
      </c>
      <c r="J1191" s="10">
        <f t="shared" si="1030"/>
        <v>1.8085714285714285E-2</v>
      </c>
      <c r="K1191" s="7"/>
      <c r="L1191" s="10">
        <f t="shared" si="1031"/>
        <v>10.939951961569253</v>
      </c>
      <c r="M1191" s="10">
        <f t="shared" si="1032"/>
        <v>8.6665825977301392</v>
      </c>
      <c r="N1191" s="10">
        <f t="shared" si="1033"/>
        <v>11.069981708556332</v>
      </c>
      <c r="O1191" s="7"/>
      <c r="P1191" s="10">
        <f t="shared" si="1034"/>
        <v>2.2733693638391141</v>
      </c>
      <c r="Q1191" s="10">
        <f t="shared" si="1035"/>
        <v>-0.13002974698707881</v>
      </c>
      <c r="R1191" s="11">
        <f t="shared" si="1036"/>
        <v>2.403399110826193</v>
      </c>
      <c r="S1191" s="7"/>
      <c r="T1191" s="7"/>
      <c r="U1191" s="7">
        <v>24614.9</v>
      </c>
      <c r="V1191" s="7">
        <v>4744.8500000000004</v>
      </c>
      <c r="W1191" s="7">
        <v>360.9</v>
      </c>
      <c r="X1191" s="7"/>
      <c r="Y1191" s="10">
        <f t="shared" si="1037"/>
        <v>-5.4646133457777017E-3</v>
      </c>
      <c r="Z1191" s="10">
        <f t="shared" si="1038"/>
        <v>2.4083913424670263E-3</v>
      </c>
      <c r="AA1191" s="10">
        <f t="shared" si="1039"/>
        <v>1.1774600504625704E-2</v>
      </c>
      <c r="AB1191" s="5"/>
      <c r="AC1191" s="10">
        <f t="shared" si="1076"/>
        <v>-2.8998027613412171E-2</v>
      </c>
      <c r="AD1191" s="10">
        <f t="shared" si="1077"/>
        <v>-1.5046296296295531E-3</v>
      </c>
      <c r="AE1191" s="10">
        <f t="shared" si="1078"/>
        <v>-1.7825554497210537E-2</v>
      </c>
      <c r="AF1191" s="10"/>
      <c r="AG1191" s="10">
        <f t="shared" si="1079"/>
        <v>1.1172473116201634E-2</v>
      </c>
      <c r="AH1191" s="10">
        <f t="shared" si="1080"/>
        <v>-1.6320924867580983E-2</v>
      </c>
      <c r="AI1191" s="10">
        <f t="shared" si="1040"/>
        <v>2.7493397983782617E-2</v>
      </c>
      <c r="AJ1191" s="7"/>
      <c r="AK1191" s="7"/>
      <c r="AL1191" s="7">
        <v>6566.75</v>
      </c>
      <c r="AM1191" s="7">
        <v>268.7</v>
      </c>
      <c r="AN1191" s="7">
        <v>3276.8</v>
      </c>
      <c r="AO1191" s="4"/>
      <c r="AP1191" s="10">
        <f t="shared" si="1041"/>
        <v>6.9385877482174346E-3</v>
      </c>
      <c r="AQ1191" s="10">
        <f t="shared" si="1042"/>
        <v>-4.0770941438103142E-3</v>
      </c>
      <c r="AR1191" s="10">
        <f t="shared" si="1043"/>
        <v>6.6355369869747988E-3</v>
      </c>
      <c r="AS1191" s="4"/>
      <c r="AT1191" s="10">
        <f t="shared" ref="AT1191:AT1211" si="1083">(AL1191-$AL$1190)/$AL$1190</f>
        <v>6.9385877482174346E-3</v>
      </c>
      <c r="AU1191" s="10">
        <f t="shared" ref="AU1191:AU1211" si="1084">(AM1191-$AM$1190)/$AM$1190</f>
        <v>-4.0770941438103142E-3</v>
      </c>
      <c r="AV1191" s="10">
        <f t="shared" ref="AV1191:AV1211" si="1085">(AN1191-$AN$1190)/$AN$1190</f>
        <v>6.6355369869747988E-3</v>
      </c>
      <c r="AW1191" s="4" t="s">
        <v>2</v>
      </c>
      <c r="AX1191" s="9">
        <f t="shared" si="1081"/>
        <v>-1.101568189202775E-2</v>
      </c>
      <c r="AY1191" s="9">
        <f t="shared" si="1082"/>
        <v>-1.0712631130785112E-2</v>
      </c>
      <c r="AZ1191" s="8">
        <f t="shared" si="1044"/>
        <v>-3.0305076124263752E-4</v>
      </c>
      <c r="BA1191" s="4" t="s">
        <v>2</v>
      </c>
      <c r="BC1191" s="4"/>
      <c r="BD1191" s="4"/>
      <c r="BE1191" s="4"/>
      <c r="BF1191" s="4"/>
      <c r="BG1191" s="4"/>
      <c r="BH1191" s="4"/>
      <c r="BI1191" s="4"/>
      <c r="BJ1191" s="4"/>
      <c r="BK1191" s="4"/>
      <c r="BN1191" s="4"/>
    </row>
    <row r="1192" spans="1:66" s="1" customFormat="1">
      <c r="A1192" s="12">
        <v>43095</v>
      </c>
      <c r="B1192" s="7">
        <v>34010.61</v>
      </c>
      <c r="C1192" s="7">
        <v>755.6</v>
      </c>
      <c r="D1192" s="7">
        <v>1920.2</v>
      </c>
      <c r="E1192" s="7">
        <v>17851</v>
      </c>
      <c r="F1192" s="7"/>
      <c r="G1192" s="7"/>
      <c r="H1192" s="10">
        <f t="shared" si="1028"/>
        <v>1.3344062227586731E-2</v>
      </c>
      <c r="I1192" s="10">
        <f t="shared" si="1029"/>
        <v>1.9828845752452276E-3</v>
      </c>
      <c r="J1192" s="10">
        <f t="shared" si="1030"/>
        <v>1.9364072629304296E-3</v>
      </c>
      <c r="K1192" s="7"/>
      <c r="L1192" s="10">
        <f t="shared" si="1031"/>
        <v>11.09927942353883</v>
      </c>
      <c r="M1192" s="10">
        <f t="shared" si="1032"/>
        <v>8.6857503152585114</v>
      </c>
      <c r="N1192" s="10">
        <f t="shared" si="1033"/>
        <v>11.093354108800217</v>
      </c>
      <c r="O1192" s="10" t="s">
        <v>1</v>
      </c>
      <c r="P1192" s="10">
        <f t="shared" si="1034"/>
        <v>2.4135291082803185</v>
      </c>
      <c r="Q1192" s="10">
        <f t="shared" si="1035"/>
        <v>5.925314738613352E-3</v>
      </c>
      <c r="R1192" s="11">
        <f t="shared" si="1036"/>
        <v>2.4076037935417052</v>
      </c>
      <c r="S1192" s="7"/>
      <c r="T1192" s="7"/>
      <c r="U1192" s="7">
        <v>24624.6</v>
      </c>
      <c r="V1192" s="7">
        <v>4734.2</v>
      </c>
      <c r="W1192" s="7">
        <v>361.2</v>
      </c>
      <c r="X1192" s="7"/>
      <c r="Y1192" s="10">
        <f t="shared" si="1037"/>
        <v>3.9407025825809118E-4</v>
      </c>
      <c r="Z1192" s="10">
        <f t="shared" si="1038"/>
        <v>-2.2445388157687905E-3</v>
      </c>
      <c r="AA1192" s="10">
        <f t="shared" si="1039"/>
        <v>8.3125519534500247E-4</v>
      </c>
      <c r="AB1192" s="5"/>
      <c r="AC1192" s="10">
        <f t="shared" si="1076"/>
        <v>-2.8615384615384674E-2</v>
      </c>
      <c r="AD1192" s="10">
        <f t="shared" si="1077"/>
        <v>-3.7457912457912841E-3</v>
      </c>
      <c r="AE1192" s="10">
        <f t="shared" si="1078"/>
        <v>-1.7009116886651247E-2</v>
      </c>
      <c r="AF1192" s="10"/>
      <c r="AG1192" s="10">
        <f t="shared" si="1079"/>
        <v>1.1606267728733428E-2</v>
      </c>
      <c r="AH1192" s="10">
        <f t="shared" si="1080"/>
        <v>-1.3263325640859962E-2</v>
      </c>
      <c r="AI1192" s="10">
        <f t="shared" si="1040"/>
        <v>2.4869593369593389E-2</v>
      </c>
      <c r="AJ1192" s="7"/>
      <c r="AK1192" s="7"/>
      <c r="AL1192" s="7">
        <v>6452.5</v>
      </c>
      <c r="AM1192" s="7">
        <v>266.3</v>
      </c>
      <c r="AN1192" s="7">
        <v>3228.6</v>
      </c>
      <c r="AO1192" s="4"/>
      <c r="AP1192" s="10">
        <f t="shared" si="1041"/>
        <v>-1.7398256367304982E-2</v>
      </c>
      <c r="AQ1192" s="10">
        <f t="shared" si="1042"/>
        <v>-8.931894305917296E-3</v>
      </c>
      <c r="AR1192" s="10">
        <f t="shared" si="1043"/>
        <v>-1.4709472656250083E-2</v>
      </c>
      <c r="AS1192" s="4"/>
      <c r="AT1192" s="10">
        <f t="shared" si="1083"/>
        <v>-1.0580387947558077E-2</v>
      </c>
      <c r="AU1192" s="10">
        <f t="shared" si="1084"/>
        <v>-1.2972572275759821E-2</v>
      </c>
      <c r="AV1192" s="10">
        <f t="shared" si="1085"/>
        <v>-8.1715409191447253E-3</v>
      </c>
      <c r="AW1192" s="4"/>
      <c r="AX1192" s="9">
        <f t="shared" si="1081"/>
        <v>-2.3921843282017439E-3</v>
      </c>
      <c r="AY1192" s="9">
        <f t="shared" si="1082"/>
        <v>-4.8010313566150958E-3</v>
      </c>
      <c r="AZ1192" s="8">
        <f t="shared" si="1044"/>
        <v>2.408847028413352E-3</v>
      </c>
      <c r="BA1192" s="4"/>
      <c r="BC1192" s="4"/>
      <c r="BD1192" s="4"/>
      <c r="BE1192" s="4"/>
      <c r="BF1192" s="4"/>
      <c r="BG1192" s="4"/>
      <c r="BH1192" s="4"/>
      <c r="BI1192" s="4"/>
      <c r="BJ1192" s="4"/>
      <c r="BK1192" s="4"/>
      <c r="BN1192" s="4"/>
    </row>
    <row r="1193" spans="1:66" s="1" customFormat="1">
      <c r="A1193" s="12">
        <v>43096</v>
      </c>
      <c r="B1193" s="7">
        <v>33911.81</v>
      </c>
      <c r="C1193" s="7">
        <v>746.85</v>
      </c>
      <c r="D1193" s="7">
        <v>1905.7</v>
      </c>
      <c r="E1193" s="7">
        <v>17674.5</v>
      </c>
      <c r="F1193" s="7"/>
      <c r="G1193" s="7"/>
      <c r="H1193" s="10">
        <f t="shared" si="1028"/>
        <v>-1.1580201164637373E-2</v>
      </c>
      <c r="I1193" s="10">
        <f t="shared" si="1029"/>
        <v>-7.5512967399229249E-3</v>
      </c>
      <c r="J1193" s="10">
        <f t="shared" si="1030"/>
        <v>-9.8874012660355171E-3</v>
      </c>
      <c r="K1193" s="7"/>
      <c r="L1193" s="10">
        <f t="shared" si="1031"/>
        <v>10.959167333867093</v>
      </c>
      <c r="M1193" s="10">
        <f t="shared" si="1032"/>
        <v>8.6126103404791934</v>
      </c>
      <c r="N1193" s="10">
        <f t="shared" si="1033"/>
        <v>10.97378226407425</v>
      </c>
      <c r="O1193" s="7" t="s">
        <v>0</v>
      </c>
      <c r="P1193" s="10">
        <f t="shared" si="1034"/>
        <v>2.3465569933878996</v>
      </c>
      <c r="Q1193" s="10">
        <f t="shared" si="1035"/>
        <v>-1.4614930207157428E-2</v>
      </c>
      <c r="R1193" s="11">
        <f t="shared" si="1036"/>
        <v>2.361171923595057</v>
      </c>
      <c r="S1193" s="7"/>
      <c r="T1193" s="7"/>
      <c r="U1193" s="7">
        <v>24513.05</v>
      </c>
      <c r="V1193" s="7">
        <v>4730.5</v>
      </c>
      <c r="W1193" s="7">
        <v>363.9</v>
      </c>
      <c r="X1193" s="7"/>
      <c r="Y1193" s="10">
        <f t="shared" si="1037"/>
        <v>-4.5300228227057203E-3</v>
      </c>
      <c r="Z1193" s="10">
        <f t="shared" si="1038"/>
        <v>-7.8154704068265348E-4</v>
      </c>
      <c r="AA1193" s="10">
        <f t="shared" si="1039"/>
        <v>7.4750830564783745E-3</v>
      </c>
      <c r="AB1193" s="5"/>
      <c r="AC1193" s="10">
        <f t="shared" si="1076"/>
        <v>-3.3015779092702195E-2</v>
      </c>
      <c r="AD1193" s="10">
        <f t="shared" si="1077"/>
        <v>-4.5244107744107746E-3</v>
      </c>
      <c r="AE1193" s="10">
        <f t="shared" si="1078"/>
        <v>-9.6611783916179389E-3</v>
      </c>
      <c r="AF1193" s="10"/>
      <c r="AG1193" s="10">
        <f t="shared" si="1079"/>
        <v>2.3354600701084256E-2</v>
      </c>
      <c r="AH1193" s="10">
        <f t="shared" si="1080"/>
        <v>-5.1367676172071643E-3</v>
      </c>
      <c r="AI1193" s="10">
        <f t="shared" si="1040"/>
        <v>2.8491368318291421E-2</v>
      </c>
      <c r="AJ1193" s="7"/>
      <c r="AK1193" s="7"/>
      <c r="AL1193" s="7">
        <v>6459</v>
      </c>
      <c r="AM1193" s="7">
        <v>263.2</v>
      </c>
      <c r="AN1193" s="7">
        <v>3198.55</v>
      </c>
      <c r="AO1193" s="4"/>
      <c r="AP1193" s="10">
        <f t="shared" si="1041"/>
        <v>1.0073614877954282E-3</v>
      </c>
      <c r="AQ1193" s="10">
        <f t="shared" si="1042"/>
        <v>-1.1641006383777779E-2</v>
      </c>
      <c r="AR1193" s="10">
        <f t="shared" si="1043"/>
        <v>-9.3074397571702057E-3</v>
      </c>
      <c r="AS1193" s="4"/>
      <c r="AT1193" s="10">
        <f t="shared" si="1083"/>
        <v>-9.5836847351069548E-3</v>
      </c>
      <c r="AU1193" s="10">
        <f t="shared" si="1084"/>
        <v>-2.4462564862861462E-2</v>
      </c>
      <c r="AV1193" s="10">
        <f t="shared" si="1085"/>
        <v>-1.7402924551486742E-2</v>
      </c>
      <c r="AW1193" s="4"/>
      <c r="AX1193" s="9">
        <f t="shared" si="1081"/>
        <v>-1.4878880127754507E-2</v>
      </c>
      <c r="AY1193" s="9">
        <f t="shared" si="1082"/>
        <v>-7.0596403113747201E-3</v>
      </c>
      <c r="AZ1193" s="8">
        <f t="shared" si="1044"/>
        <v>-7.8192398163797871E-3</v>
      </c>
      <c r="BA1193" s="4"/>
      <c r="BC1193" s="4"/>
      <c r="BD1193" s="4"/>
      <c r="BE1193" s="4"/>
      <c r="BF1193" s="4"/>
      <c r="BG1193" s="4"/>
      <c r="BH1193" s="4"/>
      <c r="BI1193" s="4"/>
      <c r="BJ1193" s="4"/>
      <c r="BK1193" s="4"/>
      <c r="BN1193" s="4"/>
    </row>
    <row r="1194" spans="1:66" s="1" customFormat="1">
      <c r="A1194" s="12">
        <v>43097</v>
      </c>
      <c r="B1194" s="7">
        <v>33848.03</v>
      </c>
      <c r="C1194" s="7">
        <v>772.4</v>
      </c>
      <c r="D1194" s="7">
        <v>1889.4</v>
      </c>
      <c r="E1194" s="7">
        <v>17546.5</v>
      </c>
      <c r="F1194" s="7"/>
      <c r="G1194" s="7"/>
      <c r="H1194" s="10">
        <f t="shared" si="1028"/>
        <v>3.4210350137243023E-2</v>
      </c>
      <c r="I1194" s="10">
        <f t="shared" si="1029"/>
        <v>-8.5532875059033189E-3</v>
      </c>
      <c r="J1194" s="10">
        <f t="shared" si="1030"/>
        <v>-7.2420719115109337E-3</v>
      </c>
      <c r="K1194" s="7"/>
      <c r="L1194" s="10">
        <f t="shared" si="1031"/>
        <v>11.368294635708565</v>
      </c>
      <c r="M1194" s="10">
        <f t="shared" si="1032"/>
        <v>8.530390920554856</v>
      </c>
      <c r="N1194" s="10">
        <f t="shared" si="1033"/>
        <v>10.88706727186505</v>
      </c>
      <c r="O1194" s="7"/>
      <c r="P1194" s="10">
        <f t="shared" si="1034"/>
        <v>2.8379037151537094</v>
      </c>
      <c r="Q1194" s="10">
        <f t="shared" si="1035"/>
        <v>0.48122736384351583</v>
      </c>
      <c r="R1194" s="11">
        <f t="shared" si="1036"/>
        <v>2.3566763513101936</v>
      </c>
      <c r="S1194" s="7"/>
      <c r="T1194" s="7"/>
      <c r="U1194" s="7">
        <v>25189.85</v>
      </c>
      <c r="V1194" s="7">
        <v>4675.1499999999996</v>
      </c>
      <c r="W1194" s="7">
        <v>362.1</v>
      </c>
      <c r="X1194" s="7"/>
      <c r="Y1194" s="10">
        <f t="shared" si="1037"/>
        <v>2.7609783360291733E-2</v>
      </c>
      <c r="Z1194" s="10">
        <f t="shared" si="1038"/>
        <v>-1.1700665891554881E-2</v>
      </c>
      <c r="AA1194" s="10">
        <f t="shared" si="1039"/>
        <v>-4.9464138499586549E-3</v>
      </c>
      <c r="AB1194" s="5"/>
      <c r="AC1194" s="10">
        <f t="shared" si="1076"/>
        <v>-6.3175542406312211E-3</v>
      </c>
      <c r="AD1194" s="10">
        <f t="shared" si="1077"/>
        <v>-1.6172138047138122E-2</v>
      </c>
      <c r="AE1194" s="10">
        <f t="shared" si="1078"/>
        <v>-1.4559804054973374E-2</v>
      </c>
      <c r="AF1194" s="10"/>
      <c r="AG1194" s="10">
        <f t="shared" si="1079"/>
        <v>-8.2422498143421528E-3</v>
      </c>
      <c r="AH1194" s="10">
        <f t="shared" si="1080"/>
        <v>1.6123339921647484E-3</v>
      </c>
      <c r="AI1194" s="10">
        <f t="shared" si="1040"/>
        <v>-9.8545838065069013E-3</v>
      </c>
      <c r="AJ1194" s="7"/>
      <c r="AK1194" s="7"/>
      <c r="AL1194" s="7">
        <v>6445.75</v>
      </c>
      <c r="AM1194" s="7">
        <v>263</v>
      </c>
      <c r="AN1194" s="7">
        <v>3219.75</v>
      </c>
      <c r="AO1194" s="4"/>
      <c r="AP1194" s="10">
        <f t="shared" si="1041"/>
        <v>-2.0514011456881872E-3</v>
      </c>
      <c r="AQ1194" s="10">
        <f t="shared" si="1042"/>
        <v>-7.5987841945284438E-4</v>
      </c>
      <c r="AR1194" s="10">
        <f t="shared" si="1043"/>
        <v>6.6280033140015994E-3</v>
      </c>
      <c r="AS1194" s="4"/>
      <c r="AT1194" s="10">
        <f t="shared" si="1083"/>
        <v>-1.1615425898949629E-2</v>
      </c>
      <c r="AU1194" s="10">
        <f t="shared" si="1084"/>
        <v>-2.5203854707190554E-2</v>
      </c>
      <c r="AV1194" s="10">
        <f t="shared" si="1085"/>
        <v>-1.0890267879085716E-2</v>
      </c>
      <c r="AW1194" s="4"/>
      <c r="AX1194" s="9">
        <f t="shared" si="1081"/>
        <v>-1.3588428808240925E-2</v>
      </c>
      <c r="AY1194" s="9">
        <f t="shared" si="1082"/>
        <v>-1.4313586828104838E-2</v>
      </c>
      <c r="AZ1194" s="8">
        <f t="shared" si="1044"/>
        <v>7.2515801986391265E-4</v>
      </c>
      <c r="BA1194" s="4"/>
      <c r="BC1194" s="4"/>
      <c r="BD1194" s="4"/>
      <c r="BE1194" s="4"/>
      <c r="BF1194" s="4"/>
      <c r="BG1194" s="4"/>
      <c r="BH1194" s="4"/>
      <c r="BI1194" s="4"/>
      <c r="BJ1194" s="4"/>
      <c r="BK1194" s="4"/>
      <c r="BN1194" s="4"/>
    </row>
    <row r="1195" spans="1:66" s="1" customFormat="1">
      <c r="A1195" s="12">
        <v>43098</v>
      </c>
      <c r="B1195" s="7">
        <v>34056.83</v>
      </c>
      <c r="C1195" s="7">
        <v>787.2</v>
      </c>
      <c r="D1195" s="7">
        <v>1953.3</v>
      </c>
      <c r="E1195" s="7">
        <v>17568</v>
      </c>
      <c r="F1195" s="7"/>
      <c r="G1195" s="7"/>
      <c r="H1195" s="10">
        <f t="shared" si="1028"/>
        <v>1.9161056447436649E-2</v>
      </c>
      <c r="I1195" s="10">
        <f t="shared" si="1029"/>
        <v>3.382026040012695E-2</v>
      </c>
      <c r="J1195" s="10">
        <f t="shared" si="1030"/>
        <v>1.2253155900037044E-3</v>
      </c>
      <c r="K1195" s="7"/>
      <c r="L1195" s="10">
        <f t="shared" si="1031"/>
        <v>11.605284227381905</v>
      </c>
      <c r="M1195" s="10">
        <f t="shared" si="1032"/>
        <v>8.8527112232030269</v>
      </c>
      <c r="N1195" s="10">
        <f t="shared" si="1033"/>
        <v>10.901632680712689</v>
      </c>
      <c r="O1195" s="7"/>
      <c r="P1195" s="10">
        <f t="shared" si="1034"/>
        <v>2.7525730041788776</v>
      </c>
      <c r="Q1195" s="10">
        <f t="shared" si="1035"/>
        <v>0.70365154666921548</v>
      </c>
      <c r="R1195" s="11">
        <f t="shared" si="1036"/>
        <v>2.0489214575096621</v>
      </c>
      <c r="S1195" s="7"/>
      <c r="T1195" s="7"/>
      <c r="U1195" s="7">
        <v>25462.75</v>
      </c>
      <c r="V1195" s="7">
        <v>4715.75</v>
      </c>
      <c r="W1195" s="7">
        <v>371</v>
      </c>
      <c r="X1195" s="7"/>
      <c r="Y1195" s="10">
        <f t="shared" si="1037"/>
        <v>1.0833728664521682E-2</v>
      </c>
      <c r="Z1195" s="10">
        <f t="shared" si="1038"/>
        <v>8.6842133407485037E-3</v>
      </c>
      <c r="AA1195" s="10">
        <f t="shared" si="1039"/>
        <v>2.4578845622756081E-2</v>
      </c>
      <c r="AB1195" s="5"/>
      <c r="AC1195" s="10">
        <f t="shared" si="1076"/>
        <v>4.4477317554240635E-3</v>
      </c>
      <c r="AD1195" s="10">
        <f t="shared" si="1077"/>
        <v>-7.6283670033670033E-3</v>
      </c>
      <c r="AE1195" s="10">
        <f t="shared" si="1078"/>
        <v>9.6611783916179389E-3</v>
      </c>
      <c r="AF1195" s="10"/>
      <c r="AG1195" s="10">
        <f t="shared" si="1079"/>
        <v>5.2134466361938754E-3</v>
      </c>
      <c r="AH1195" s="10">
        <f t="shared" si="1080"/>
        <v>1.7289545394984944E-2</v>
      </c>
      <c r="AI1195" s="10">
        <f t="shared" si="1040"/>
        <v>-1.2076098758791069E-2</v>
      </c>
      <c r="AJ1195" s="7"/>
      <c r="AK1195" s="7"/>
      <c r="AL1195" s="7">
        <v>6411.25</v>
      </c>
      <c r="AM1195" s="7">
        <v>265.60000000000002</v>
      </c>
      <c r="AN1195" s="7">
        <v>3197.95</v>
      </c>
      <c r="AO1195" s="4"/>
      <c r="AP1195" s="10">
        <f t="shared" si="1041"/>
        <v>-5.3523639607493305E-3</v>
      </c>
      <c r="AQ1195" s="10">
        <f t="shared" si="1042"/>
        <v>9.8859315589354471E-3</v>
      </c>
      <c r="AR1195" s="10">
        <f t="shared" si="1043"/>
        <v>-6.7707120118022154E-3</v>
      </c>
      <c r="AS1195" s="4"/>
      <c r="AT1195" s="10">
        <f t="shared" si="1083"/>
        <v>-1.6905619872728667E-2</v>
      </c>
      <c r="AU1195" s="10">
        <f t="shared" si="1084"/>
        <v>-1.5567086730911743E-2</v>
      </c>
      <c r="AV1195" s="10">
        <f t="shared" si="1085"/>
        <v>-1.758724502334726E-2</v>
      </c>
      <c r="AW1195" s="4"/>
      <c r="AX1195" s="9">
        <f t="shared" si="1081"/>
        <v>1.3385331418169239E-3</v>
      </c>
      <c r="AY1195" s="9">
        <f t="shared" si="1082"/>
        <v>2.0201582924355161E-3</v>
      </c>
      <c r="AZ1195" s="8">
        <f t="shared" si="1044"/>
        <v>-6.8162515061859219E-4</v>
      </c>
      <c r="BA1195" s="4"/>
      <c r="BC1195" s="4"/>
      <c r="BD1195" s="4"/>
      <c r="BE1195" s="4"/>
      <c r="BF1195" s="4"/>
      <c r="BG1195" s="4"/>
      <c r="BH1195" s="4"/>
      <c r="BI1195" s="4"/>
      <c r="BJ1195" s="4"/>
      <c r="BK1195" s="4"/>
      <c r="BN1195" s="4"/>
    </row>
    <row r="1196" spans="1:66" s="1" customFormat="1">
      <c r="A1196" s="12">
        <v>43101</v>
      </c>
      <c r="B1196" s="7">
        <v>33812.75</v>
      </c>
      <c r="C1196" s="7">
        <v>774.5</v>
      </c>
      <c r="D1196" s="7">
        <v>1931.5</v>
      </c>
      <c r="E1196" s="7">
        <v>17262</v>
      </c>
      <c r="F1196" s="7"/>
      <c r="G1196" s="7"/>
      <c r="H1196" s="10">
        <f t="shared" si="1028"/>
        <v>-1.6133130081300871E-2</v>
      </c>
      <c r="I1196" s="10">
        <f t="shared" si="1029"/>
        <v>-1.1160600010239059E-2</v>
      </c>
      <c r="J1196" s="10">
        <f t="shared" si="1030"/>
        <v>-1.7418032786885244E-2</v>
      </c>
      <c r="K1196" s="7"/>
      <c r="L1196" s="10">
        <f t="shared" si="1031"/>
        <v>11.401921537229782</v>
      </c>
      <c r="M1196" s="10">
        <f t="shared" si="1032"/>
        <v>8.7427490542244648</v>
      </c>
      <c r="N1196" s="10">
        <f t="shared" si="1033"/>
        <v>10.694329652462571</v>
      </c>
      <c r="O1196" s="7"/>
      <c r="P1196" s="10">
        <f t="shared" si="1034"/>
        <v>2.6591724830053174</v>
      </c>
      <c r="Q1196" s="10">
        <f t="shared" si="1035"/>
        <v>0.70759188476721135</v>
      </c>
      <c r="R1196" s="11">
        <f t="shared" si="1036"/>
        <v>1.951580598238106</v>
      </c>
      <c r="S1196" s="7"/>
      <c r="T1196" s="7"/>
      <c r="U1196" s="7">
        <v>25110.45</v>
      </c>
      <c r="V1196" s="7">
        <v>4739.1000000000004</v>
      </c>
      <c r="W1196" s="7">
        <v>372.15</v>
      </c>
      <c r="X1196" s="7"/>
      <c r="Y1196" s="10">
        <f t="shared" si="1037"/>
        <v>-1.3835897536597551E-2</v>
      </c>
      <c r="Z1196" s="10">
        <f t="shared" si="1038"/>
        <v>4.9514923395006872E-3</v>
      </c>
      <c r="AA1196" s="10">
        <f t="shared" si="1039"/>
        <v>3.0997304582209631E-3</v>
      </c>
      <c r="AB1196" s="5"/>
      <c r="AC1196" s="10">
        <f t="shared" si="1076"/>
        <v>-9.4497041420118048E-3</v>
      </c>
      <c r="AD1196" s="10">
        <f t="shared" si="1077"/>
        <v>-2.714646464646388E-3</v>
      </c>
      <c r="AE1196" s="10">
        <f t="shared" si="1078"/>
        <v>1.2790855898761706E-2</v>
      </c>
      <c r="AF1196" s="10"/>
      <c r="AG1196" s="10">
        <f t="shared" si="1079"/>
        <v>2.2240560040773509E-2</v>
      </c>
      <c r="AH1196" s="10">
        <f t="shared" si="1080"/>
        <v>1.5505502363408094E-2</v>
      </c>
      <c r="AI1196" s="10">
        <f t="shared" si="1040"/>
        <v>6.7350576773654146E-3</v>
      </c>
      <c r="AJ1196" s="7"/>
      <c r="AK1196" s="7"/>
      <c r="AL1196" s="7">
        <v>6381.25</v>
      </c>
      <c r="AM1196" s="7">
        <v>265.5</v>
      </c>
      <c r="AN1196" s="7">
        <v>3186.1</v>
      </c>
      <c r="AO1196" s="4"/>
      <c r="AP1196" s="10">
        <f t="shared" si="1041"/>
        <v>-4.6792747124195753E-3</v>
      </c>
      <c r="AQ1196" s="10">
        <f t="shared" si="1042"/>
        <v>-3.7650602409647111E-4</v>
      </c>
      <c r="AR1196" s="10">
        <f t="shared" si="1043"/>
        <v>-3.7054988351912662E-3</v>
      </c>
      <c r="AS1196" s="4"/>
      <c r="AT1196" s="10">
        <f t="shared" si="1083"/>
        <v>-2.1505788545580006E-2</v>
      </c>
      <c r="AU1196" s="10">
        <f t="shared" si="1084"/>
        <v>-1.5937731653076395E-2</v>
      </c>
      <c r="AV1196" s="10">
        <f t="shared" si="1085"/>
        <v>-2.1227574342590292E-2</v>
      </c>
      <c r="AW1196" s="4"/>
      <c r="AX1196" s="9">
        <f t="shared" si="1081"/>
        <v>5.568056892503611E-3</v>
      </c>
      <c r="AY1196" s="9">
        <f t="shared" si="1082"/>
        <v>5.2898426895138968E-3</v>
      </c>
      <c r="AZ1196" s="8">
        <f t="shared" si="1044"/>
        <v>2.7821420298971417E-4</v>
      </c>
      <c r="BA1196" s="4"/>
      <c r="BC1196" s="4"/>
      <c r="BD1196" s="4"/>
      <c r="BE1196" s="4"/>
      <c r="BF1196" s="4"/>
      <c r="BG1196" s="4"/>
      <c r="BH1196" s="4"/>
      <c r="BI1196" s="4"/>
      <c r="BJ1196" s="4"/>
      <c r="BK1196" s="4"/>
      <c r="BN1196" s="4"/>
    </row>
    <row r="1197" spans="1:66" s="1" customFormat="1">
      <c r="A1197" s="12">
        <v>43102</v>
      </c>
      <c r="B1197" s="7">
        <v>33812.26</v>
      </c>
      <c r="C1197" s="7">
        <v>772.95</v>
      </c>
      <c r="D1197" s="7">
        <v>1952.2</v>
      </c>
      <c r="E1197" s="7">
        <v>17221</v>
      </c>
      <c r="F1197" s="7"/>
      <c r="G1197" s="7"/>
      <c r="H1197" s="10">
        <f t="shared" si="1028"/>
        <v>-2.0012911555841893E-3</v>
      </c>
      <c r="I1197" s="10">
        <f t="shared" si="1029"/>
        <v>1.0717059280352081E-2</v>
      </c>
      <c r="J1197" s="10">
        <f t="shared" si="1030"/>
        <v>-2.3751593094658787E-3</v>
      </c>
      <c r="K1197" s="7"/>
      <c r="L1197" s="10">
        <f t="shared" si="1031"/>
        <v>11.377101681345076</v>
      </c>
      <c r="M1197" s="10">
        <f t="shared" si="1032"/>
        <v>8.847162673392182</v>
      </c>
      <c r="N1197" s="10">
        <f t="shared" si="1033"/>
        <v>10.666553756520562</v>
      </c>
      <c r="O1197" s="7"/>
      <c r="P1197" s="10">
        <f t="shared" si="1034"/>
        <v>2.5299390079528941</v>
      </c>
      <c r="Q1197" s="10">
        <f t="shared" si="1035"/>
        <v>0.7105479248245139</v>
      </c>
      <c r="R1197" s="11">
        <f t="shared" si="1036"/>
        <v>1.8193910831283802</v>
      </c>
      <c r="S1197" s="7"/>
      <c r="T1197" s="7"/>
      <c r="U1197" s="7">
        <v>24432.85</v>
      </c>
      <c r="V1197" s="7">
        <v>4666.25</v>
      </c>
      <c r="W1197" s="7">
        <v>400.05</v>
      </c>
      <c r="X1197" s="7"/>
      <c r="Y1197" s="10">
        <f t="shared" si="1037"/>
        <v>-2.6984781236497241E-2</v>
      </c>
      <c r="Z1197" s="10">
        <f t="shared" si="1038"/>
        <v>-1.53721170686418E-2</v>
      </c>
      <c r="AA1197" s="10">
        <f t="shared" si="1039"/>
        <v>7.4969770253929965E-2</v>
      </c>
      <c r="AB1197" s="5"/>
      <c r="AC1197" s="10">
        <f t="shared" si="1076"/>
        <v>-3.6179487179487234E-2</v>
      </c>
      <c r="AD1197" s="10">
        <f t="shared" si="1077"/>
        <v>-1.8045033670033669E-2</v>
      </c>
      <c r="AE1197" s="10">
        <f t="shared" si="1078"/>
        <v>8.8719553680772958E-2</v>
      </c>
      <c r="AF1197" s="10"/>
      <c r="AG1197" s="10">
        <f t="shared" si="1079"/>
        <v>0.12489904086026019</v>
      </c>
      <c r="AH1197" s="10">
        <f t="shared" si="1080"/>
        <v>0.10676458735080663</v>
      </c>
      <c r="AI1197" s="10">
        <f t="shared" si="1040"/>
        <v>1.8134453509453557E-2</v>
      </c>
      <c r="AJ1197" s="7"/>
      <c r="AK1197" s="7"/>
      <c r="AL1197" s="7">
        <v>6359.5</v>
      </c>
      <c r="AM1197" s="7">
        <v>256.5</v>
      </c>
      <c r="AN1197" s="7">
        <v>3114.7</v>
      </c>
      <c r="AO1197" s="4"/>
      <c r="AP1197" s="10">
        <f t="shared" si="1041"/>
        <v>-3.4084231145935359E-3</v>
      </c>
      <c r="AQ1197" s="10">
        <f t="shared" si="1042"/>
        <v>-3.3898305084745763E-2</v>
      </c>
      <c r="AR1197" s="10">
        <f t="shared" si="1043"/>
        <v>-2.2409842754464736E-2</v>
      </c>
      <c r="AS1197" s="4"/>
      <c r="AT1197" s="10">
        <f t="shared" si="1083"/>
        <v>-2.4840910833397224E-2</v>
      </c>
      <c r="AU1197" s="10">
        <f t="shared" si="1084"/>
        <v>-4.9295774647887362E-2</v>
      </c>
      <c r="AV1197" s="10">
        <f t="shared" si="1085"/>
        <v>-4.3161710493978864E-2</v>
      </c>
      <c r="AW1197" s="4"/>
      <c r="AX1197" s="9">
        <f t="shared" si="1081"/>
        <v>-2.4454863814490139E-2</v>
      </c>
      <c r="AY1197" s="9">
        <f t="shared" si="1082"/>
        <v>-6.1340641539084986E-3</v>
      </c>
      <c r="AZ1197" s="8">
        <f t="shared" si="1044"/>
        <v>-1.832079966058164E-2</v>
      </c>
      <c r="BA1197" s="4"/>
      <c r="BC1197" s="4"/>
      <c r="BD1197" s="4"/>
      <c r="BE1197" s="4"/>
      <c r="BF1197" s="4"/>
      <c r="BG1197" s="4"/>
      <c r="BH1197" s="4"/>
      <c r="BI1197" s="4"/>
      <c r="BJ1197" s="4"/>
      <c r="BK1197" s="4"/>
      <c r="BN1197" s="4"/>
    </row>
    <row r="1198" spans="1:66" s="1" customFormat="1">
      <c r="A1198" s="12">
        <v>43103</v>
      </c>
      <c r="B1198" s="7">
        <v>33793.379999999997</v>
      </c>
      <c r="C1198" s="7">
        <v>772.45</v>
      </c>
      <c r="D1198" s="7">
        <v>1992.4</v>
      </c>
      <c r="E1198" s="7">
        <v>17142.5</v>
      </c>
      <c r="F1198" s="7"/>
      <c r="G1198" s="7"/>
      <c r="H1198" s="10">
        <f t="shared" si="1028"/>
        <v>-6.4687237208098836E-4</v>
      </c>
      <c r="I1198" s="10">
        <f t="shared" si="1029"/>
        <v>2.0592152443397217E-2</v>
      </c>
      <c r="J1198" s="10">
        <f t="shared" si="1030"/>
        <v>-4.5583880146332963E-3</v>
      </c>
      <c r="K1198" s="7"/>
      <c r="L1198" s="10">
        <f t="shared" si="1031"/>
        <v>11.369095276220976</v>
      </c>
      <c r="M1198" s="10">
        <f t="shared" si="1032"/>
        <v>9.0499369482976046</v>
      </c>
      <c r="N1198" s="10">
        <f t="shared" si="1033"/>
        <v>10.613373077704763</v>
      </c>
      <c r="O1198" s="7"/>
      <c r="P1198" s="10">
        <f t="shared" si="1034"/>
        <v>2.3191583279233718</v>
      </c>
      <c r="Q1198" s="10">
        <f t="shared" si="1035"/>
        <v>0.75572219851621369</v>
      </c>
      <c r="R1198" s="11">
        <f t="shared" si="1036"/>
        <v>1.5634361294071581</v>
      </c>
      <c r="S1198" s="7"/>
      <c r="T1198" s="7"/>
      <c r="U1198" s="7">
        <v>24563.599999999999</v>
      </c>
      <c r="V1198" s="7">
        <v>4665.1499999999996</v>
      </c>
      <c r="W1198" s="7">
        <v>438.95</v>
      </c>
      <c r="X1198" s="7">
        <v>29</v>
      </c>
      <c r="Y1198" s="10">
        <f t="shared" si="1037"/>
        <v>5.3514019035847231E-3</v>
      </c>
      <c r="Z1198" s="10">
        <f t="shared" si="1038"/>
        <v>-2.3573533351199866E-4</v>
      </c>
      <c r="AA1198" s="10">
        <f t="shared" si="1039"/>
        <v>9.7237845269341275E-2</v>
      </c>
      <c r="AB1198" s="5"/>
      <c r="AC1198" s="10">
        <f t="shared" si="1076"/>
        <v>-3.1021696252465539E-2</v>
      </c>
      <c r="AD1198" s="10">
        <f t="shared" si="1077"/>
        <v>-1.8276515151515228E-2</v>
      </c>
      <c r="AE1198" s="10">
        <f t="shared" si="1078"/>
        <v>0.19458429718329026</v>
      </c>
      <c r="AF1198" s="10" t="s">
        <v>1</v>
      </c>
      <c r="AG1198" s="10">
        <f t="shared" si="1079"/>
        <v>0.2256059934357558</v>
      </c>
      <c r="AH1198" s="10">
        <f t="shared" si="1080"/>
        <v>0.2128608123348055</v>
      </c>
      <c r="AI1198" s="10">
        <f t="shared" si="1040"/>
        <v>1.2745181100950298E-2</v>
      </c>
      <c r="AJ1198" s="7" t="s">
        <v>24</v>
      </c>
      <c r="AK1198" s="7"/>
      <c r="AL1198" s="7">
        <v>6286.25</v>
      </c>
      <c r="AM1198" s="7">
        <v>259.64999999999998</v>
      </c>
      <c r="AN1198" s="7">
        <v>3101.6</v>
      </c>
      <c r="AO1198" s="4"/>
      <c r="AP1198" s="10">
        <f t="shared" si="1041"/>
        <v>-1.1518201116439971E-2</v>
      </c>
      <c r="AQ1198" s="10">
        <f t="shared" si="1042"/>
        <v>1.2280701754385876E-2</v>
      </c>
      <c r="AR1198" s="10">
        <f t="shared" si="1043"/>
        <v>-4.2058625228753683E-3</v>
      </c>
      <c r="AS1198" s="4"/>
      <c r="AT1198" s="10">
        <f t="shared" si="1083"/>
        <v>-3.6072989342942577E-2</v>
      </c>
      <c r="AU1198" s="10">
        <f t="shared" si="1084"/>
        <v>-3.7620459599703608E-2</v>
      </c>
      <c r="AV1198" s="10">
        <f t="shared" si="1085"/>
        <v>-4.7186040796264414E-2</v>
      </c>
      <c r="AW1198" s="4"/>
      <c r="AX1198" s="9">
        <f t="shared" si="1081"/>
        <v>-1.5474702567610313E-3</v>
      </c>
      <c r="AY1198" s="9">
        <f t="shared" si="1082"/>
        <v>9.5655811965608059E-3</v>
      </c>
      <c r="AZ1198" s="8">
        <f t="shared" si="1044"/>
        <v>-1.1113051453321837E-2</v>
      </c>
      <c r="BA1198" s="4"/>
      <c r="BC1198" s="4"/>
      <c r="BD1198" s="4"/>
      <c r="BE1198" s="4"/>
      <c r="BF1198" s="4"/>
      <c r="BG1198" s="4"/>
      <c r="BH1198" s="4"/>
      <c r="BI1198" s="4"/>
      <c r="BJ1198" s="4"/>
      <c r="BK1198" s="4"/>
      <c r="BN1198" s="4"/>
    </row>
    <row r="1199" spans="1:66" s="1" customFormat="1">
      <c r="A1199" s="12">
        <v>43104</v>
      </c>
      <c r="B1199" s="7">
        <v>33969.64</v>
      </c>
      <c r="C1199" s="7">
        <v>787.75</v>
      </c>
      <c r="D1199" s="7">
        <v>1995</v>
      </c>
      <c r="E1199" s="7">
        <v>17533.5</v>
      </c>
      <c r="F1199" s="7"/>
      <c r="G1199" s="7"/>
      <c r="H1199" s="10">
        <f t="shared" si="1028"/>
        <v>1.9807107256133022E-2</v>
      </c>
      <c r="I1199" s="10">
        <f t="shared" si="1029"/>
        <v>1.304958843605656E-3</v>
      </c>
      <c r="J1199" s="10">
        <f t="shared" si="1030"/>
        <v>2.2808808516844102E-2</v>
      </c>
      <c r="K1199" s="7"/>
      <c r="L1199" s="10">
        <f t="shared" si="1031"/>
        <v>11.614091273018413</v>
      </c>
      <c r="M1199" s="10">
        <f t="shared" si="1032"/>
        <v>9.0630517023959651</v>
      </c>
      <c r="N1199" s="10">
        <f t="shared" si="1033"/>
        <v>10.878260280468803</v>
      </c>
      <c r="O1199" s="7"/>
      <c r="P1199" s="10">
        <f t="shared" si="1034"/>
        <v>2.5510395706224482</v>
      </c>
      <c r="Q1199" s="10">
        <f t="shared" si="1035"/>
        <v>0.73583099254961049</v>
      </c>
      <c r="R1199" s="11">
        <f t="shared" si="1036"/>
        <v>1.8152085780728378</v>
      </c>
      <c r="S1199" s="7"/>
      <c r="T1199" s="7"/>
      <c r="U1199" s="7">
        <v>24522.3</v>
      </c>
      <c r="V1199" s="7">
        <v>4624.3500000000004</v>
      </c>
      <c r="W1199" s="7">
        <v>431.85</v>
      </c>
      <c r="X1199" s="7">
        <f>X1189+X1189*0.195</f>
        <v>7.0767589180032973</v>
      </c>
      <c r="Y1199" s="10">
        <f t="shared" si="1037"/>
        <v>-1.6813496393036555E-3</v>
      </c>
      <c r="Z1199" s="10">
        <f t="shared" si="1038"/>
        <v>-8.7456994951929257E-3</v>
      </c>
      <c r="AA1199" s="10">
        <f t="shared" si="1039"/>
        <v>-1.6174962979838173E-2</v>
      </c>
      <c r="AB1199" s="5"/>
      <c r="AC1199" s="10">
        <f>(U1199-$U$1198)/$U$1198</f>
        <v>-1.6813496393036555E-3</v>
      </c>
      <c r="AD1199" s="10">
        <f>(V1199-$V$1198)/$V$1198</f>
        <v>-8.7456994951929257E-3</v>
      </c>
      <c r="AE1199" s="10">
        <f>(W1199-$W$1198)/$W$1198</f>
        <v>-1.6174962979838173E-2</v>
      </c>
      <c r="AF1199" s="7" t="s">
        <v>7</v>
      </c>
      <c r="AG1199" s="10">
        <f t="shared" si="1079"/>
        <v>-1.4493613340534518E-2</v>
      </c>
      <c r="AH1199" s="10">
        <f t="shared" si="1080"/>
        <v>-7.4292634846452477E-3</v>
      </c>
      <c r="AI1199" s="10">
        <f t="shared" si="1040"/>
        <v>-7.0643498558892702E-3</v>
      </c>
      <c r="AJ1199" s="10" t="s">
        <v>0</v>
      </c>
      <c r="AK1199" s="7"/>
      <c r="AL1199" s="7">
        <v>6236.5</v>
      </c>
      <c r="AM1199" s="7">
        <v>259</v>
      </c>
      <c r="AN1199" s="7">
        <v>3102.75</v>
      </c>
      <c r="AO1199" s="4"/>
      <c r="AP1199" s="10">
        <f t="shared" si="1041"/>
        <v>-7.9140982302644668E-3</v>
      </c>
      <c r="AQ1199" s="10">
        <f t="shared" si="1042"/>
        <v>-2.5033699210474766E-3</v>
      </c>
      <c r="AR1199" s="10">
        <f t="shared" si="1043"/>
        <v>3.7077637348468243E-4</v>
      </c>
      <c r="AS1199" s="4"/>
      <c r="AT1199" s="10">
        <f t="shared" si="1083"/>
        <v>-4.3701602392087709E-2</v>
      </c>
      <c r="AU1199" s="10">
        <f t="shared" si="1084"/>
        <v>-4.0029651593773204E-2</v>
      </c>
      <c r="AV1199" s="10">
        <f t="shared" si="1085"/>
        <v>-4.6832759891865271E-2</v>
      </c>
      <c r="AW1199" s="4"/>
      <c r="AX1199" s="9">
        <f t="shared" si="1081"/>
        <v>3.671950798314505E-3</v>
      </c>
      <c r="AY1199" s="9">
        <f t="shared" si="1082"/>
        <v>6.8031082980920671E-3</v>
      </c>
      <c r="AZ1199" s="8">
        <f t="shared" si="1044"/>
        <v>-3.1311574997775621E-3</v>
      </c>
      <c r="BA1199" s="4"/>
      <c r="BC1199" s="4"/>
      <c r="BD1199" s="4"/>
      <c r="BE1199" s="4"/>
      <c r="BF1199" s="4"/>
      <c r="BG1199" s="4"/>
      <c r="BH1199" s="4"/>
      <c r="BI1199" s="4"/>
      <c r="BJ1199" s="4"/>
      <c r="BK1199" s="4"/>
      <c r="BN1199" s="4"/>
    </row>
    <row r="1200" spans="1:66" s="1" customFormat="1">
      <c r="A1200" s="12">
        <v>43105</v>
      </c>
      <c r="B1200" s="7">
        <v>34153.85</v>
      </c>
      <c r="C1200" s="7">
        <v>794.2</v>
      </c>
      <c r="D1200" s="7">
        <v>2011.1</v>
      </c>
      <c r="E1200" s="7">
        <v>18114</v>
      </c>
      <c r="F1200" s="7"/>
      <c r="G1200" s="7"/>
      <c r="H1200" s="10">
        <f t="shared" si="1028"/>
        <v>8.1878768644875217E-3</v>
      </c>
      <c r="I1200" s="10">
        <f t="shared" si="1029"/>
        <v>8.0701754385964462E-3</v>
      </c>
      <c r="J1200" s="10">
        <f t="shared" si="1030"/>
        <v>3.3108050303704339E-2</v>
      </c>
      <c r="K1200" s="7"/>
      <c r="L1200" s="10">
        <f t="shared" si="1031"/>
        <v>11.717373899119295</v>
      </c>
      <c r="M1200" s="10">
        <f t="shared" si="1032"/>
        <v>9.1442622950819672</v>
      </c>
      <c r="N1200" s="10">
        <f t="shared" si="1033"/>
        <v>11.271526319355059</v>
      </c>
      <c r="O1200" s="7"/>
      <c r="P1200" s="10">
        <f t="shared" si="1034"/>
        <v>2.5731116040373276</v>
      </c>
      <c r="Q1200" s="10">
        <f t="shared" si="1035"/>
        <v>0.44584757976423539</v>
      </c>
      <c r="R1200" s="11">
        <f t="shared" si="1036"/>
        <v>2.1272640242730922</v>
      </c>
      <c r="S1200" s="7"/>
      <c r="T1200" s="7"/>
      <c r="U1200" s="7">
        <v>24482.85</v>
      </c>
      <c r="V1200" s="7">
        <v>4643.2</v>
      </c>
      <c r="W1200" s="7">
        <v>421.2</v>
      </c>
      <c r="X1200" s="7"/>
      <c r="Y1200" s="10">
        <f t="shared" si="1037"/>
        <v>-1.6087398001003465E-3</v>
      </c>
      <c r="Z1200" s="10">
        <f t="shared" si="1038"/>
        <v>4.0762485538506929E-3</v>
      </c>
      <c r="AA1200" s="10">
        <f t="shared" si="1039"/>
        <v>-2.4661340743313727E-2</v>
      </c>
      <c r="AB1200" s="5"/>
      <c r="AC1200" s="10">
        <f>(U1200-$U$1198)/$U$1198</f>
        <v>-3.2873845853213699E-3</v>
      </c>
      <c r="AD1200" s="10">
        <f>(V1200-$V$1198)/$V$1198</f>
        <v>-4.7051005862619247E-3</v>
      </c>
      <c r="AE1200" s="10">
        <f>(W1200-$W$1198)/$W$1198</f>
        <v>-4.0437407449595626E-2</v>
      </c>
      <c r="AF1200" s="10"/>
      <c r="AG1200" s="10">
        <f t="shared" si="1079"/>
        <v>-3.7150022864274254E-2</v>
      </c>
      <c r="AH1200" s="10">
        <f t="shared" si="1080"/>
        <v>-3.5732306863333702E-2</v>
      </c>
      <c r="AI1200" s="10">
        <f t="shared" si="1040"/>
        <v>-1.4177160009405526E-3</v>
      </c>
      <c r="AJ1200" s="7"/>
      <c r="AK1200" s="7"/>
      <c r="AL1200" s="7">
        <v>6339.75</v>
      </c>
      <c r="AM1200" s="7">
        <v>260.45</v>
      </c>
      <c r="AN1200" s="7">
        <v>3100.2</v>
      </c>
      <c r="AO1200" s="4"/>
      <c r="AP1200" s="10">
        <f t="shared" si="1041"/>
        <v>1.6555760442555922E-2</v>
      </c>
      <c r="AQ1200" s="10">
        <f t="shared" si="1042"/>
        <v>5.5984555984555547E-3</v>
      </c>
      <c r="AR1200" s="10">
        <f t="shared" si="1043"/>
        <v>-8.2185158327296168E-4</v>
      </c>
      <c r="AS1200" s="4"/>
      <c r="AT1200" s="10">
        <f t="shared" si="1083"/>
        <v>-2.7869355209691023E-2</v>
      </c>
      <c r="AU1200" s="10">
        <f t="shared" si="1084"/>
        <v>-3.4655300222387039E-2</v>
      </c>
      <c r="AV1200" s="10">
        <f t="shared" si="1085"/>
        <v>-4.761612189727206E-2</v>
      </c>
      <c r="AW1200" s="4"/>
      <c r="AX1200" s="9">
        <f t="shared" si="1081"/>
        <v>-6.7859450126960159E-3</v>
      </c>
      <c r="AY1200" s="9">
        <f t="shared" si="1082"/>
        <v>1.296082167488502E-2</v>
      </c>
      <c r="AZ1200" s="8">
        <f t="shared" si="1044"/>
        <v>-1.9746766687581036E-2</v>
      </c>
      <c r="BA1200" s="4"/>
      <c r="BC1200" s="4"/>
      <c r="BD1200" s="4"/>
      <c r="BE1200" s="4"/>
      <c r="BF1200" s="4"/>
      <c r="BG1200" s="4"/>
      <c r="BH1200" s="4"/>
      <c r="BI1200" s="4"/>
      <c r="BJ1200" s="4"/>
      <c r="BK1200" s="4"/>
      <c r="BN1200" s="4"/>
    </row>
    <row r="1201" spans="1:66" s="1" customFormat="1">
      <c r="A1201" s="12">
        <v>43108</v>
      </c>
      <c r="B1201" s="7">
        <v>34352.79</v>
      </c>
      <c r="C1201" s="7">
        <v>780.45</v>
      </c>
      <c r="D1201" s="7">
        <v>2017.7</v>
      </c>
      <c r="E1201" s="7">
        <v>18359</v>
      </c>
      <c r="F1201" s="7"/>
      <c r="G1201" s="7"/>
      <c r="H1201" s="10">
        <f t="shared" si="1028"/>
        <v>-1.7313019390581715E-2</v>
      </c>
      <c r="I1201" s="10">
        <f t="shared" si="1029"/>
        <v>3.2817860872160196E-3</v>
      </c>
      <c r="J1201" s="10">
        <f t="shared" si="1030"/>
        <v>1.3525449928232307E-2</v>
      </c>
      <c r="K1201" s="7"/>
      <c r="L1201" s="10">
        <f t="shared" si="1031"/>
        <v>11.497197758206564</v>
      </c>
      <c r="M1201" s="10">
        <f t="shared" si="1032"/>
        <v>9.177553593947037</v>
      </c>
      <c r="N1201" s="10">
        <f t="shared" si="1033"/>
        <v>11.437504234130481</v>
      </c>
      <c r="O1201" s="7"/>
      <c r="P1201" s="10">
        <f t="shared" si="1034"/>
        <v>2.3196441642595271</v>
      </c>
      <c r="Q1201" s="10">
        <f t="shared" si="1035"/>
        <v>5.9693524076083193E-2</v>
      </c>
      <c r="R1201" s="11">
        <f t="shared" si="1036"/>
        <v>2.2599506401834439</v>
      </c>
      <c r="S1201" s="7"/>
      <c r="T1201" s="7"/>
      <c r="U1201" s="7">
        <v>24413.5</v>
      </c>
      <c r="V1201" s="7">
        <v>4681.3</v>
      </c>
      <c r="W1201" s="7">
        <v>461.35</v>
      </c>
      <c r="X1201" s="7"/>
      <c r="Y1201" s="10">
        <f t="shared" si="1037"/>
        <v>-2.8325950614409086E-3</v>
      </c>
      <c r="Z1201" s="10">
        <f t="shared" si="1038"/>
        <v>8.2055478980014567E-3</v>
      </c>
      <c r="AA1201" s="10">
        <f t="shared" si="1039"/>
        <v>9.532288698955374E-2</v>
      </c>
      <c r="AB1201" s="5"/>
      <c r="AC1201" s="10">
        <f>(U1201-$U$1198)/$U$1198</f>
        <v>-6.1106678174208404E-3</v>
      </c>
      <c r="AD1201" s="10">
        <f>(V1201-$V$1198)/$V$1198</f>
        <v>3.4618393835140451E-3</v>
      </c>
      <c r="AE1201" s="10">
        <f>(W1201-$W$1198)/$W$1198</f>
        <v>5.1030869119489772E-2</v>
      </c>
      <c r="AF1201" s="10"/>
      <c r="AG1201" s="10">
        <f t="shared" si="1079"/>
        <v>5.7141536936910611E-2</v>
      </c>
      <c r="AH1201" s="10">
        <f t="shared" si="1080"/>
        <v>4.7569029735975724E-2</v>
      </c>
      <c r="AI1201" s="10">
        <f t="shared" si="1040"/>
        <v>9.5725072009348877E-3</v>
      </c>
      <c r="AJ1201" s="7"/>
      <c r="AK1201" s="7"/>
      <c r="AL1201" s="7">
        <v>6332</v>
      </c>
      <c r="AM1201" s="7">
        <v>267.55</v>
      </c>
      <c r="AN1201" s="7">
        <v>3117.65</v>
      </c>
      <c r="AO1201" s="4"/>
      <c r="AP1201" s="10">
        <f t="shared" si="1041"/>
        <v>-1.2224456800347017E-3</v>
      </c>
      <c r="AQ1201" s="10">
        <f t="shared" si="1042"/>
        <v>2.7260510654636295E-2</v>
      </c>
      <c r="AR1201" s="10">
        <f t="shared" si="1043"/>
        <v>5.6286691181214998E-3</v>
      </c>
      <c r="AS1201" s="4"/>
      <c r="AT1201" s="10">
        <f t="shared" si="1083"/>
        <v>-2.9057732116844284E-2</v>
      </c>
      <c r="AU1201" s="10">
        <f t="shared" si="1084"/>
        <v>-8.3395107487027418E-3</v>
      </c>
      <c r="AV1201" s="10">
        <f t="shared" si="1085"/>
        <v>-4.2255468173998445E-2</v>
      </c>
      <c r="AW1201" s="4"/>
      <c r="AX1201" s="9">
        <f t="shared" si="1081"/>
        <v>2.071822136814154E-2</v>
      </c>
      <c r="AY1201" s="9">
        <f t="shared" si="1082"/>
        <v>3.3915957425295705E-2</v>
      </c>
      <c r="AZ1201" s="8">
        <f t="shared" si="1044"/>
        <v>-1.3197736057154165E-2</v>
      </c>
      <c r="BA1201" s="4"/>
      <c r="BC1201" s="4"/>
      <c r="BD1201" s="4"/>
      <c r="BE1201" s="4"/>
      <c r="BF1201" s="4"/>
      <c r="BG1201" s="4"/>
      <c r="BH1201" s="4"/>
      <c r="BI1201" s="4"/>
      <c r="BJ1201" s="4"/>
      <c r="BK1201" s="4"/>
      <c r="BN1201" s="4"/>
    </row>
    <row r="1202" spans="1:66" s="1" customFormat="1">
      <c r="A1202" s="12">
        <v>43109</v>
      </c>
      <c r="B1202" s="7">
        <v>34443.19</v>
      </c>
      <c r="C1202" s="7">
        <v>793.9</v>
      </c>
      <c r="D1202" s="7">
        <v>2008.2</v>
      </c>
      <c r="E1202" s="7">
        <v>18178.5</v>
      </c>
      <c r="F1202" s="7"/>
      <c r="G1202" s="7"/>
      <c r="H1202" s="10">
        <f t="shared" si="1028"/>
        <v>1.7233647254788816E-2</v>
      </c>
      <c r="I1202" s="10">
        <f t="shared" si="1029"/>
        <v>-4.7083312682757597E-3</v>
      </c>
      <c r="J1202" s="10">
        <f t="shared" si="1030"/>
        <v>-9.8316901792036612E-3</v>
      </c>
      <c r="K1202" s="7"/>
      <c r="L1202" s="10">
        <f t="shared" si="1031"/>
        <v>11.712570056044834</v>
      </c>
      <c r="M1202" s="10">
        <f t="shared" si="1032"/>
        <v>9.1296343001261029</v>
      </c>
      <c r="N1202" s="10">
        <f t="shared" si="1033"/>
        <v>11.315222545897976</v>
      </c>
      <c r="O1202" s="7"/>
      <c r="P1202" s="10">
        <f t="shared" si="1034"/>
        <v>2.5829357559187311</v>
      </c>
      <c r="Q1202" s="10">
        <f t="shared" si="1035"/>
        <v>0.39734751014685799</v>
      </c>
      <c r="R1202" s="11">
        <f t="shared" si="1036"/>
        <v>2.1855882457718732</v>
      </c>
      <c r="S1202" s="7"/>
      <c r="T1202" s="7"/>
      <c r="U1202" s="7">
        <v>24214.2</v>
      </c>
      <c r="V1202" s="7">
        <v>4635.3</v>
      </c>
      <c r="W1202" s="7">
        <v>459.15</v>
      </c>
      <c r="X1202" s="7"/>
      <c r="Y1202" s="10">
        <f t="shared" si="1037"/>
        <v>-8.1635160874106247E-3</v>
      </c>
      <c r="Z1202" s="10">
        <f t="shared" si="1038"/>
        <v>-9.8263302928673652E-3</v>
      </c>
      <c r="AA1202" s="10">
        <f t="shared" si="1039"/>
        <v>-4.7686138506557825E-3</v>
      </c>
      <c r="AB1202" s="5"/>
      <c r="AC1202" s="10">
        <f>(U1202-$U$1198)/$U$1198</f>
        <v>-1.4224299369799126E-2</v>
      </c>
      <c r="AD1202" s="10">
        <f>(V1202-$V$1198)/$V$1198</f>
        <v>-6.3985080865565855E-3</v>
      </c>
      <c r="AE1202" s="10">
        <f>(W1202-$W$1198)/$W$1198</f>
        <v>4.6018908759539789E-2</v>
      </c>
      <c r="AF1202" s="10"/>
      <c r="AG1202" s="10">
        <f t="shared" si="1079"/>
        <v>6.0243208129338914E-2</v>
      </c>
      <c r="AH1202" s="10">
        <f t="shared" si="1080"/>
        <v>5.2417416846096375E-2</v>
      </c>
      <c r="AI1202" s="10">
        <f t="shared" si="1040"/>
        <v>7.8257912832425391E-3</v>
      </c>
      <c r="AJ1202" s="7"/>
      <c r="AK1202" s="7"/>
      <c r="AL1202" s="7">
        <v>6228.75</v>
      </c>
      <c r="AM1202" s="7">
        <v>270.3</v>
      </c>
      <c r="AN1202" s="7">
        <v>3192.95</v>
      </c>
      <c r="AO1202" s="4"/>
      <c r="AP1202" s="10">
        <f t="shared" si="1041"/>
        <v>-1.6306064434617813E-2</v>
      </c>
      <c r="AQ1202" s="10">
        <f t="shared" si="1042"/>
        <v>1.0278452625677443E-2</v>
      </c>
      <c r="AR1202" s="10">
        <f t="shared" si="1043"/>
        <v>2.4152807403011796E-2</v>
      </c>
      <c r="AS1202" s="4"/>
      <c r="AT1202" s="10">
        <f t="shared" si="1083"/>
        <v>-4.4889979299240969E-2</v>
      </c>
      <c r="AU1202" s="10">
        <f t="shared" si="1084"/>
        <v>1.8532246108228317E-3</v>
      </c>
      <c r="AV1202" s="10">
        <f t="shared" si="1085"/>
        <v>-1.9123248955517327E-2</v>
      </c>
      <c r="AW1202" s="4"/>
      <c r="AX1202" s="9">
        <f t="shared" si="1081"/>
        <v>4.6743203910063799E-2</v>
      </c>
      <c r="AY1202" s="9">
        <f t="shared" si="1082"/>
        <v>2.0976473566340158E-2</v>
      </c>
      <c r="AZ1202" s="8">
        <f t="shared" si="1044"/>
        <v>2.5766730343723641E-2</v>
      </c>
      <c r="BA1202" s="4"/>
      <c r="BC1202" s="4"/>
      <c r="BD1202" s="4"/>
      <c r="BE1202" s="4"/>
      <c r="BF1202" s="4"/>
      <c r="BG1202" s="4"/>
      <c r="BH1202" s="4"/>
      <c r="BI1202" s="4"/>
      <c r="BJ1202" s="4"/>
      <c r="BK1202" s="4"/>
      <c r="BN1202" s="4"/>
    </row>
    <row r="1203" spans="1:66" s="1" customFormat="1">
      <c r="A1203" s="12">
        <v>43110</v>
      </c>
      <c r="B1203" s="7">
        <v>34433.07</v>
      </c>
      <c r="C1203" s="7">
        <v>784.4</v>
      </c>
      <c r="D1203" s="7">
        <v>2084.1</v>
      </c>
      <c r="E1203" s="7">
        <v>18007</v>
      </c>
      <c r="F1203" s="7"/>
      <c r="G1203" s="7"/>
      <c r="H1203" s="10">
        <f t="shared" si="1028"/>
        <v>-1.1966242599823656E-2</v>
      </c>
      <c r="I1203" s="10">
        <f t="shared" si="1029"/>
        <v>3.7795040334627959E-2</v>
      </c>
      <c r="J1203" s="10">
        <f t="shared" si="1030"/>
        <v>-9.4342217454685476E-3</v>
      </c>
      <c r="K1203" s="7"/>
      <c r="L1203" s="10">
        <f t="shared" si="1031"/>
        <v>11.560448358686948</v>
      </c>
      <c r="M1203" s="10">
        <f t="shared" si="1032"/>
        <v>9.5124842370743998</v>
      </c>
      <c r="N1203" s="10">
        <f t="shared" si="1033"/>
        <v>11.199038005555181</v>
      </c>
      <c r="O1203" s="7"/>
      <c r="P1203" s="10">
        <f t="shared" si="1034"/>
        <v>2.0479641216125479</v>
      </c>
      <c r="Q1203" s="10">
        <f t="shared" si="1035"/>
        <v>0.36141035313176673</v>
      </c>
      <c r="R1203" s="11">
        <f t="shared" si="1036"/>
        <v>1.6865537684807812</v>
      </c>
      <c r="S1203" s="7"/>
      <c r="T1203" s="7"/>
      <c r="U1203" s="7">
        <v>22969.85</v>
      </c>
      <c r="V1203" s="7">
        <v>4684.1499999999996</v>
      </c>
      <c r="W1203" s="7">
        <v>449.85</v>
      </c>
      <c r="X1203" s="7">
        <v>30</v>
      </c>
      <c r="Y1203" s="10">
        <f t="shared" si="1037"/>
        <v>-5.1389267454634145E-2</v>
      </c>
      <c r="Z1203" s="10">
        <f t="shared" si="1038"/>
        <v>1.0538692209781342E-2</v>
      </c>
      <c r="AA1203" s="10">
        <f t="shared" si="1039"/>
        <v>-2.0254818686703594E-2</v>
      </c>
      <c r="AB1203" s="5"/>
      <c r="AC1203" s="10">
        <f>(U1203-$U$1198)/$U$1198</f>
        <v>-6.4882590499763887E-2</v>
      </c>
      <c r="AD1203" s="10">
        <f>(V1203-$V$1198)/$V$1198</f>
        <v>4.0727522158987388E-3</v>
      </c>
      <c r="AE1203" s="10">
        <f>(W1203-$W$1198)/$W$1198</f>
        <v>2.4831985419751759E-2</v>
      </c>
      <c r="AF1203" s="10" t="s">
        <v>1</v>
      </c>
      <c r="AG1203" s="10">
        <f t="shared" si="1079"/>
        <v>8.9714575919515649E-2</v>
      </c>
      <c r="AH1203" s="10">
        <f t="shared" si="1080"/>
        <v>2.075923320385302E-2</v>
      </c>
      <c r="AI1203" s="10">
        <f t="shared" si="1040"/>
        <v>6.8955342715662629E-2</v>
      </c>
      <c r="AJ1203" s="7" t="s">
        <v>14</v>
      </c>
      <c r="AK1203" s="7"/>
      <c r="AL1203" s="7">
        <v>6372.75</v>
      </c>
      <c r="AM1203" s="7">
        <v>278.35000000000002</v>
      </c>
      <c r="AN1203" s="7">
        <v>3169.8</v>
      </c>
      <c r="AO1203" s="4"/>
      <c r="AP1203" s="10">
        <f t="shared" si="1041"/>
        <v>2.3118603251053582E-2</v>
      </c>
      <c r="AQ1203" s="10">
        <f t="shared" si="1042"/>
        <v>2.97817240103589E-2</v>
      </c>
      <c r="AR1203" s="10">
        <f t="shared" si="1043"/>
        <v>-7.2503484238712283E-3</v>
      </c>
      <c r="AS1203" s="4"/>
      <c r="AT1203" s="10">
        <f t="shared" si="1083"/>
        <v>-2.2809169669554551E-2</v>
      </c>
      <c r="AU1203" s="10">
        <f t="shared" si="1084"/>
        <v>3.1690140845070464E-2</v>
      </c>
      <c r="AV1203" s="10">
        <f t="shared" si="1085"/>
        <v>-2.6234947161464624E-2</v>
      </c>
      <c r="AW1203" s="4"/>
      <c r="AX1203" s="9">
        <f t="shared" si="1081"/>
        <v>5.4499310514625018E-2</v>
      </c>
      <c r="AY1203" s="9">
        <f t="shared" si="1082"/>
        <v>5.7925088006535091E-2</v>
      </c>
      <c r="AZ1203" s="8">
        <f t="shared" si="1044"/>
        <v>-3.4257774919100731E-3</v>
      </c>
      <c r="BA1203" s="4"/>
      <c r="BC1203" s="4"/>
      <c r="BD1203" s="4"/>
      <c r="BE1203" s="4"/>
      <c r="BF1203" s="4"/>
      <c r="BG1203" s="4"/>
      <c r="BH1203" s="4"/>
      <c r="BI1203" s="4"/>
      <c r="BJ1203" s="4"/>
      <c r="BK1203" s="4"/>
      <c r="BN1203" s="4"/>
    </row>
    <row r="1204" spans="1:66" s="1" customFormat="1">
      <c r="A1204" s="12">
        <v>43111</v>
      </c>
      <c r="B1204" s="7">
        <v>34503.49</v>
      </c>
      <c r="C1204" s="7">
        <v>811.5</v>
      </c>
      <c r="D1204" s="7">
        <v>2075.1</v>
      </c>
      <c r="E1204" s="7">
        <v>17817</v>
      </c>
      <c r="F1204" s="7"/>
      <c r="G1204" s="7"/>
      <c r="H1204" s="10">
        <f t="shared" si="1028"/>
        <v>3.4548699643039298E-2</v>
      </c>
      <c r="I1204" s="10">
        <f t="shared" si="1029"/>
        <v>-4.3184108248164677E-3</v>
      </c>
      <c r="J1204" s="10">
        <f t="shared" si="1030"/>
        <v>-1.0551452213028266E-2</v>
      </c>
      <c r="K1204" s="7"/>
      <c r="L1204" s="10">
        <f t="shared" si="1031"/>
        <v>11.99439551641313</v>
      </c>
      <c r="M1204" s="10">
        <f t="shared" si="1032"/>
        <v>9.4670870113493066</v>
      </c>
      <c r="N1204" s="10">
        <f t="shared" si="1033"/>
        <v>11.070320438994649</v>
      </c>
      <c r="O1204" s="7"/>
      <c r="P1204" s="10">
        <f t="shared" si="1034"/>
        <v>2.5273085050638233</v>
      </c>
      <c r="Q1204" s="10">
        <f t="shared" si="1035"/>
        <v>0.92407507741848072</v>
      </c>
      <c r="R1204" s="11">
        <f t="shared" si="1036"/>
        <v>1.6032334276453426</v>
      </c>
      <c r="S1204" s="7"/>
      <c r="T1204" s="7"/>
      <c r="U1204" s="7">
        <v>23065.65</v>
      </c>
      <c r="V1204" s="7">
        <v>4720.8</v>
      </c>
      <c r="W1204" s="7">
        <v>448.5</v>
      </c>
      <c r="X1204" s="7">
        <f>X1199-X1199*0.065</f>
        <v>6.6167695883330833</v>
      </c>
      <c r="Y1204" s="10">
        <f t="shared" si="1037"/>
        <v>4.1706846148321782E-3</v>
      </c>
      <c r="Z1204" s="10">
        <f t="shared" si="1038"/>
        <v>7.8242584033390364E-3</v>
      </c>
      <c r="AA1204" s="10">
        <f t="shared" si="1039"/>
        <v>-3.0010003334445317E-3</v>
      </c>
      <c r="AB1204" s="5"/>
      <c r="AC1204" s="10">
        <f t="shared" ref="AC1204:AC1216" si="1086">(U1204-$U$1203)/$U$1203</f>
        <v>4.1706846148321782E-3</v>
      </c>
      <c r="AD1204" s="10">
        <f t="shared" ref="AD1204:AD1216" si="1087">(V1204-$V$1203)/$V$1203</f>
        <v>7.8242584033390364E-3</v>
      </c>
      <c r="AE1204" s="10">
        <f t="shared" ref="AE1204:AE1216" si="1088">(W1204-$W$1203)/$W$1203</f>
        <v>-3.0010003334445317E-3</v>
      </c>
      <c r="AF1204" s="7" t="s">
        <v>7</v>
      </c>
      <c r="AG1204" s="10">
        <f t="shared" ref="AG1204:AG1219" si="1089">AD1204-AC1204</f>
        <v>3.6535737885068581E-3</v>
      </c>
      <c r="AH1204" s="10">
        <f t="shared" ref="AH1204:AH1219" si="1090">AD1204-AE1204</f>
        <v>1.0825258736783569E-2</v>
      </c>
      <c r="AI1204" s="10">
        <f t="shared" si="1040"/>
        <v>-7.1716849482767108E-3</v>
      </c>
      <c r="AJ1204" s="10" t="s">
        <v>6</v>
      </c>
      <c r="AK1204" s="7"/>
      <c r="AL1204" s="7">
        <v>6363</v>
      </c>
      <c r="AM1204" s="7">
        <v>273.10000000000002</v>
      </c>
      <c r="AN1204" s="7">
        <v>3170</v>
      </c>
      <c r="AO1204" s="4"/>
      <c r="AP1204" s="10">
        <f t="shared" si="1041"/>
        <v>-1.5299517476756502E-3</v>
      </c>
      <c r="AQ1204" s="10">
        <f t="shared" si="1042"/>
        <v>-1.8861146039159331E-2</v>
      </c>
      <c r="AR1204" s="10">
        <f t="shared" si="1043"/>
        <v>6.3095463436121555E-5</v>
      </c>
      <c r="AS1204" s="4"/>
      <c r="AT1204" s="10">
        <f t="shared" si="1083"/>
        <v>-2.4304224488231236E-2</v>
      </c>
      <c r="AU1204" s="10">
        <f t="shared" si="1084"/>
        <v>1.2231282431430731E-2</v>
      </c>
      <c r="AV1204" s="10">
        <f t="shared" si="1085"/>
        <v>-2.6173507004177875E-2</v>
      </c>
      <c r="AW1204" s="4"/>
      <c r="AX1204" s="9">
        <f t="shared" si="1081"/>
        <v>3.6535506919661967E-2</v>
      </c>
      <c r="AY1204" s="9">
        <f t="shared" si="1082"/>
        <v>3.8404789435608606E-2</v>
      </c>
      <c r="AZ1204" s="8">
        <f t="shared" si="1044"/>
        <v>-1.8692825159466395E-3</v>
      </c>
      <c r="BA1204" s="4"/>
      <c r="BC1204" s="4"/>
      <c r="BD1204" s="4"/>
      <c r="BE1204" s="4"/>
      <c r="BF1204" s="4"/>
      <c r="BG1204" s="4"/>
      <c r="BH1204" s="4"/>
      <c r="BI1204" s="4"/>
      <c r="BJ1204" s="4"/>
      <c r="BK1204" s="4"/>
      <c r="BN1204" s="4"/>
    </row>
    <row r="1205" spans="1:66" s="1" customFormat="1">
      <c r="A1205" s="12">
        <v>43112</v>
      </c>
      <c r="B1205" s="7">
        <v>34592.39</v>
      </c>
      <c r="C1205" s="7">
        <v>811</v>
      </c>
      <c r="D1205" s="7">
        <v>2069.5</v>
      </c>
      <c r="E1205" s="7">
        <v>17699.5</v>
      </c>
      <c r="F1205" s="7"/>
      <c r="G1205" s="7"/>
      <c r="H1205" s="10">
        <f t="shared" ref="H1205:H1268" si="1091">(C1205-C1204)/C1204</f>
        <v>-6.1614294516327791E-4</v>
      </c>
      <c r="I1205" s="10">
        <f t="shared" ref="I1205:I1268" si="1092">(D1205-D1204)/D1204</f>
        <v>-2.698665124572266E-3</v>
      </c>
      <c r="J1205" s="10">
        <f t="shared" ref="J1205:J1268" si="1093">(E1205-E1204)/E1204</f>
        <v>-6.594825166975361E-3</v>
      </c>
      <c r="K1205" s="7"/>
      <c r="L1205" s="10">
        <f t="shared" ref="L1205:L1268" si="1094">(C1205-$C$52)/$C$52</f>
        <v>11.98638911128903</v>
      </c>
      <c r="M1205" s="10">
        <f t="shared" ref="M1205:M1268" si="1095">(D1205-$D$52)/$D$52</f>
        <v>9.4388398486759151</v>
      </c>
      <c r="N1205" s="10">
        <f t="shared" ref="N1205:N1268" si="1096">(E1205-$E$52)/$E$52</f>
        <v>10.99071878599011</v>
      </c>
      <c r="O1205" s="7"/>
      <c r="P1205" s="10">
        <f t="shared" ref="P1205:P1268" si="1097">L1205-M1205</f>
        <v>2.5475492626131153</v>
      </c>
      <c r="Q1205" s="10">
        <f t="shared" ref="Q1205:Q1268" si="1098">L1205-N1205</f>
        <v>0.99567032529892074</v>
      </c>
      <c r="R1205" s="11">
        <f t="shared" ref="R1205:R1268" si="1099">P1205-Q1205</f>
        <v>1.5518789373141946</v>
      </c>
      <c r="S1205" s="7"/>
      <c r="T1205" s="7"/>
      <c r="U1205" s="7">
        <v>22607.25</v>
      </c>
      <c r="V1205" s="7">
        <v>4705.45</v>
      </c>
      <c r="W1205" s="7">
        <v>447.6</v>
      </c>
      <c r="X1205" s="7"/>
      <c r="Y1205" s="10">
        <f t="shared" ref="Y1205:Y1268" si="1100">(U1205-U1204)/U1204</f>
        <v>-1.9873708306507792E-2</v>
      </c>
      <c r="Z1205" s="10">
        <f t="shared" ref="Z1205:Z1268" si="1101">(V1205-V1204)/V1204</f>
        <v>-3.2515675309270384E-3</v>
      </c>
      <c r="AA1205" s="10">
        <f t="shared" ref="AA1205:AA1268" si="1102">(W1205-W1204)/W1204</f>
        <v>-2.0066889632106518E-3</v>
      </c>
      <c r="AB1205" s="5"/>
      <c r="AC1205" s="10">
        <f t="shared" si="1086"/>
        <v>-1.5785910661149226E-2</v>
      </c>
      <c r="AD1205" s="10">
        <f t="shared" si="1087"/>
        <v>4.5472497678341181E-3</v>
      </c>
      <c r="AE1205" s="10">
        <f t="shared" si="1088"/>
        <v>-5.0016672224074687E-3</v>
      </c>
      <c r="AF1205" s="10"/>
      <c r="AG1205" s="10">
        <f t="shared" si="1089"/>
        <v>2.0333160428983345E-2</v>
      </c>
      <c r="AH1205" s="10">
        <f t="shared" si="1090"/>
        <v>9.5489169902415877E-3</v>
      </c>
      <c r="AI1205" s="10">
        <f t="shared" ref="AI1205:AI1268" si="1103">AG1205-AH1205</f>
        <v>1.0784243438741757E-2</v>
      </c>
      <c r="AJ1205" s="7"/>
      <c r="AK1205" s="7"/>
      <c r="AL1205" s="7">
        <v>6208.25</v>
      </c>
      <c r="AM1205" s="7">
        <v>275.89999999999998</v>
      </c>
      <c r="AN1205" s="7">
        <v>3188</v>
      </c>
      <c r="AO1205" s="4"/>
      <c r="AP1205" s="10">
        <f t="shared" ref="AP1205:AP1268" si="1104">(AL1205-AL1204)/AL1204</f>
        <v>-2.4320289171774319E-2</v>
      </c>
      <c r="AQ1205" s="10">
        <f t="shared" ref="AQ1205:AQ1268" si="1105">(AM1205-AM1204)/AM1204</f>
        <v>1.025265470523601E-2</v>
      </c>
      <c r="AR1205" s="10">
        <f t="shared" ref="AR1205:AR1268" si="1106">(AN1205-AN1204)/AN1204</f>
        <v>5.6782334384858045E-3</v>
      </c>
      <c r="AS1205" s="4"/>
      <c r="AT1205" s="10">
        <f t="shared" si="1083"/>
        <v>-4.8033427892356054E-2</v>
      </c>
      <c r="AU1205" s="10">
        <f t="shared" si="1084"/>
        <v>2.260934025203842E-2</v>
      </c>
      <c r="AV1205" s="10">
        <f t="shared" si="1085"/>
        <v>-2.0643892848365639E-2</v>
      </c>
      <c r="AW1205" s="4"/>
      <c r="AX1205" s="9">
        <f t="shared" si="1081"/>
        <v>7.0642768144394477E-2</v>
      </c>
      <c r="AY1205" s="9">
        <f t="shared" si="1082"/>
        <v>4.3253233100404062E-2</v>
      </c>
      <c r="AZ1205" s="8">
        <f t="shared" ref="AZ1205:AZ1268" si="1107">AX1205-AY1205</f>
        <v>2.7389535043990415E-2</v>
      </c>
      <c r="BA1205" s="4"/>
      <c r="BC1205" s="4"/>
      <c r="BD1205" s="4"/>
      <c r="BE1205" s="4"/>
      <c r="BF1205" s="4"/>
      <c r="BG1205" s="4"/>
      <c r="BH1205" s="4"/>
      <c r="BI1205" s="4"/>
      <c r="BJ1205" s="4"/>
      <c r="BK1205" s="4"/>
      <c r="BN1205" s="4"/>
    </row>
    <row r="1206" spans="1:66" s="1" customFormat="1">
      <c r="A1206" s="12">
        <v>43115</v>
      </c>
      <c r="B1206" s="7">
        <v>34843.51</v>
      </c>
      <c r="C1206" s="7">
        <v>804.25</v>
      </c>
      <c r="D1206" s="7">
        <v>2086.1999999999998</v>
      </c>
      <c r="E1206" s="7">
        <v>17419</v>
      </c>
      <c r="F1206" s="7"/>
      <c r="G1206" s="7"/>
      <c r="H1206" s="10">
        <f t="shared" si="1091"/>
        <v>-8.3230579531442667E-3</v>
      </c>
      <c r="I1206" s="10">
        <f t="shared" si="1092"/>
        <v>8.0695820246435464E-3</v>
      </c>
      <c r="J1206" s="10">
        <f t="shared" si="1093"/>
        <v>-1.5847905308059549E-2</v>
      </c>
      <c r="K1206" s="7"/>
      <c r="L1206" s="10">
        <f t="shared" si="1094"/>
        <v>11.87830264211369</v>
      </c>
      <c r="M1206" s="10">
        <f t="shared" si="1095"/>
        <v>9.523076923076923</v>
      </c>
      <c r="N1206" s="10">
        <f t="shared" si="1096"/>
        <v>10.800691010094168</v>
      </c>
      <c r="O1206" s="7"/>
      <c r="P1206" s="10">
        <f t="shared" si="1097"/>
        <v>2.3552257190367669</v>
      </c>
      <c r="Q1206" s="10">
        <f t="shared" si="1098"/>
        <v>1.0776116320195221</v>
      </c>
      <c r="R1206" s="11">
        <f t="shared" si="1099"/>
        <v>1.2776140870172448</v>
      </c>
      <c r="S1206" s="7"/>
      <c r="T1206" s="7"/>
      <c r="U1206" s="7">
        <v>22654.400000000001</v>
      </c>
      <c r="V1206" s="7">
        <v>4726.1499999999996</v>
      </c>
      <c r="W1206" s="7">
        <v>439</v>
      </c>
      <c r="X1206" s="7"/>
      <c r="Y1206" s="10">
        <f t="shared" si="1100"/>
        <v>2.085614128211147E-3</v>
      </c>
      <c r="Z1206" s="10">
        <f t="shared" si="1101"/>
        <v>4.3991541722895409E-3</v>
      </c>
      <c r="AA1206" s="10">
        <f t="shared" si="1102"/>
        <v>-1.9213583556747144E-2</v>
      </c>
      <c r="AB1206" s="5"/>
      <c r="AC1206" s="10">
        <f t="shared" si="1086"/>
        <v>-1.3733219851239651E-2</v>
      </c>
      <c r="AD1206" s="10">
        <f t="shared" si="1087"/>
        <v>8.9664079929122689E-3</v>
      </c>
      <c r="AE1206" s="10">
        <f t="shared" si="1088"/>
        <v>-2.4119150828053847E-2</v>
      </c>
      <c r="AF1206" s="10"/>
      <c r="AG1206" s="10">
        <f t="shared" si="1089"/>
        <v>2.2699627844151922E-2</v>
      </c>
      <c r="AH1206" s="10">
        <f t="shared" si="1090"/>
        <v>3.3085558820966116E-2</v>
      </c>
      <c r="AI1206" s="10">
        <f t="shared" si="1103"/>
        <v>-1.0385930976814194E-2</v>
      </c>
      <c r="AJ1206" s="7"/>
      <c r="AK1206" s="7"/>
      <c r="AL1206" s="7">
        <v>6176.25</v>
      </c>
      <c r="AM1206" s="7">
        <v>270.45</v>
      </c>
      <c r="AN1206" s="7">
        <v>3171.5</v>
      </c>
      <c r="AO1206" s="4"/>
      <c r="AP1206" s="10">
        <f t="shared" si="1104"/>
        <v>-5.1544316031087662E-3</v>
      </c>
      <c r="AQ1206" s="10">
        <f t="shared" si="1105"/>
        <v>-1.9753533889090211E-2</v>
      </c>
      <c r="AR1206" s="10">
        <f t="shared" si="1106"/>
        <v>-5.1756587202007528E-3</v>
      </c>
      <c r="AS1206" s="4"/>
      <c r="AT1206" s="10">
        <f t="shared" si="1083"/>
        <v>-5.294027447673081E-2</v>
      </c>
      <c r="AU1206" s="10">
        <f t="shared" si="1084"/>
        <v>2.4091919940695968E-3</v>
      </c>
      <c r="AV1206" s="10">
        <f t="shared" si="1085"/>
        <v>-2.5712705824526855E-2</v>
      </c>
      <c r="AW1206" s="4"/>
      <c r="AX1206" s="9">
        <f t="shared" si="1081"/>
        <v>5.5349466470800406E-2</v>
      </c>
      <c r="AY1206" s="9">
        <f t="shared" si="1082"/>
        <v>2.8121897818596451E-2</v>
      </c>
      <c r="AZ1206" s="8">
        <f t="shared" si="1107"/>
        <v>2.7227568652203955E-2</v>
      </c>
      <c r="BA1206" s="4"/>
      <c r="BC1206" s="4"/>
      <c r="BD1206" s="4"/>
      <c r="BE1206" s="4"/>
      <c r="BF1206" s="4"/>
      <c r="BG1206" s="4"/>
      <c r="BH1206" s="4"/>
      <c r="BI1206" s="4"/>
      <c r="BJ1206" s="4"/>
      <c r="BK1206" s="4"/>
      <c r="BN1206" s="4"/>
    </row>
    <row r="1207" spans="1:66" s="1" customFormat="1">
      <c r="A1207" s="12">
        <v>43116</v>
      </c>
      <c r="B1207" s="7">
        <v>34771.050000000003</v>
      </c>
      <c r="C1207" s="7">
        <v>791.1</v>
      </c>
      <c r="D1207" s="7">
        <v>2090</v>
      </c>
      <c r="E1207" s="7">
        <v>16876</v>
      </c>
      <c r="F1207" s="7"/>
      <c r="G1207" s="7"/>
      <c r="H1207" s="10">
        <f t="shared" si="1091"/>
        <v>-1.6350637239664255E-2</v>
      </c>
      <c r="I1207" s="10">
        <f t="shared" si="1092"/>
        <v>1.8214936247724007E-3</v>
      </c>
      <c r="J1207" s="10">
        <f t="shared" si="1093"/>
        <v>-3.1172857224869396E-2</v>
      </c>
      <c r="K1207" s="7"/>
      <c r="L1207" s="10">
        <f t="shared" si="1094"/>
        <v>11.667734187349879</v>
      </c>
      <c r="M1207" s="10">
        <f t="shared" si="1095"/>
        <v>9.542244640605297</v>
      </c>
      <c r="N1207" s="10">
        <f t="shared" si="1096"/>
        <v>10.432829754081702</v>
      </c>
      <c r="O1207" s="10" t="s">
        <v>1</v>
      </c>
      <c r="P1207" s="10">
        <f t="shared" si="1097"/>
        <v>2.125489546744582</v>
      </c>
      <c r="Q1207" s="10">
        <f t="shared" si="1098"/>
        <v>1.2349044332681771</v>
      </c>
      <c r="R1207" s="11">
        <f t="shared" si="1099"/>
        <v>0.8905851134764049</v>
      </c>
      <c r="S1207" s="7"/>
      <c r="T1207" s="7"/>
      <c r="U1207" s="7">
        <v>22467.9</v>
      </c>
      <c r="V1207" s="7">
        <v>4671.1000000000004</v>
      </c>
      <c r="W1207" s="7">
        <v>419.85</v>
      </c>
      <c r="X1207" s="7"/>
      <c r="Y1207" s="10">
        <f t="shared" si="1100"/>
        <v>-8.2323963556748345E-3</v>
      </c>
      <c r="Z1207" s="10">
        <f t="shared" si="1101"/>
        <v>-1.1647958697882902E-2</v>
      </c>
      <c r="AA1207" s="10">
        <f t="shared" si="1102"/>
        <v>-4.3621867881548926E-2</v>
      </c>
      <c r="AB1207" s="5"/>
      <c r="AC1207" s="10">
        <f t="shared" si="1086"/>
        <v>-2.1852558897859461E-2</v>
      </c>
      <c r="AD1207" s="10">
        <f t="shared" si="1087"/>
        <v>-2.7859910549404426E-3</v>
      </c>
      <c r="AE1207" s="10">
        <f t="shared" si="1088"/>
        <v>-6.6688896298766245E-2</v>
      </c>
      <c r="AF1207" s="10"/>
      <c r="AG1207" s="10">
        <f t="shared" si="1089"/>
        <v>1.9066567842919019E-2</v>
      </c>
      <c r="AH1207" s="10">
        <f t="shared" si="1090"/>
        <v>6.3902905243825803E-2</v>
      </c>
      <c r="AI1207" s="10">
        <f t="shared" si="1103"/>
        <v>-4.4836337400906784E-2</v>
      </c>
      <c r="AJ1207" s="7"/>
      <c r="AK1207" s="7"/>
      <c r="AL1207" s="7">
        <v>6128.75</v>
      </c>
      <c r="AM1207" s="7">
        <v>259.85000000000002</v>
      </c>
      <c r="AN1207" s="7">
        <v>3119.45</v>
      </c>
      <c r="AO1207" s="4"/>
      <c r="AP1207" s="10">
        <f t="shared" si="1104"/>
        <v>-7.6907508601497671E-3</v>
      </c>
      <c r="AQ1207" s="10">
        <f t="shared" si="1105"/>
        <v>-3.9193936032538235E-2</v>
      </c>
      <c r="AR1207" s="10">
        <f t="shared" si="1106"/>
        <v>-1.6411792527195389E-2</v>
      </c>
      <c r="AS1207" s="4"/>
      <c r="AT1207" s="10">
        <f t="shared" si="1083"/>
        <v>-6.0223874875412101E-2</v>
      </c>
      <c r="AU1207" s="10">
        <f t="shared" si="1084"/>
        <v>-3.6879169755374308E-2</v>
      </c>
      <c r="AV1207" s="10">
        <f t="shared" si="1085"/>
        <v>-4.1702506758417301E-2</v>
      </c>
      <c r="AW1207" s="4"/>
      <c r="AX1207" s="9">
        <f t="shared" si="1081"/>
        <v>2.3344705120037793E-2</v>
      </c>
      <c r="AY1207" s="9">
        <f t="shared" si="1082"/>
        <v>4.8233370030429934E-3</v>
      </c>
      <c r="AZ1207" s="8">
        <f t="shared" si="1107"/>
        <v>1.8521368116994799E-2</v>
      </c>
      <c r="BA1207" s="4"/>
      <c r="BC1207" s="4"/>
      <c r="BD1207" s="4"/>
      <c r="BE1207" s="4"/>
      <c r="BF1207" s="4"/>
      <c r="BG1207" s="4"/>
      <c r="BH1207" s="4"/>
      <c r="BI1207" s="4"/>
      <c r="BJ1207" s="4"/>
      <c r="BK1207" s="4"/>
      <c r="BN1207" s="4"/>
    </row>
    <row r="1208" spans="1:66" s="1" customFormat="1">
      <c r="A1208" s="12">
        <v>43117</v>
      </c>
      <c r="B1208" s="7">
        <v>35081.82</v>
      </c>
      <c r="C1208" s="7">
        <v>795.5</v>
      </c>
      <c r="D1208" s="7">
        <v>2090.8000000000002</v>
      </c>
      <c r="E1208" s="7">
        <v>17020</v>
      </c>
      <c r="F1208" s="7"/>
      <c r="G1208" s="7"/>
      <c r="H1208" s="10">
        <f t="shared" si="1091"/>
        <v>5.5618758690430753E-3</v>
      </c>
      <c r="I1208" s="10">
        <f t="shared" si="1092"/>
        <v>3.827751196173119E-4</v>
      </c>
      <c r="J1208" s="10">
        <f t="shared" si="1093"/>
        <v>8.5328276842853764E-3</v>
      </c>
      <c r="K1208" s="7"/>
      <c r="L1208" s="10">
        <f t="shared" si="1094"/>
        <v>11.738190552441953</v>
      </c>
      <c r="M1208" s="10">
        <f t="shared" si="1095"/>
        <v>9.5462799495586381</v>
      </c>
      <c r="N1208" s="10">
        <f t="shared" si="1096"/>
        <v>10.530384120317052</v>
      </c>
      <c r="O1208" s="7" t="s">
        <v>0</v>
      </c>
      <c r="P1208" s="10">
        <f t="shared" si="1097"/>
        <v>2.1919106028833149</v>
      </c>
      <c r="Q1208" s="10">
        <f t="shared" si="1098"/>
        <v>1.2078064321249009</v>
      </c>
      <c r="R1208" s="11">
        <f t="shared" si="1099"/>
        <v>0.98410417075841394</v>
      </c>
      <c r="S1208" s="7"/>
      <c r="T1208" s="7"/>
      <c r="U1208" s="7">
        <v>22228.35</v>
      </c>
      <c r="V1208" s="7">
        <v>4741.95</v>
      </c>
      <c r="W1208" s="7">
        <v>440.95</v>
      </c>
      <c r="X1208" s="7"/>
      <c r="Y1208" s="10">
        <f t="shared" si="1100"/>
        <v>-1.066187761206E-2</v>
      </c>
      <c r="Z1208" s="10">
        <f t="shared" si="1101"/>
        <v>1.5167733510307946E-2</v>
      </c>
      <c r="AA1208" s="10">
        <f t="shared" si="1102"/>
        <v>5.0256043825175574E-2</v>
      </c>
      <c r="AB1208" s="5"/>
      <c r="AC1208" s="10">
        <f t="shared" si="1086"/>
        <v>-3.2281447201440154E-2</v>
      </c>
      <c r="AD1208" s="10">
        <f t="shared" si="1087"/>
        <v>1.2339485285484066E-2</v>
      </c>
      <c r="AE1208" s="10">
        <f t="shared" si="1088"/>
        <v>-1.9784372568634065E-2</v>
      </c>
      <c r="AF1208" s="10"/>
      <c r="AG1208" s="10">
        <f t="shared" si="1089"/>
        <v>4.4620932486924218E-2</v>
      </c>
      <c r="AH1208" s="10">
        <f t="shared" si="1090"/>
        <v>3.2123857854118129E-2</v>
      </c>
      <c r="AI1208" s="10">
        <f t="shared" si="1103"/>
        <v>1.2497074632806089E-2</v>
      </c>
      <c r="AJ1208" s="7"/>
      <c r="AK1208" s="7"/>
      <c r="AL1208" s="7">
        <v>6218.25</v>
      </c>
      <c r="AM1208" s="7">
        <v>263.2</v>
      </c>
      <c r="AN1208" s="7">
        <v>3134.3</v>
      </c>
      <c r="AO1208" s="4"/>
      <c r="AP1208" s="10">
        <f t="shared" si="1104"/>
        <v>1.46033040995309E-2</v>
      </c>
      <c r="AQ1208" s="10">
        <f t="shared" si="1105"/>
        <v>1.2892053107561923E-2</v>
      </c>
      <c r="AR1208" s="10">
        <f t="shared" si="1106"/>
        <v>4.760454567311662E-3</v>
      </c>
      <c r="AS1208" s="4"/>
      <c r="AT1208" s="10">
        <f t="shared" si="1083"/>
        <v>-4.6500038334738938E-2</v>
      </c>
      <c r="AU1208" s="10">
        <f t="shared" si="1084"/>
        <v>-2.4462564862861462E-2</v>
      </c>
      <c r="AV1208" s="10">
        <f t="shared" si="1085"/>
        <v>-3.7140575079872097E-2</v>
      </c>
      <c r="AW1208" s="4"/>
      <c r="AX1208" s="9">
        <f t="shared" si="1081"/>
        <v>2.2037473471877476E-2</v>
      </c>
      <c r="AY1208" s="9">
        <f t="shared" si="1082"/>
        <v>1.2678010217010635E-2</v>
      </c>
      <c r="AZ1208" s="8">
        <f t="shared" si="1107"/>
        <v>9.3594632548668413E-3</v>
      </c>
      <c r="BA1208" s="4"/>
      <c r="BC1208" s="4"/>
      <c r="BD1208" s="4"/>
      <c r="BE1208" s="4"/>
      <c r="BF1208" s="4"/>
      <c r="BG1208" s="4"/>
      <c r="BH1208" s="4"/>
      <c r="BI1208" s="4"/>
      <c r="BJ1208" s="4"/>
      <c r="BK1208" s="4"/>
      <c r="BN1208" s="4"/>
    </row>
    <row r="1209" spans="1:66" s="1" customFormat="1">
      <c r="A1209" s="12">
        <v>43118</v>
      </c>
      <c r="B1209" s="7">
        <v>35260.29</v>
      </c>
      <c r="C1209" s="7">
        <v>758.15</v>
      </c>
      <c r="D1209" s="7">
        <v>2066.4</v>
      </c>
      <c r="E1209" s="7">
        <v>16603.5</v>
      </c>
      <c r="F1209" s="7"/>
      <c r="G1209" s="7"/>
      <c r="H1209" s="10">
        <f t="shared" si="1091"/>
        <v>-4.695160276555628E-2</v>
      </c>
      <c r="I1209" s="10">
        <f t="shared" si="1092"/>
        <v>-1.1670174096039836E-2</v>
      </c>
      <c r="J1209" s="10">
        <f t="shared" si="1093"/>
        <v>-2.4471210340775557E-2</v>
      </c>
      <c r="K1209" s="7"/>
      <c r="L1209" s="10">
        <f t="shared" si="1094"/>
        <v>11.140112089671735</v>
      </c>
      <c r="M1209" s="10">
        <f t="shared" si="1095"/>
        <v>9.4232030264817155</v>
      </c>
      <c r="N1209" s="10">
        <f t="shared" si="1096"/>
        <v>10.248221665198836</v>
      </c>
      <c r="O1209" s="7"/>
      <c r="P1209" s="10">
        <f t="shared" si="1097"/>
        <v>1.7169090631900197</v>
      </c>
      <c r="Q1209" s="10">
        <f t="shared" si="1098"/>
        <v>0.89189042447289957</v>
      </c>
      <c r="R1209" s="11">
        <f t="shared" si="1099"/>
        <v>0.82501863871712011</v>
      </c>
      <c r="S1209" s="7"/>
      <c r="T1209" s="7"/>
      <c r="U1209" s="7">
        <v>22180.2</v>
      </c>
      <c r="V1209" s="7">
        <v>4641.8</v>
      </c>
      <c r="W1209" s="7">
        <v>419.1</v>
      </c>
      <c r="X1209" s="7"/>
      <c r="Y1209" s="10">
        <f t="shared" si="1100"/>
        <v>-2.1661526833974551E-3</v>
      </c>
      <c r="Z1209" s="10">
        <f t="shared" si="1101"/>
        <v>-2.1120003374139256E-2</v>
      </c>
      <c r="AA1209" s="10">
        <f t="shared" si="1102"/>
        <v>-4.9552103413085309E-2</v>
      </c>
      <c r="AB1209" s="5"/>
      <c r="AC1209" s="10">
        <f t="shared" si="1086"/>
        <v>-3.4377673341358252E-2</v>
      </c>
      <c r="AD1209" s="10">
        <f t="shared" si="1087"/>
        <v>-9.0411280595197544E-3</v>
      </c>
      <c r="AE1209" s="10">
        <f t="shared" si="1088"/>
        <v>-6.8356118706235411E-2</v>
      </c>
      <c r="AF1209" s="10"/>
      <c r="AG1209" s="10">
        <f t="shared" si="1089"/>
        <v>2.5336545281838499E-2</v>
      </c>
      <c r="AH1209" s="10">
        <f t="shared" si="1090"/>
        <v>5.9314990646715658E-2</v>
      </c>
      <c r="AI1209" s="10">
        <f t="shared" si="1103"/>
        <v>-3.3978445364877159E-2</v>
      </c>
      <c r="AJ1209" s="7"/>
      <c r="AK1209" s="7"/>
      <c r="AL1209" s="7">
        <v>6466.75</v>
      </c>
      <c r="AM1209" s="7">
        <v>265.10000000000002</v>
      </c>
      <c r="AN1209" s="7">
        <v>3092.4</v>
      </c>
      <c r="AO1209" s="4"/>
      <c r="AP1209" s="10">
        <f t="shared" si="1104"/>
        <v>3.9963012101475494E-2</v>
      </c>
      <c r="AQ1209" s="10">
        <f t="shared" si="1105"/>
        <v>7.2188449848025618E-3</v>
      </c>
      <c r="AR1209" s="10">
        <f t="shared" si="1106"/>
        <v>-1.3368216188622687E-2</v>
      </c>
      <c r="AS1209" s="4"/>
      <c r="AT1209" s="10">
        <f t="shared" si="1083"/>
        <v>-8.3953078279536911E-3</v>
      </c>
      <c r="AU1209" s="10">
        <f t="shared" si="1084"/>
        <v>-1.7420311341734575E-2</v>
      </c>
      <c r="AV1209" s="10">
        <f t="shared" si="1085"/>
        <v>-5.0012288031457276E-2</v>
      </c>
      <c r="AW1209" s="4"/>
      <c r="AX1209" s="9">
        <f t="shared" si="1081"/>
        <v>-9.0250035137808843E-3</v>
      </c>
      <c r="AY1209" s="9">
        <f t="shared" si="1082"/>
        <v>3.2591976689722704E-2</v>
      </c>
      <c r="AZ1209" s="8">
        <f t="shared" si="1107"/>
        <v>-4.1616980203503587E-2</v>
      </c>
      <c r="BA1209" s="4"/>
      <c r="BC1209" s="4"/>
      <c r="BD1209" s="4"/>
      <c r="BE1209" s="4"/>
      <c r="BF1209" s="4"/>
      <c r="BG1209" s="4"/>
      <c r="BH1209" s="4"/>
      <c r="BI1209" s="4"/>
      <c r="BJ1209" s="4"/>
      <c r="BK1209" s="4"/>
      <c r="BN1209" s="4"/>
    </row>
    <row r="1210" spans="1:66" s="1" customFormat="1">
      <c r="A1210" s="12">
        <v>43119</v>
      </c>
      <c r="B1210" s="7">
        <v>35511.58</v>
      </c>
      <c r="C1210" s="7">
        <v>771.05</v>
      </c>
      <c r="D1210" s="7">
        <v>2077.1</v>
      </c>
      <c r="E1210" s="7">
        <v>17019.5</v>
      </c>
      <c r="F1210" s="7"/>
      <c r="G1210" s="7"/>
      <c r="H1210" s="10">
        <f t="shared" si="1091"/>
        <v>1.7015102552265352E-2</v>
      </c>
      <c r="I1210" s="10">
        <f t="shared" si="1092"/>
        <v>5.178087495160578E-3</v>
      </c>
      <c r="J1210" s="10">
        <f t="shared" si="1093"/>
        <v>2.5054958291926402E-2</v>
      </c>
      <c r="K1210" s="7"/>
      <c r="L1210" s="10">
        <f t="shared" si="1094"/>
        <v>11.346677341873496</v>
      </c>
      <c r="M1210" s="10">
        <f t="shared" si="1095"/>
        <v>9.4771752837326595</v>
      </c>
      <c r="N1210" s="10">
        <f t="shared" si="1096"/>
        <v>10.530045389878735</v>
      </c>
      <c r="O1210" s="7"/>
      <c r="P1210" s="10">
        <f t="shared" si="1097"/>
        <v>1.8695020581408368</v>
      </c>
      <c r="Q1210" s="10">
        <f t="shared" si="1098"/>
        <v>0.81663195199476135</v>
      </c>
      <c r="R1210" s="11">
        <f t="shared" si="1099"/>
        <v>1.0528701061460755</v>
      </c>
      <c r="S1210" s="7"/>
      <c r="T1210" s="7"/>
      <c r="U1210" s="7">
        <v>22017.200000000001</v>
      </c>
      <c r="V1210" s="7">
        <v>4683.1000000000004</v>
      </c>
      <c r="W1210" s="7">
        <v>432.45</v>
      </c>
      <c r="X1210" s="7"/>
      <c r="Y1210" s="10">
        <f t="shared" si="1100"/>
        <v>-7.3488967637803087E-3</v>
      </c>
      <c r="Z1210" s="10">
        <f t="shared" si="1101"/>
        <v>8.8974104873109951E-3</v>
      </c>
      <c r="AA1210" s="10">
        <f t="shared" si="1102"/>
        <v>3.1853972798854609E-2</v>
      </c>
      <c r="AB1210" s="5"/>
      <c r="AC1210" s="10">
        <f t="shared" si="1086"/>
        <v>-4.1473932132773957E-2</v>
      </c>
      <c r="AD1210" s="10">
        <f t="shared" si="1087"/>
        <v>-2.2416019982265139E-4</v>
      </c>
      <c r="AE1210" s="10">
        <f t="shared" si="1088"/>
        <v>-3.8679559853284501E-2</v>
      </c>
      <c r="AF1210" s="10"/>
      <c r="AG1210" s="10">
        <f t="shared" si="1089"/>
        <v>4.1249771932951304E-2</v>
      </c>
      <c r="AH1210" s="10">
        <f t="shared" si="1090"/>
        <v>3.8455399653461848E-2</v>
      </c>
      <c r="AI1210" s="10">
        <f t="shared" si="1103"/>
        <v>2.7943722794894557E-3</v>
      </c>
      <c r="AJ1210" s="7"/>
      <c r="AK1210" s="7"/>
      <c r="AL1210" s="7">
        <v>6484.5</v>
      </c>
      <c r="AM1210" s="7">
        <v>275.39999999999998</v>
      </c>
      <c r="AN1210" s="7">
        <v>3027.45</v>
      </c>
      <c r="AO1210" s="4"/>
      <c r="AP1210" s="10">
        <f t="shared" si="1104"/>
        <v>2.74480998956199E-3</v>
      </c>
      <c r="AQ1210" s="10">
        <f t="shared" si="1105"/>
        <v>3.8853262919652784E-2</v>
      </c>
      <c r="AR1210" s="10">
        <f t="shared" si="1106"/>
        <v>-2.1003104384943821E-2</v>
      </c>
      <c r="AS1210" s="4"/>
      <c r="AT1210" s="10">
        <f t="shared" si="1083"/>
        <v>-5.6735413631833166E-3</v>
      </c>
      <c r="AU1210" s="10">
        <f t="shared" si="1084"/>
        <v>2.075611564121559E-2</v>
      </c>
      <c r="AV1210" s="10">
        <f t="shared" si="1085"/>
        <v>-6.996497911034652E-2</v>
      </c>
      <c r="AW1210" s="4"/>
      <c r="AX1210" s="9">
        <f t="shared" si="1081"/>
        <v>2.6429657004398907E-2</v>
      </c>
      <c r="AY1210" s="9">
        <f t="shared" si="1082"/>
        <v>9.0721094751562106E-2</v>
      </c>
      <c r="AZ1210" s="8">
        <f t="shared" si="1107"/>
        <v>-6.4291437747163199E-2</v>
      </c>
      <c r="BA1210" s="4"/>
      <c r="BC1210" s="4"/>
      <c r="BD1210" s="4"/>
      <c r="BE1210" s="4"/>
      <c r="BF1210" s="4"/>
      <c r="BG1210" s="4"/>
      <c r="BH1210" s="4"/>
      <c r="BI1210" s="4"/>
      <c r="BJ1210" s="4"/>
      <c r="BK1210" s="4"/>
      <c r="BN1210" s="4"/>
    </row>
    <row r="1211" spans="1:66" s="1" customFormat="1">
      <c r="A1211" s="12">
        <v>43122</v>
      </c>
      <c r="B1211" s="7">
        <v>35798.01</v>
      </c>
      <c r="C1211" s="7">
        <v>784.35</v>
      </c>
      <c r="D1211" s="7">
        <v>2156.1999999999998</v>
      </c>
      <c r="E1211" s="7">
        <v>17052</v>
      </c>
      <c r="F1211" s="7"/>
      <c r="G1211" s="7"/>
      <c r="H1211" s="10">
        <f t="shared" si="1091"/>
        <v>1.724920562868824E-2</v>
      </c>
      <c r="I1211" s="10">
        <f t="shared" si="1092"/>
        <v>3.8081941167974538E-2</v>
      </c>
      <c r="J1211" s="10">
        <f t="shared" si="1093"/>
        <v>1.9095743118187961E-3</v>
      </c>
      <c r="K1211" s="7"/>
      <c r="L1211" s="10">
        <f t="shared" si="1094"/>
        <v>11.559647718174539</v>
      </c>
      <c r="M1211" s="10">
        <f t="shared" si="1095"/>
        <v>9.8761664564943246</v>
      </c>
      <c r="N1211" s="10">
        <f t="shared" si="1096"/>
        <v>10.552062868369353</v>
      </c>
      <c r="O1211" s="7"/>
      <c r="P1211" s="10">
        <f t="shared" si="1097"/>
        <v>1.6834812616802139</v>
      </c>
      <c r="Q1211" s="10">
        <f t="shared" si="1098"/>
        <v>1.0075848498051858</v>
      </c>
      <c r="R1211" s="11">
        <f t="shared" si="1099"/>
        <v>0.67589641187502814</v>
      </c>
      <c r="S1211" s="7"/>
      <c r="T1211" s="7"/>
      <c r="U1211" s="7">
        <v>21995.25</v>
      </c>
      <c r="V1211" s="7">
        <v>4704.3</v>
      </c>
      <c r="W1211" s="7">
        <v>430.8</v>
      </c>
      <c r="X1211" s="7"/>
      <c r="Y1211" s="10">
        <f t="shared" si="1100"/>
        <v>-9.9694784077906029E-4</v>
      </c>
      <c r="Z1211" s="10">
        <f t="shared" si="1101"/>
        <v>4.5269159317545679E-3</v>
      </c>
      <c r="AA1211" s="10">
        <f t="shared" si="1102"/>
        <v>-3.8154699965313385E-3</v>
      </c>
      <c r="AB1211" s="5"/>
      <c r="AC1211" s="10">
        <f t="shared" si="1086"/>
        <v>-4.2429532626464629E-2</v>
      </c>
      <c r="AD1211" s="10">
        <f t="shared" si="1087"/>
        <v>4.3017409775520741E-3</v>
      </c>
      <c r="AE1211" s="10">
        <f t="shared" si="1088"/>
        <v>-4.2347449149716596E-2</v>
      </c>
      <c r="AF1211" s="10"/>
      <c r="AG1211" s="10">
        <f t="shared" si="1089"/>
        <v>4.6731273604016701E-2</v>
      </c>
      <c r="AH1211" s="10">
        <f t="shared" si="1090"/>
        <v>4.6649190127268668E-2</v>
      </c>
      <c r="AI1211" s="10">
        <f t="shared" si="1103"/>
        <v>8.2083476748033568E-5</v>
      </c>
      <c r="AJ1211" s="7"/>
      <c r="AK1211" s="7"/>
      <c r="AL1211" s="7">
        <v>6485.25</v>
      </c>
      <c r="AM1211" s="7">
        <v>281.2</v>
      </c>
      <c r="AN1211" s="7">
        <v>2986.8</v>
      </c>
      <c r="AO1211" s="4"/>
      <c r="AP1211" s="10">
        <f t="shared" si="1104"/>
        <v>1.1566042100393245E-4</v>
      </c>
      <c r="AQ1211" s="10">
        <f t="shared" si="1105"/>
        <v>2.106027596223679E-2</v>
      </c>
      <c r="AR1211" s="10">
        <f t="shared" si="1106"/>
        <v>-1.3427141653866997E-2</v>
      </c>
      <c r="AS1211" s="4"/>
      <c r="AT1211" s="10">
        <f t="shared" si="1083"/>
        <v>-5.5585371463620333E-3</v>
      </c>
      <c r="AU1211" s="10">
        <f t="shared" si="1084"/>
        <v>4.2253521126760479E-2</v>
      </c>
      <c r="AV1211" s="10">
        <f t="shared" si="1085"/>
        <v>-8.2452691078889057E-2</v>
      </c>
      <c r="AW1211" s="10" t="s">
        <v>1</v>
      </c>
      <c r="AX1211" s="9">
        <f t="shared" si="1081"/>
        <v>4.7812058273122515E-2</v>
      </c>
      <c r="AY1211" s="9">
        <f t="shared" si="1082"/>
        <v>0.12470621220564954</v>
      </c>
      <c r="AZ1211" s="8">
        <f t="shared" si="1107"/>
        <v>-7.6894153932527021E-2</v>
      </c>
      <c r="BA1211" s="4" t="s">
        <v>9</v>
      </c>
      <c r="BC1211" s="4"/>
      <c r="BD1211" s="4"/>
      <c r="BE1211" s="4"/>
      <c r="BF1211" s="4"/>
      <c r="BG1211" s="4"/>
      <c r="BH1211" s="4"/>
      <c r="BI1211" s="4"/>
      <c r="BJ1211" s="4"/>
      <c r="BK1211" s="4"/>
      <c r="BN1211" s="4"/>
    </row>
    <row r="1212" spans="1:66" s="1" customFormat="1">
      <c r="A1212" s="12">
        <v>43123</v>
      </c>
      <c r="B1212" s="7">
        <v>36139.980000000003</v>
      </c>
      <c r="C1212" s="7">
        <v>809.1</v>
      </c>
      <c r="D1212" s="7">
        <v>2154.5</v>
      </c>
      <c r="E1212" s="7">
        <v>17070</v>
      </c>
      <c r="F1212" s="7"/>
      <c r="G1212" s="7"/>
      <c r="H1212" s="10">
        <f t="shared" si="1091"/>
        <v>3.1554790590935168E-2</v>
      </c>
      <c r="I1212" s="10">
        <f t="shared" si="1092"/>
        <v>-7.8842407939885828E-4</v>
      </c>
      <c r="J1212" s="10">
        <f t="shared" si="1093"/>
        <v>1.055594651653765E-3</v>
      </c>
      <c r="K1212" s="7"/>
      <c r="L1212" s="10">
        <f t="shared" si="1094"/>
        <v>11.955964771817452</v>
      </c>
      <c r="M1212" s="10">
        <f t="shared" si="1095"/>
        <v>9.8675914249684737</v>
      </c>
      <c r="N1212" s="10">
        <f t="shared" si="1096"/>
        <v>10.564257164148771</v>
      </c>
      <c r="O1212" s="7"/>
      <c r="P1212" s="10">
        <f t="shared" si="1097"/>
        <v>2.0883733468489787</v>
      </c>
      <c r="Q1212" s="10">
        <f t="shared" si="1098"/>
        <v>1.3917076076686818</v>
      </c>
      <c r="R1212" s="11">
        <f t="shared" si="1099"/>
        <v>0.69666573918029684</v>
      </c>
      <c r="S1212" s="7"/>
      <c r="T1212" s="7"/>
      <c r="U1212" s="7">
        <v>22010.45</v>
      </c>
      <c r="V1212" s="7">
        <v>4711.6499999999996</v>
      </c>
      <c r="W1212" s="7">
        <v>424.85</v>
      </c>
      <c r="X1212" s="7"/>
      <c r="Y1212" s="10">
        <f t="shared" si="1100"/>
        <v>6.9105829667772485E-4</v>
      </c>
      <c r="Z1212" s="10">
        <f t="shared" si="1101"/>
        <v>1.5624003571199656E-3</v>
      </c>
      <c r="AA1212" s="10">
        <f t="shared" si="1102"/>
        <v>-1.3811513463324021E-2</v>
      </c>
      <c r="AB1212" s="5"/>
      <c r="AC1212" s="10">
        <f t="shared" si="1086"/>
        <v>-4.176779561033258E-2</v>
      </c>
      <c r="AD1212" s="10">
        <f t="shared" si="1087"/>
        <v>5.8708623763116044E-3</v>
      </c>
      <c r="AE1212" s="10">
        <f t="shared" si="1088"/>
        <v>-5.5574080248971876E-2</v>
      </c>
      <c r="AF1212" s="10"/>
      <c r="AG1212" s="10">
        <f t="shared" si="1089"/>
        <v>4.7638657986644184E-2</v>
      </c>
      <c r="AH1212" s="10">
        <f t="shared" si="1090"/>
        <v>6.144494262528348E-2</v>
      </c>
      <c r="AI1212" s="10">
        <f t="shared" si="1103"/>
        <v>-1.3806284638639296E-2</v>
      </c>
      <c r="AJ1212" s="7"/>
      <c r="AK1212" s="7"/>
      <c r="AL1212" s="7">
        <v>6425.25</v>
      </c>
      <c r="AM1212" s="7">
        <v>283.14999999999998</v>
      </c>
      <c r="AN1212" s="7">
        <v>3022</v>
      </c>
      <c r="AO1212" s="4"/>
      <c r="AP1212" s="10">
        <f t="shared" si="1104"/>
        <v>-9.2517636174395748E-3</v>
      </c>
      <c r="AQ1212" s="10">
        <f t="shared" si="1105"/>
        <v>6.9345661450924204E-3</v>
      </c>
      <c r="AR1212" s="10">
        <f t="shared" si="1106"/>
        <v>1.178518816124274E-2</v>
      </c>
      <c r="AS1212" s="4"/>
      <c r="AT1212" s="10">
        <f t="shared" ref="AT1212:AT1221" si="1108">(AL1212-$AL$1211)/$AL$1211</f>
        <v>-9.2517636174395748E-3</v>
      </c>
      <c r="AU1212" s="10">
        <f t="shared" ref="AU1212:AU1221" si="1109">(AM1212-$AM$1211)/$AM$1211</f>
        <v>6.9345661450924204E-3</v>
      </c>
      <c r="AV1212" s="10">
        <f t="shared" ref="AV1212:AV1221" si="1110">(AN1212-$AN$1211)/$AN$1211</f>
        <v>1.178518816124274E-2</v>
      </c>
      <c r="AW1212" s="7" t="s">
        <v>7</v>
      </c>
      <c r="AX1212" s="9">
        <f t="shared" si="1081"/>
        <v>1.6186329762531995E-2</v>
      </c>
      <c r="AY1212" s="9">
        <f t="shared" si="1082"/>
        <v>-4.8506220161503195E-3</v>
      </c>
      <c r="AZ1212" s="8">
        <f t="shared" si="1107"/>
        <v>2.1036951778682315E-2</v>
      </c>
      <c r="BA1212" s="4"/>
      <c r="BC1212" s="4"/>
      <c r="BD1212" s="4"/>
      <c r="BE1212" s="4"/>
      <c r="BF1212" s="4"/>
      <c r="BG1212" s="4"/>
      <c r="BH1212" s="4"/>
      <c r="BI1212" s="4"/>
      <c r="BJ1212" s="4">
        <v>177</v>
      </c>
      <c r="BK1212" s="4"/>
      <c r="BN1212" s="4"/>
    </row>
    <row r="1213" spans="1:66" s="1" customFormat="1">
      <c r="A1213" s="12">
        <v>43124</v>
      </c>
      <c r="B1213" s="7">
        <v>36161.64</v>
      </c>
      <c r="C1213" s="7">
        <v>821.3</v>
      </c>
      <c r="D1213" s="7">
        <v>2188.6999999999998</v>
      </c>
      <c r="E1213" s="7">
        <v>17381</v>
      </c>
      <c r="F1213" s="7"/>
      <c r="G1213" s="7"/>
      <c r="H1213" s="10">
        <f t="shared" si="1091"/>
        <v>1.5078482264244138E-2</v>
      </c>
      <c r="I1213" s="10">
        <f t="shared" si="1092"/>
        <v>1.5873752610814491E-2</v>
      </c>
      <c r="J1213" s="10">
        <f t="shared" si="1093"/>
        <v>1.8219097832454598E-2</v>
      </c>
      <c r="K1213" s="7"/>
      <c r="L1213" s="10">
        <f t="shared" si="1094"/>
        <v>12.151321056845475</v>
      </c>
      <c r="M1213" s="10">
        <f t="shared" si="1095"/>
        <v>10.040100882723832</v>
      </c>
      <c r="N1213" s="10">
        <f t="shared" si="1096"/>
        <v>10.774947496782062</v>
      </c>
      <c r="O1213" s="7"/>
      <c r="P1213" s="10">
        <f t="shared" si="1097"/>
        <v>2.1112201741216428</v>
      </c>
      <c r="Q1213" s="10">
        <f t="shared" si="1098"/>
        <v>1.3763735600634135</v>
      </c>
      <c r="R1213" s="11">
        <f t="shared" si="1099"/>
        <v>0.73484661405822926</v>
      </c>
      <c r="S1213" s="7"/>
      <c r="T1213" s="7"/>
      <c r="U1213" s="7">
        <v>22122.35</v>
      </c>
      <c r="V1213" s="7">
        <v>4701.6499999999996</v>
      </c>
      <c r="W1213" s="7">
        <v>412.55</v>
      </c>
      <c r="X1213" s="7"/>
      <c r="Y1213" s="10">
        <f t="shared" si="1100"/>
        <v>5.0839487607022031E-3</v>
      </c>
      <c r="Z1213" s="10">
        <f t="shared" si="1101"/>
        <v>-2.1223987350503541E-3</v>
      </c>
      <c r="AA1213" s="10">
        <f t="shared" si="1102"/>
        <v>-2.8951394609862329E-2</v>
      </c>
      <c r="AB1213" s="5"/>
      <c r="AC1213" s="10">
        <f t="shared" si="1086"/>
        <v>-3.6896192182360794E-2</v>
      </c>
      <c r="AD1213" s="10">
        <f t="shared" si="1087"/>
        <v>3.7360033303801121E-3</v>
      </c>
      <c r="AE1213" s="10">
        <f t="shared" si="1088"/>
        <v>-8.2916527731466072E-2</v>
      </c>
      <c r="AF1213" s="10"/>
      <c r="AG1213" s="10">
        <f t="shared" si="1089"/>
        <v>4.0632195512740908E-2</v>
      </c>
      <c r="AH1213" s="10">
        <f t="shared" si="1090"/>
        <v>8.6652531061846186E-2</v>
      </c>
      <c r="AI1213" s="10">
        <f t="shared" si="1103"/>
        <v>-4.6020335549105278E-2</v>
      </c>
      <c r="AJ1213" s="7"/>
      <c r="AK1213" s="7"/>
      <c r="AL1213" s="7">
        <v>6653.75</v>
      </c>
      <c r="AM1213" s="7">
        <v>271.8</v>
      </c>
      <c r="AN1213" s="7">
        <v>3004.6</v>
      </c>
      <c r="AO1213" s="4"/>
      <c r="AP1213" s="10">
        <f t="shared" si="1104"/>
        <v>3.5562818567370917E-2</v>
      </c>
      <c r="AQ1213" s="10">
        <f t="shared" si="1105"/>
        <v>-4.0084760727529457E-2</v>
      </c>
      <c r="AR1213" s="10">
        <f t="shared" si="1106"/>
        <v>-5.7577763070814332E-3</v>
      </c>
      <c r="AS1213" s="4"/>
      <c r="AT1213" s="10">
        <f t="shared" si="1108"/>
        <v>2.5982036158976138E-2</v>
      </c>
      <c r="AU1213" s="10">
        <f t="shared" si="1109"/>
        <v>-3.3428165007112293E-2</v>
      </c>
      <c r="AV1213" s="10">
        <f t="shared" si="1110"/>
        <v>5.9595553769920071E-3</v>
      </c>
      <c r="AW1213" s="7"/>
      <c r="AX1213" s="9">
        <f t="shared" si="1081"/>
        <v>-5.941020116608843E-2</v>
      </c>
      <c r="AY1213" s="9">
        <f t="shared" si="1082"/>
        <v>-3.9387720384104298E-2</v>
      </c>
      <c r="AZ1213" s="8">
        <f t="shared" si="1107"/>
        <v>-2.0022480781984132E-2</v>
      </c>
      <c r="BA1213" s="4"/>
      <c r="BC1213" s="4"/>
      <c r="BD1213" s="4"/>
      <c r="BE1213" s="4"/>
      <c r="BF1213" s="4"/>
      <c r="BG1213" s="4"/>
      <c r="BH1213" s="4"/>
      <c r="BI1213" s="4"/>
      <c r="BJ1213" s="4"/>
      <c r="BK1213" s="4"/>
      <c r="BN1213" s="4"/>
    </row>
    <row r="1214" spans="1:66" s="1" customFormat="1">
      <c r="A1214" s="12">
        <v>43125</v>
      </c>
      <c r="B1214" s="7">
        <v>36050.44</v>
      </c>
      <c r="C1214" s="7">
        <v>835.45</v>
      </c>
      <c r="D1214" s="7">
        <v>2173.9</v>
      </c>
      <c r="E1214" s="7">
        <v>17104</v>
      </c>
      <c r="F1214" s="7"/>
      <c r="G1214" s="7"/>
      <c r="H1214" s="10">
        <f t="shared" si="1091"/>
        <v>1.7228783635699612E-2</v>
      </c>
      <c r="I1214" s="10">
        <f t="shared" si="1092"/>
        <v>-6.7620048430573985E-3</v>
      </c>
      <c r="J1214" s="10">
        <f t="shared" si="1093"/>
        <v>-1.5936942638513318E-2</v>
      </c>
      <c r="K1214" s="7"/>
      <c r="L1214" s="10">
        <f t="shared" si="1094"/>
        <v>12.377902321857485</v>
      </c>
      <c r="M1214" s="10">
        <f t="shared" si="1095"/>
        <v>9.9654476670870125</v>
      </c>
      <c r="N1214" s="10">
        <f t="shared" si="1096"/>
        <v>10.58729083395434</v>
      </c>
      <c r="O1214" s="7"/>
      <c r="P1214" s="10">
        <f t="shared" si="1097"/>
        <v>2.4124546547704728</v>
      </c>
      <c r="Q1214" s="10">
        <f t="shared" si="1098"/>
        <v>1.7906114879031456</v>
      </c>
      <c r="R1214" s="11">
        <f t="shared" si="1099"/>
        <v>0.62184316686732721</v>
      </c>
      <c r="S1214" s="7"/>
      <c r="T1214" s="7"/>
      <c r="U1214" s="7">
        <v>21856.2</v>
      </c>
      <c r="V1214" s="7">
        <v>4626.3500000000004</v>
      </c>
      <c r="W1214" s="7">
        <v>419</v>
      </c>
      <c r="X1214" s="7"/>
      <c r="Y1214" s="10">
        <f t="shared" si="1100"/>
        <v>-1.203081951058535E-2</v>
      </c>
      <c r="Z1214" s="10">
        <f t="shared" si="1101"/>
        <v>-1.6015654078887047E-2</v>
      </c>
      <c r="AA1214" s="10">
        <f t="shared" si="1102"/>
        <v>1.5634468549266728E-2</v>
      </c>
      <c r="AB1214" s="5"/>
      <c r="AC1214" s="10">
        <f t="shared" si="1086"/>
        <v>-4.8483120264172293E-2</v>
      </c>
      <c r="AD1214" s="10">
        <f t="shared" si="1087"/>
        <v>-1.2339485285483872E-2</v>
      </c>
      <c r="AE1214" s="10">
        <f t="shared" si="1088"/>
        <v>-6.8578415027231346E-2</v>
      </c>
      <c r="AF1214" s="10"/>
      <c r="AG1214" s="10">
        <f t="shared" si="1089"/>
        <v>3.6143634978688423E-2</v>
      </c>
      <c r="AH1214" s="10">
        <f t="shared" si="1090"/>
        <v>5.6238929741747476E-2</v>
      </c>
      <c r="AI1214" s="10">
        <f t="shared" si="1103"/>
        <v>-2.0095294763059053E-2</v>
      </c>
      <c r="AJ1214" s="7"/>
      <c r="AK1214" s="7"/>
      <c r="AL1214" s="7">
        <v>6635</v>
      </c>
      <c r="AM1214" s="7">
        <v>267</v>
      </c>
      <c r="AN1214" s="7">
        <v>2998.65</v>
      </c>
      <c r="AO1214" s="4"/>
      <c r="AP1214" s="10">
        <f t="shared" si="1104"/>
        <v>-2.8179597971068945E-3</v>
      </c>
      <c r="AQ1214" s="10">
        <f t="shared" si="1105"/>
        <v>-1.7660044150110417E-2</v>
      </c>
      <c r="AR1214" s="10">
        <f t="shared" si="1106"/>
        <v>-1.980296878120155E-3</v>
      </c>
      <c r="AS1214" s="4"/>
      <c r="AT1214" s="10">
        <f t="shared" si="1108"/>
        <v>2.3090860028526273E-2</v>
      </c>
      <c r="AU1214" s="10">
        <f t="shared" si="1109"/>
        <v>-5.0497866287339932E-2</v>
      </c>
      <c r="AV1214" s="10">
        <f t="shared" si="1110"/>
        <v>3.9674568099638098E-3</v>
      </c>
      <c r="AW1214" s="4"/>
      <c r="AX1214" s="9">
        <f t="shared" si="1081"/>
        <v>-7.3588726315866201E-2</v>
      </c>
      <c r="AY1214" s="9">
        <f t="shared" si="1082"/>
        <v>-5.4465323097303744E-2</v>
      </c>
      <c r="AZ1214" s="8">
        <f t="shared" si="1107"/>
        <v>-1.9123403218562457E-2</v>
      </c>
      <c r="BA1214" s="4"/>
      <c r="BC1214" s="4"/>
      <c r="BD1214" s="4"/>
      <c r="BE1214" s="4"/>
      <c r="BF1214" s="4"/>
      <c r="BG1214" s="4"/>
      <c r="BH1214" s="4"/>
      <c r="BI1214" s="4"/>
      <c r="BJ1214" s="4"/>
      <c r="BK1214" s="4"/>
      <c r="BN1214" s="4"/>
    </row>
    <row r="1215" spans="1:66" s="1" customFormat="1">
      <c r="A1215" s="12">
        <v>43129</v>
      </c>
      <c r="B1215" s="7">
        <v>36283.25</v>
      </c>
      <c r="C1215" s="7">
        <v>833.4</v>
      </c>
      <c r="D1215" s="7">
        <v>2175.9</v>
      </c>
      <c r="E1215" s="7">
        <v>17144</v>
      </c>
      <c r="F1215" s="7"/>
      <c r="G1215" s="7"/>
      <c r="H1215" s="10">
        <f t="shared" si="1091"/>
        <v>-2.4537674307260377E-3</v>
      </c>
      <c r="I1215" s="10">
        <f t="shared" si="1092"/>
        <v>9.2000552003312019E-4</v>
      </c>
      <c r="J1215" s="10">
        <f t="shared" si="1093"/>
        <v>2.3386342376052385E-3</v>
      </c>
      <c r="K1215" s="7"/>
      <c r="L1215" s="10">
        <f t="shared" si="1094"/>
        <v>12.345076060848678</v>
      </c>
      <c r="M1215" s="10">
        <f t="shared" si="1095"/>
        <v>9.9755359394703653</v>
      </c>
      <c r="N1215" s="10">
        <f t="shared" si="1096"/>
        <v>10.614389269019714</v>
      </c>
      <c r="O1215" s="7"/>
      <c r="P1215" s="10">
        <f t="shared" si="1097"/>
        <v>2.3695401213783125</v>
      </c>
      <c r="Q1215" s="10">
        <f t="shared" si="1098"/>
        <v>1.7306867918289637</v>
      </c>
      <c r="R1215" s="11">
        <f t="shared" si="1099"/>
        <v>0.63885332954934881</v>
      </c>
      <c r="S1215" s="7"/>
      <c r="T1215" s="7"/>
      <c r="U1215" s="7">
        <v>21846.35</v>
      </c>
      <c r="V1215" s="7">
        <v>4695.8500000000004</v>
      </c>
      <c r="W1215" s="7">
        <v>403.3</v>
      </c>
      <c r="X1215" s="7"/>
      <c r="Y1215" s="10">
        <f t="shared" si="1100"/>
        <v>-4.5067303556895448E-4</v>
      </c>
      <c r="Z1215" s="10">
        <f t="shared" si="1101"/>
        <v>1.5022642039620867E-2</v>
      </c>
      <c r="AA1215" s="10">
        <f t="shared" si="1102"/>
        <v>-3.7470167064439112E-2</v>
      </c>
      <c r="AB1215" s="5"/>
      <c r="AC1215" s="10">
        <f t="shared" si="1086"/>
        <v>-4.8911943264757937E-2</v>
      </c>
      <c r="AD1215" s="10">
        <f t="shared" si="1087"/>
        <v>2.4977850837400017E-3</v>
      </c>
      <c r="AE1215" s="10">
        <f t="shared" si="1088"/>
        <v>-0.10347893742358566</v>
      </c>
      <c r="AF1215" s="10"/>
      <c r="AG1215" s="10">
        <f t="shared" si="1089"/>
        <v>5.1409728348497941E-2</v>
      </c>
      <c r="AH1215" s="10">
        <f t="shared" si="1090"/>
        <v>0.10597672250732566</v>
      </c>
      <c r="AI1215" s="10">
        <f t="shared" si="1103"/>
        <v>-5.4566994158827722E-2</v>
      </c>
      <c r="AJ1215" s="7"/>
      <c r="AK1215" s="7"/>
      <c r="AL1215" s="7">
        <v>6425.5</v>
      </c>
      <c r="AM1215" s="7">
        <v>257.14999999999998</v>
      </c>
      <c r="AN1215" s="7">
        <v>2980.25</v>
      </c>
      <c r="AO1215" s="4"/>
      <c r="AP1215" s="10">
        <f t="shared" si="1104"/>
        <v>-3.1574981160512432E-2</v>
      </c>
      <c r="AQ1215" s="10">
        <f t="shared" si="1105"/>
        <v>-3.6891385767790344E-2</v>
      </c>
      <c r="AR1215" s="10">
        <f t="shared" si="1106"/>
        <v>-6.136094575892515E-3</v>
      </c>
      <c r="AS1215" s="4"/>
      <c r="AT1215" s="10">
        <f t="shared" si="1108"/>
        <v>-9.2132146023669089E-3</v>
      </c>
      <c r="AU1215" s="10">
        <f t="shared" si="1109"/>
        <v>-8.5526315789473728E-2</v>
      </c>
      <c r="AV1215" s="10">
        <f t="shared" si="1110"/>
        <v>-2.1929824561404115E-3</v>
      </c>
      <c r="AW1215" s="4"/>
      <c r="AX1215" s="9">
        <f t="shared" si="1081"/>
        <v>-7.6313101187106824E-2</v>
      </c>
      <c r="AY1215" s="9">
        <f t="shared" si="1082"/>
        <v>-8.3333333333333315E-2</v>
      </c>
      <c r="AZ1215" s="8">
        <f t="shared" si="1107"/>
        <v>7.0202321462264905E-3</v>
      </c>
      <c r="BA1215" s="4"/>
      <c r="BC1215" s="4"/>
      <c r="BD1215" s="4"/>
      <c r="BE1215" s="4"/>
      <c r="BF1215" s="4"/>
      <c r="BG1215" s="4"/>
      <c r="BH1215" s="4"/>
      <c r="BI1215" s="4"/>
      <c r="BJ1215" s="4"/>
      <c r="BK1215" s="4"/>
      <c r="BN1215" s="4"/>
    </row>
    <row r="1216" spans="1:66" s="1" customFormat="1">
      <c r="A1216" s="12">
        <v>43130</v>
      </c>
      <c r="B1216" s="7">
        <v>36033.730000000003</v>
      </c>
      <c r="C1216" s="7">
        <v>833.2</v>
      </c>
      <c r="D1216" s="7">
        <v>2166.1999999999998</v>
      </c>
      <c r="E1216" s="7">
        <v>16798</v>
      </c>
      <c r="F1216" s="7"/>
      <c r="G1216" s="7"/>
      <c r="H1216" s="10">
        <f t="shared" si="1091"/>
        <v>-2.399808015357953E-4</v>
      </c>
      <c r="I1216" s="10">
        <f t="shared" si="1092"/>
        <v>-4.4579254561332195E-3</v>
      </c>
      <c r="J1216" s="10">
        <f t="shared" si="1093"/>
        <v>-2.0181987867475503E-2</v>
      </c>
      <c r="K1216" s="7"/>
      <c r="L1216" s="10">
        <f t="shared" si="1094"/>
        <v>12.341873498799039</v>
      </c>
      <c r="M1216" s="10">
        <f t="shared" si="1095"/>
        <v>9.926607818411096</v>
      </c>
      <c r="N1216" s="10">
        <f t="shared" si="1096"/>
        <v>10.379987805704221</v>
      </c>
      <c r="O1216" s="7"/>
      <c r="P1216" s="10">
        <f t="shared" si="1097"/>
        <v>2.4152656803879431</v>
      </c>
      <c r="Q1216" s="10">
        <f t="shared" si="1098"/>
        <v>1.9618856930948176</v>
      </c>
      <c r="R1216" s="11">
        <f t="shared" si="1099"/>
        <v>0.45337998729312545</v>
      </c>
      <c r="S1216" s="7"/>
      <c r="T1216" s="7"/>
      <c r="U1216" s="7">
        <v>21657.65</v>
      </c>
      <c r="V1216" s="7">
        <v>4690</v>
      </c>
      <c r="W1216" s="7">
        <v>395.65</v>
      </c>
      <c r="X1216" s="7">
        <v>31</v>
      </c>
      <c r="Y1216" s="10">
        <f t="shared" si="1100"/>
        <v>-8.6375985004358662E-3</v>
      </c>
      <c r="Z1216" s="10">
        <f t="shared" si="1101"/>
        <v>-1.2457808490476407E-3</v>
      </c>
      <c r="AA1216" s="10">
        <f t="shared" si="1102"/>
        <v>-1.8968509794197952E-2</v>
      </c>
      <c r="AB1216" s="5"/>
      <c r="AC1216" s="10">
        <f t="shared" si="1086"/>
        <v>-5.7127060037396725E-2</v>
      </c>
      <c r="AD1216" s="10">
        <f t="shared" si="1087"/>
        <v>1.2488925418700008E-3</v>
      </c>
      <c r="AE1216" s="10">
        <f t="shared" si="1088"/>
        <v>-0.12048460597977113</v>
      </c>
      <c r="AF1216" s="10" t="s">
        <v>1</v>
      </c>
      <c r="AG1216" s="10">
        <f t="shared" si="1089"/>
        <v>5.8375952579266727E-2</v>
      </c>
      <c r="AH1216" s="10">
        <f t="shared" si="1090"/>
        <v>0.12173349852164113</v>
      </c>
      <c r="AI1216" s="10">
        <f t="shared" si="1103"/>
        <v>-6.3357545942374402E-2</v>
      </c>
      <c r="AJ1216" s="7" t="s">
        <v>23</v>
      </c>
      <c r="AK1216" s="7"/>
      <c r="AL1216" s="7">
        <v>6177.25</v>
      </c>
      <c r="AM1216" s="7">
        <v>250.65</v>
      </c>
      <c r="AN1216" s="7">
        <v>2936.1</v>
      </c>
      <c r="AO1216" s="4"/>
      <c r="AP1216" s="10">
        <f t="shared" si="1104"/>
        <v>-3.8635125671153993E-2</v>
      </c>
      <c r="AQ1216" s="10">
        <f t="shared" si="1105"/>
        <v>-2.5277075636787757E-2</v>
      </c>
      <c r="AR1216" s="10">
        <f t="shared" si="1106"/>
        <v>-1.481419344014767E-2</v>
      </c>
      <c r="AS1216" s="4"/>
      <c r="AT1216" s="10">
        <f t="shared" si="1108"/>
        <v>-4.7492386569523148E-2</v>
      </c>
      <c r="AU1216" s="10">
        <f t="shared" si="1109"/>
        <v>-0.10864153627311517</v>
      </c>
      <c r="AV1216" s="10">
        <f t="shared" si="1110"/>
        <v>-1.6974688629971965E-2</v>
      </c>
      <c r="AW1216" s="4"/>
      <c r="AX1216" s="9">
        <f t="shared" si="1081"/>
        <v>-6.1149149703592018E-2</v>
      </c>
      <c r="AY1216" s="9">
        <f t="shared" si="1082"/>
        <v>-9.1666847643143201E-2</v>
      </c>
      <c r="AZ1216" s="8">
        <f t="shared" si="1107"/>
        <v>3.0517697939551183E-2</v>
      </c>
      <c r="BA1216" s="4"/>
      <c r="BC1216" s="4"/>
      <c r="BD1216" s="4"/>
      <c r="BE1216" s="4"/>
      <c r="BF1216" s="4"/>
      <c r="BG1216" s="4"/>
      <c r="BH1216" s="4"/>
      <c r="BI1216" s="4"/>
      <c r="BJ1216" s="4"/>
      <c r="BK1216" s="4"/>
      <c r="BN1216" s="4"/>
    </row>
    <row r="1217" spans="1:66" s="1" customFormat="1">
      <c r="A1217" s="12">
        <v>43131</v>
      </c>
      <c r="B1217" s="7">
        <v>35965.019999999997</v>
      </c>
      <c r="C1217" s="7">
        <v>813.1</v>
      </c>
      <c r="D1217" s="7">
        <v>2124.3000000000002</v>
      </c>
      <c r="E1217" s="7">
        <v>16775</v>
      </c>
      <c r="F1217" s="7"/>
      <c r="G1217" s="7"/>
      <c r="H1217" s="10">
        <f t="shared" si="1091"/>
        <v>-2.4123859817570838E-2</v>
      </c>
      <c r="I1217" s="10">
        <f t="shared" si="1092"/>
        <v>-1.934262764287676E-2</v>
      </c>
      <c r="J1217" s="10">
        <f t="shared" si="1093"/>
        <v>-1.3692106203119418E-3</v>
      </c>
      <c r="K1217" s="7"/>
      <c r="L1217" s="10">
        <f t="shared" si="1094"/>
        <v>12.020016012810247</v>
      </c>
      <c r="M1217" s="10">
        <f t="shared" si="1095"/>
        <v>9.7152585119798243</v>
      </c>
      <c r="N1217" s="10">
        <f t="shared" si="1096"/>
        <v>10.364406205541631</v>
      </c>
      <c r="O1217" s="7"/>
      <c r="P1217" s="10">
        <f t="shared" si="1097"/>
        <v>2.3047575008304229</v>
      </c>
      <c r="Q1217" s="10">
        <f t="shared" si="1098"/>
        <v>1.6556098072686165</v>
      </c>
      <c r="R1217" s="11">
        <f t="shared" si="1099"/>
        <v>0.64914769356180635</v>
      </c>
      <c r="S1217" s="7"/>
      <c r="T1217" s="7"/>
      <c r="U1217" s="7">
        <v>21571.05</v>
      </c>
      <c r="V1217" s="7">
        <v>4672.5</v>
      </c>
      <c r="W1217" s="7">
        <v>380.9</v>
      </c>
      <c r="X1217" s="7">
        <f>X1204-X1204*0.057</f>
        <v>6.2396137217980971</v>
      </c>
      <c r="Y1217" s="10">
        <f t="shared" si="1100"/>
        <v>-3.9985871043258236E-3</v>
      </c>
      <c r="Z1217" s="10">
        <f t="shared" si="1101"/>
        <v>-3.7313432835820895E-3</v>
      </c>
      <c r="AA1217" s="10">
        <f t="shared" si="1102"/>
        <v>-3.7280424617717682E-2</v>
      </c>
      <c r="AB1217" s="5"/>
      <c r="AC1217" s="10">
        <f>(U1217-$U$1216)/$U$1216</f>
        <v>-3.9985871043258236E-3</v>
      </c>
      <c r="AD1217" s="10">
        <f>(V1217-$V$1216)/$V$1216</f>
        <v>-3.7313432835820895E-3</v>
      </c>
      <c r="AE1217" s="10">
        <f>(W1217-$W$1216)/$W$1216</f>
        <v>-3.7280424617717682E-2</v>
      </c>
      <c r="AF1217" s="7" t="s">
        <v>2</v>
      </c>
      <c r="AG1217" s="10">
        <f t="shared" si="1089"/>
        <v>2.6724382074373417E-4</v>
      </c>
      <c r="AH1217" s="10">
        <f t="shared" si="1090"/>
        <v>3.3549081334135596E-2</v>
      </c>
      <c r="AI1217" s="10">
        <f t="shared" si="1103"/>
        <v>-3.3281837513391858E-2</v>
      </c>
      <c r="AJ1217" s="7" t="s">
        <v>2</v>
      </c>
      <c r="AK1217" s="7"/>
      <c r="AL1217" s="7">
        <v>6175.25</v>
      </c>
      <c r="AM1217" s="7">
        <v>245.2</v>
      </c>
      <c r="AN1217" s="7">
        <v>2930.45</v>
      </c>
      <c r="AO1217" s="4"/>
      <c r="AP1217" s="10">
        <f t="shared" si="1104"/>
        <v>-3.237686672872233E-4</v>
      </c>
      <c r="AQ1217" s="10">
        <f t="shared" si="1105"/>
        <v>-2.1743466985836891E-2</v>
      </c>
      <c r="AR1217" s="10">
        <f t="shared" si="1106"/>
        <v>-1.9243213786996666E-3</v>
      </c>
      <c r="AS1217" s="4"/>
      <c r="AT1217" s="10">
        <f t="shared" si="1108"/>
        <v>-4.7800778690104469E-2</v>
      </c>
      <c r="AU1217" s="10">
        <f t="shared" si="1109"/>
        <v>-0.12802275960170698</v>
      </c>
      <c r="AV1217" s="10">
        <f t="shared" si="1110"/>
        <v>-1.8866345252444208E-2</v>
      </c>
      <c r="AW1217" s="4"/>
      <c r="AX1217" s="9">
        <f t="shared" si="1081"/>
        <v>-8.0221980911602514E-2</v>
      </c>
      <c r="AY1217" s="9">
        <f t="shared" si="1082"/>
        <v>-0.10915641434926276</v>
      </c>
      <c r="AZ1217" s="8">
        <f t="shared" si="1107"/>
        <v>2.8934433437660251E-2</v>
      </c>
      <c r="BA1217" s="4"/>
      <c r="BC1217" s="4"/>
      <c r="BD1217" s="4"/>
      <c r="BE1217" s="4"/>
      <c r="BF1217" s="4"/>
      <c r="BG1217" s="4"/>
      <c r="BH1217" s="4"/>
      <c r="BI1217" s="4"/>
      <c r="BJ1217" s="4"/>
      <c r="BK1217" s="4"/>
      <c r="BN1217" s="4"/>
    </row>
    <row r="1218" spans="1:66" s="1" customFormat="1">
      <c r="A1218" s="12">
        <v>43132</v>
      </c>
      <c r="B1218" s="7">
        <v>35906.660000000003</v>
      </c>
      <c r="C1218" s="7">
        <v>871.95</v>
      </c>
      <c r="D1218" s="7">
        <v>2051.1</v>
      </c>
      <c r="E1218" s="7">
        <v>17315</v>
      </c>
      <c r="F1218" s="7"/>
      <c r="G1218" s="7"/>
      <c r="H1218" s="10">
        <f t="shared" si="1091"/>
        <v>7.2377321362686042E-2</v>
      </c>
      <c r="I1218" s="10">
        <f t="shared" si="1092"/>
        <v>-3.4458409829120309E-2</v>
      </c>
      <c r="J1218" s="10">
        <f t="shared" si="1093"/>
        <v>3.2190760059612522E-2</v>
      </c>
      <c r="K1218" s="1" t="s">
        <v>15</v>
      </c>
      <c r="L1218" s="10">
        <f t="shared" si="1094"/>
        <v>12.962369895916733</v>
      </c>
      <c r="M1218" s="10">
        <f t="shared" si="1095"/>
        <v>9.3460277427490546</v>
      </c>
      <c r="N1218" s="10">
        <f t="shared" si="1096"/>
        <v>10.730235078924192</v>
      </c>
      <c r="O1218" s="10" t="s">
        <v>1</v>
      </c>
      <c r="P1218" s="10">
        <f t="shared" si="1097"/>
        <v>3.6163421531676789</v>
      </c>
      <c r="Q1218" s="10">
        <f t="shared" si="1098"/>
        <v>2.2321348169925415</v>
      </c>
      <c r="R1218" s="11">
        <f t="shared" si="1099"/>
        <v>1.3842073361751375</v>
      </c>
      <c r="S1218" s="7" t="s">
        <v>18</v>
      </c>
      <c r="T1218" s="7"/>
      <c r="U1218" s="7">
        <v>21290.25</v>
      </c>
      <c r="V1218" s="7">
        <v>4741.3500000000004</v>
      </c>
      <c r="W1218" s="7">
        <v>362.85</v>
      </c>
      <c r="X1218" s="7"/>
      <c r="Y1218" s="10">
        <f t="shared" si="1100"/>
        <v>-1.3017446994930673E-2</v>
      </c>
      <c r="Z1218" s="10">
        <f t="shared" si="1101"/>
        <v>1.4735152487961554E-2</v>
      </c>
      <c r="AA1218" s="10">
        <f t="shared" si="1102"/>
        <v>-4.7387765817799833E-2</v>
      </c>
      <c r="AB1218" s="5"/>
      <c r="AC1218" s="10">
        <f>(U1218-$U$1216)/$U$1216</f>
        <v>-1.6963982703571322E-2</v>
      </c>
      <c r="AD1218" s="10">
        <f>(V1218-$V$1216)/$V$1216</f>
        <v>1.0948827292110951E-2</v>
      </c>
      <c r="AE1218" s="10">
        <f>(W1218-$W$1216)/$W$1216</f>
        <v>-8.290155440414497E-2</v>
      </c>
      <c r="AF1218" s="10"/>
      <c r="AG1218" s="10">
        <f t="shared" si="1089"/>
        <v>2.7912809995682273E-2</v>
      </c>
      <c r="AH1218" s="10">
        <f t="shared" si="1090"/>
        <v>9.3850381696255925E-2</v>
      </c>
      <c r="AI1218" s="10">
        <f t="shared" si="1103"/>
        <v>-6.5937571700573655E-2</v>
      </c>
      <c r="AJ1218" s="7"/>
      <c r="AK1218" s="7"/>
      <c r="AL1218" s="7">
        <v>6324</v>
      </c>
      <c r="AM1218" s="7">
        <v>260.05</v>
      </c>
      <c r="AN1218" s="7">
        <v>2980.7</v>
      </c>
      <c r="AO1218" s="4"/>
      <c r="AP1218" s="10">
        <f t="shared" si="1104"/>
        <v>2.4088093599449415E-2</v>
      </c>
      <c r="AQ1218" s="10">
        <f t="shared" si="1105"/>
        <v>6.0562805872757031E-2</v>
      </c>
      <c r="AR1218" s="10">
        <f t="shared" si="1106"/>
        <v>1.7147537067685851E-2</v>
      </c>
      <c r="AS1218" s="4"/>
      <c r="AT1218" s="10">
        <f t="shared" si="1108"/>
        <v>-2.4864114721868856E-2</v>
      </c>
      <c r="AU1218" s="10">
        <f t="shared" si="1109"/>
        <v>-7.5213371266002763E-2</v>
      </c>
      <c r="AV1218" s="10">
        <f t="shared" si="1110"/>
        <v>-2.0423195393064028E-3</v>
      </c>
      <c r="AW1218" s="4"/>
      <c r="AX1218" s="9">
        <f t="shared" si="1081"/>
        <v>-5.0349256544133907E-2</v>
      </c>
      <c r="AY1218" s="9">
        <f t="shared" si="1082"/>
        <v>-7.3171051726696357E-2</v>
      </c>
      <c r="AZ1218" s="8">
        <f t="shared" si="1107"/>
        <v>2.282179518256245E-2</v>
      </c>
      <c r="BA1218" s="4"/>
      <c r="BC1218" s="4"/>
      <c r="BD1218" s="4"/>
      <c r="BE1218" s="4"/>
      <c r="BF1218" s="4"/>
      <c r="BG1218" s="4"/>
      <c r="BH1218" s="4"/>
      <c r="BI1218" s="4"/>
      <c r="BJ1218" s="4"/>
      <c r="BK1218" s="4"/>
      <c r="BN1218" s="4"/>
    </row>
    <row r="1219" spans="1:66" s="1" customFormat="1">
      <c r="A1219" s="12">
        <v>43133</v>
      </c>
      <c r="B1219" s="7">
        <v>35066.75</v>
      </c>
      <c r="C1219" s="7">
        <v>858.7</v>
      </c>
      <c r="D1219" s="7">
        <v>1987.7</v>
      </c>
      <c r="E1219" s="7">
        <v>16292.5</v>
      </c>
      <c r="F1219" s="7"/>
      <c r="G1219" s="7"/>
      <c r="H1219" s="10">
        <f t="shared" si="1091"/>
        <v>-1.519582544870692E-2</v>
      </c>
      <c r="I1219" s="10">
        <f t="shared" si="1092"/>
        <v>-3.0910243284091397E-2</v>
      </c>
      <c r="J1219" s="10">
        <f t="shared" si="1093"/>
        <v>-5.9052844354605831E-2</v>
      </c>
      <c r="K1219" s="7" t="s">
        <v>2</v>
      </c>
      <c r="L1219" s="10">
        <f t="shared" si="1094"/>
        <v>12.750200160128102</v>
      </c>
      <c r="M1219" s="10">
        <f t="shared" si="1095"/>
        <v>9.026229508196721</v>
      </c>
      <c r="N1219" s="10">
        <f t="shared" si="1096"/>
        <v>10.037531332565544</v>
      </c>
      <c r="O1219" s="7" t="s">
        <v>0</v>
      </c>
      <c r="P1219" s="10">
        <f t="shared" si="1097"/>
        <v>3.7239706519313813</v>
      </c>
      <c r="Q1219" s="10">
        <f t="shared" si="1098"/>
        <v>2.7126688275625579</v>
      </c>
      <c r="R1219" s="11">
        <f t="shared" si="1099"/>
        <v>1.0113018243688234</v>
      </c>
      <c r="S1219" s="7" t="s">
        <v>22</v>
      </c>
      <c r="T1219" s="7"/>
      <c r="U1219" s="7">
        <v>20063.349999999999</v>
      </c>
      <c r="V1219" s="7">
        <v>4731.55</v>
      </c>
      <c r="W1219" s="7">
        <v>331.8</v>
      </c>
      <c r="X1219" s="7">
        <v>32</v>
      </c>
      <c r="Y1219" s="10">
        <f t="shared" si="1100"/>
        <v>-5.7627317668886062E-2</v>
      </c>
      <c r="Z1219" s="10">
        <f t="shared" si="1101"/>
        <v>-2.0669218682443148E-3</v>
      </c>
      <c r="AA1219" s="10">
        <f t="shared" si="1102"/>
        <v>-8.5572550640760664E-2</v>
      </c>
      <c r="AB1219" s="5"/>
      <c r="AC1219" s="10">
        <f>(U1219-$U$1216)/$U$1216</f>
        <v>-7.3613711552269187E-2</v>
      </c>
      <c r="AD1219" s="10">
        <f>(V1219-$V$1216)/$V$1216</f>
        <v>8.8592750533049436E-3</v>
      </c>
      <c r="AE1219" s="10">
        <f>(W1219-$W$1216)/$W$1216</f>
        <v>-0.16138000758245916</v>
      </c>
      <c r="AF1219" s="10" t="s">
        <v>1</v>
      </c>
      <c r="AG1219" s="10">
        <f t="shared" si="1089"/>
        <v>8.2472986605574131E-2</v>
      </c>
      <c r="AH1219" s="10">
        <f t="shared" si="1090"/>
        <v>0.1702392826357641</v>
      </c>
      <c r="AI1219" s="10">
        <f t="shared" si="1103"/>
        <v>-8.7766296030189969E-2</v>
      </c>
      <c r="AJ1219" s="7" t="s">
        <v>21</v>
      </c>
      <c r="AK1219" s="7"/>
      <c r="AL1219" s="7">
        <v>6041.5</v>
      </c>
      <c r="AM1219" s="7">
        <v>235.5</v>
      </c>
      <c r="AN1219" s="7">
        <v>2820.85</v>
      </c>
      <c r="AO1219" s="4"/>
      <c r="AP1219" s="10">
        <f t="shared" si="1104"/>
        <v>-4.4671094244149272E-2</v>
      </c>
      <c r="AQ1219" s="10">
        <f t="shared" si="1105"/>
        <v>-9.4404922130359586E-2</v>
      </c>
      <c r="AR1219" s="10">
        <f t="shared" si="1106"/>
        <v>-5.3628342335692934E-2</v>
      </c>
      <c r="AS1219" s="4"/>
      <c r="AT1219" s="10">
        <f t="shared" si="1108"/>
        <v>-6.8424501753980183E-2</v>
      </c>
      <c r="AU1219" s="10">
        <f t="shared" si="1109"/>
        <v>-0.16251778093883354</v>
      </c>
      <c r="AV1219" s="10">
        <f t="shared" si="1110"/>
        <v>-5.5561135663586537E-2</v>
      </c>
      <c r="AW1219" s="4"/>
      <c r="AX1219" s="9">
        <f t="shared" si="1081"/>
        <v>-9.4093279184853357E-2</v>
      </c>
      <c r="AY1219" s="9">
        <f t="shared" si="1082"/>
        <v>-0.10695664527524701</v>
      </c>
      <c r="AZ1219" s="8">
        <f t="shared" si="1107"/>
        <v>1.2863366090393652E-2</v>
      </c>
      <c r="BA1219" s="4"/>
      <c r="BC1219" s="4"/>
      <c r="BD1219" s="4"/>
      <c r="BE1219" s="4"/>
      <c r="BF1219" s="4"/>
      <c r="BG1219" s="4"/>
      <c r="BH1219" s="4"/>
      <c r="BI1219" s="4"/>
      <c r="BJ1219" s="4"/>
      <c r="BK1219" s="4"/>
      <c r="BN1219" s="4"/>
    </row>
    <row r="1220" spans="1:66" s="1" customFormat="1">
      <c r="A1220" s="12">
        <v>43136</v>
      </c>
      <c r="B1220" s="7">
        <v>34757.160000000003</v>
      </c>
      <c r="C1220" s="7">
        <v>880.35</v>
      </c>
      <c r="D1220" s="7">
        <v>2010.8</v>
      </c>
      <c r="E1220" s="7">
        <v>16042.5</v>
      </c>
      <c r="F1220" s="7"/>
      <c r="G1220" s="7"/>
      <c r="H1220" s="10">
        <f t="shared" si="1091"/>
        <v>2.5212530569465444E-2</v>
      </c>
      <c r="I1220" s="10">
        <f t="shared" si="1092"/>
        <v>1.1621472053126683E-2</v>
      </c>
      <c r="J1220" s="10">
        <f t="shared" si="1093"/>
        <v>-1.5344483658124904E-2</v>
      </c>
      <c r="K1220" s="7"/>
      <c r="L1220" s="10">
        <f t="shared" si="1094"/>
        <v>13.0968775020016</v>
      </c>
      <c r="M1220" s="10">
        <f t="shared" si="1095"/>
        <v>9.1427490542244634</v>
      </c>
      <c r="N1220" s="10">
        <f t="shared" si="1096"/>
        <v>9.8681661134069518</v>
      </c>
      <c r="O1220" s="7"/>
      <c r="P1220" s="10">
        <f t="shared" si="1097"/>
        <v>3.954128447777137</v>
      </c>
      <c r="Q1220" s="10">
        <f t="shared" si="1098"/>
        <v>3.2287113885946486</v>
      </c>
      <c r="R1220" s="11">
        <f t="shared" si="1099"/>
        <v>0.72541705918248844</v>
      </c>
      <c r="S1220" s="4"/>
      <c r="T1220" s="7"/>
      <c r="U1220" s="7">
        <v>19194.8</v>
      </c>
      <c r="V1220" s="7">
        <v>4631.5</v>
      </c>
      <c r="W1220" s="7">
        <v>337.3</v>
      </c>
      <c r="X1220" s="7"/>
      <c r="Y1220" s="10">
        <f t="shared" si="1100"/>
        <v>-4.3290377728544799E-2</v>
      </c>
      <c r="Z1220" s="10">
        <f t="shared" si="1101"/>
        <v>-2.1145290655282135E-2</v>
      </c>
      <c r="AA1220" s="10">
        <f t="shared" si="1102"/>
        <v>1.6576250753465943E-2</v>
      </c>
      <c r="AB1220" s="5"/>
      <c r="AC1220" s="10">
        <f>(U1220-$U$1219)/$U$1219</f>
        <v>-4.3290377728544799E-2</v>
      </c>
      <c r="AD1220" s="10">
        <f>(V1220-$V$1219)/$V$1219</f>
        <v>-2.1145290655282135E-2</v>
      </c>
      <c r="AE1220" s="10">
        <f>(W1220-$W$1219)/$W$1219</f>
        <v>1.6576250753465943E-2</v>
      </c>
      <c r="AF1220" s="1" t="s">
        <v>20</v>
      </c>
      <c r="AG1220" s="10">
        <f t="shared" ref="AG1220:AG1226" si="1111">AE1220-AC1220</f>
        <v>5.9866628482010742E-2</v>
      </c>
      <c r="AH1220" s="10">
        <f t="shared" ref="AH1220:AH1226" si="1112">AE1220-AD1220</f>
        <v>3.7721541408748074E-2</v>
      </c>
      <c r="AI1220" s="10">
        <f t="shared" si="1103"/>
        <v>2.2145087073262668E-2</v>
      </c>
      <c r="AJ1220" s="10" t="s">
        <v>11</v>
      </c>
      <c r="AK1220" s="7"/>
      <c r="AL1220" s="7">
        <v>5742</v>
      </c>
      <c r="AM1220" s="7">
        <v>241.55</v>
      </c>
      <c r="AN1220" s="7">
        <v>2727.8</v>
      </c>
      <c r="AO1220" s="4"/>
      <c r="AP1220" s="10">
        <f t="shared" si="1104"/>
        <v>-4.9573781345692292E-2</v>
      </c>
      <c r="AQ1220" s="10">
        <f t="shared" si="1105"/>
        <v>2.5690021231422555E-2</v>
      </c>
      <c r="AR1220" s="10">
        <f t="shared" si="1106"/>
        <v>-3.2986511157984198E-2</v>
      </c>
      <c r="AS1220" s="4"/>
      <c r="AT1220" s="10">
        <f t="shared" si="1108"/>
        <v>-0.11460622181103272</v>
      </c>
      <c r="AU1220" s="10">
        <f t="shared" si="1109"/>
        <v>-0.14100284495021329</v>
      </c>
      <c r="AV1220" s="10">
        <f t="shared" si="1110"/>
        <v>-8.671487880005356E-2</v>
      </c>
      <c r="AW1220" s="4"/>
      <c r="AX1220" s="9">
        <f t="shared" si="1081"/>
        <v>-2.6396623139180564E-2</v>
      </c>
      <c r="AY1220" s="9">
        <f t="shared" si="1082"/>
        <v>-5.4287966150159725E-2</v>
      </c>
      <c r="AZ1220" s="8">
        <f t="shared" si="1107"/>
        <v>2.7891343010979161E-2</v>
      </c>
      <c r="BA1220" s="4"/>
      <c r="BC1220" s="4"/>
      <c r="BD1220" s="4"/>
      <c r="BE1220" s="4"/>
      <c r="BF1220" s="4"/>
      <c r="BG1220" s="4"/>
      <c r="BH1220" s="4"/>
      <c r="BI1220" s="4"/>
      <c r="BJ1220" s="4"/>
      <c r="BK1220" s="4"/>
      <c r="BN1220" s="4"/>
    </row>
    <row r="1221" spans="1:66" s="1" customFormat="1">
      <c r="A1221" s="12">
        <v>43137</v>
      </c>
      <c r="B1221" s="7">
        <v>34195.94</v>
      </c>
      <c r="C1221" s="7">
        <v>892.55</v>
      </c>
      <c r="D1221" s="7">
        <v>1934.1</v>
      </c>
      <c r="E1221" s="7">
        <v>16606</v>
      </c>
      <c r="F1221" s="7"/>
      <c r="G1221" s="7"/>
      <c r="H1221" s="10">
        <f t="shared" si="1091"/>
        <v>1.3858124609530223E-2</v>
      </c>
      <c r="I1221" s="10">
        <f t="shared" si="1092"/>
        <v>-3.8144022279689702E-2</v>
      </c>
      <c r="J1221" s="10">
        <f t="shared" si="1093"/>
        <v>3.5125448028673838E-2</v>
      </c>
      <c r="K1221" s="7"/>
      <c r="L1221" s="10">
        <f t="shared" si="1094"/>
        <v>13.292233787029621</v>
      </c>
      <c r="M1221" s="10">
        <f t="shared" si="1095"/>
        <v>8.7558638083228235</v>
      </c>
      <c r="N1221" s="10">
        <f t="shared" si="1096"/>
        <v>10.249915317390421</v>
      </c>
      <c r="O1221" s="7"/>
      <c r="P1221" s="10">
        <f t="shared" si="1097"/>
        <v>4.5363699787067979</v>
      </c>
      <c r="Q1221" s="10">
        <f t="shared" si="1098"/>
        <v>3.0423184696392003</v>
      </c>
      <c r="R1221" s="11">
        <f t="shared" si="1099"/>
        <v>1.4940515090675976</v>
      </c>
      <c r="S1221" s="7"/>
      <c r="T1221" s="7"/>
      <c r="U1221" s="7">
        <v>19830.5</v>
      </c>
      <c r="V1221" s="7">
        <v>4527.5</v>
      </c>
      <c r="W1221" s="7">
        <v>330.6</v>
      </c>
      <c r="X1221" s="7">
        <f>X1217-X1217*0.161</f>
        <v>5.2350359125886037</v>
      </c>
      <c r="Y1221" s="10">
        <f t="shared" si="1100"/>
        <v>3.3118344551649442E-2</v>
      </c>
      <c r="Z1221" s="10">
        <f t="shared" si="1101"/>
        <v>-2.2454928209003563E-2</v>
      </c>
      <c r="AA1221" s="10">
        <f t="shared" si="1102"/>
        <v>-1.9863622887637083E-2</v>
      </c>
      <c r="AB1221" s="5"/>
      <c r="AC1221" s="10">
        <f>(U1221-$U$1219)/$U$1219</f>
        <v>-1.1605738822280356E-2</v>
      </c>
      <c r="AD1221" s="10">
        <f>(V1221-$V$1219)/$V$1219</f>
        <v>-4.3125402880662821E-2</v>
      </c>
      <c r="AE1221" s="10">
        <f>(W1221-$W$1219)/$W$1219</f>
        <v>-3.6166365280288987E-3</v>
      </c>
      <c r="AF1221" s="10"/>
      <c r="AG1221" s="10">
        <f t="shared" si="1111"/>
        <v>7.9891022942514579E-3</v>
      </c>
      <c r="AH1221" s="10">
        <f t="shared" si="1112"/>
        <v>3.9508766352633923E-2</v>
      </c>
      <c r="AI1221" s="10">
        <f t="shared" si="1103"/>
        <v>-3.1519664058382468E-2</v>
      </c>
      <c r="AJ1221" s="7"/>
      <c r="AK1221" s="7"/>
      <c r="AL1221" s="7">
        <v>5292.5</v>
      </c>
      <c r="AM1221" s="7">
        <v>227.95</v>
      </c>
      <c r="AN1221" s="7">
        <v>2717.75</v>
      </c>
      <c r="AO1221" s="4"/>
      <c r="AP1221" s="10">
        <f t="shared" si="1104"/>
        <v>-7.8282828282828287E-2</v>
      </c>
      <c r="AQ1221" s="10">
        <f t="shared" si="1105"/>
        <v>-5.6303042848271673E-2</v>
      </c>
      <c r="AR1221" s="10">
        <f t="shared" si="1106"/>
        <v>-3.6842877043772202E-3</v>
      </c>
      <c r="AS1221" s="4"/>
      <c r="AT1221" s="10">
        <f t="shared" si="1108"/>
        <v>-0.18391735091168421</v>
      </c>
      <c r="AU1221" s="10">
        <f t="shared" si="1109"/>
        <v>-0.1893669985775249</v>
      </c>
      <c r="AV1221" s="10">
        <f t="shared" si="1110"/>
        <v>-9.0079683942681191E-2</v>
      </c>
      <c r="AW1221" s="10" t="s">
        <v>19</v>
      </c>
      <c r="AX1221" s="9">
        <f t="shared" si="1081"/>
        <v>-5.44964766584069E-3</v>
      </c>
      <c r="AY1221" s="9">
        <f t="shared" si="1082"/>
        <v>-9.9287314634843707E-2</v>
      </c>
      <c r="AZ1221" s="8">
        <f t="shared" si="1107"/>
        <v>9.3837666969003017E-2</v>
      </c>
      <c r="BA1221" s="4" t="s">
        <v>10</v>
      </c>
      <c r="BC1221" s="4"/>
      <c r="BD1221" s="4"/>
      <c r="BE1221" s="4"/>
      <c r="BF1221" s="4"/>
      <c r="BG1221" s="4"/>
      <c r="BH1221" s="4"/>
      <c r="BI1221" s="4"/>
      <c r="BJ1221" s="4">
        <v>178</v>
      </c>
      <c r="BK1221" s="4"/>
      <c r="BN1221" s="4"/>
    </row>
    <row r="1222" spans="1:66" s="1" customFormat="1">
      <c r="A1222" s="12">
        <v>43138</v>
      </c>
      <c r="B1222" s="7">
        <v>34082.71</v>
      </c>
      <c r="C1222" s="7">
        <v>909.45</v>
      </c>
      <c r="D1222" s="7">
        <v>1946.4</v>
      </c>
      <c r="E1222" s="7">
        <v>16413</v>
      </c>
      <c r="F1222" s="7"/>
      <c r="G1222" s="7"/>
      <c r="H1222" s="10">
        <f t="shared" si="1091"/>
        <v>1.8934513472634688E-2</v>
      </c>
      <c r="I1222" s="10">
        <f t="shared" si="1092"/>
        <v>6.3595470761595484E-3</v>
      </c>
      <c r="J1222" s="10">
        <f t="shared" si="1093"/>
        <v>-1.1622305190894857E-2</v>
      </c>
      <c r="K1222" s="7"/>
      <c r="L1222" s="10">
        <f t="shared" si="1094"/>
        <v>13.562850280224179</v>
      </c>
      <c r="M1222" s="10">
        <f t="shared" si="1095"/>
        <v>8.8179066834804551</v>
      </c>
      <c r="N1222" s="10">
        <f t="shared" si="1096"/>
        <v>10.119165368199987</v>
      </c>
      <c r="O1222" s="7"/>
      <c r="P1222" s="10">
        <f t="shared" si="1097"/>
        <v>4.7449435967437239</v>
      </c>
      <c r="Q1222" s="10">
        <f t="shared" si="1098"/>
        <v>3.4436849120241924</v>
      </c>
      <c r="R1222" s="11">
        <f t="shared" si="1099"/>
        <v>1.3012586847195315</v>
      </c>
      <c r="S1222" s="7"/>
      <c r="T1222" s="7"/>
      <c r="U1222" s="7">
        <v>19328.099999999999</v>
      </c>
      <c r="V1222" s="7">
        <v>4546.3999999999996</v>
      </c>
      <c r="W1222" s="7">
        <v>362.2</v>
      </c>
      <c r="X1222" s="7"/>
      <c r="Y1222" s="10">
        <f t="shared" si="1100"/>
        <v>-2.5334711681500793E-2</v>
      </c>
      <c r="Z1222" s="10">
        <f t="shared" si="1101"/>
        <v>4.1744892324681688E-3</v>
      </c>
      <c r="AA1222" s="10">
        <f t="shared" si="1102"/>
        <v>9.5583787053841393E-2</v>
      </c>
      <c r="AB1222" s="5"/>
      <c r="AC1222" s="10">
        <f>(U1222-$U$1219)/$U$1219</f>
        <v>-3.6646422456867875E-2</v>
      </c>
      <c r="AD1222" s="10">
        <f>(V1222-$V$1219)/$V$1219</f>
        <v>-3.9130940178165832E-2</v>
      </c>
      <c r="AE1222" s="10">
        <f>(W1222-$W$1219)/$W$1219</f>
        <v>9.1621458710066231E-2</v>
      </c>
      <c r="AF1222" s="10"/>
      <c r="AG1222" s="10">
        <f t="shared" si="1111"/>
        <v>0.12826788116693411</v>
      </c>
      <c r="AH1222" s="10">
        <f t="shared" si="1112"/>
        <v>0.13075239888823206</v>
      </c>
      <c r="AI1222" s="10">
        <f t="shared" si="1103"/>
        <v>-2.4845177212979574E-3</v>
      </c>
      <c r="AJ1222" s="7" t="s">
        <v>18</v>
      </c>
      <c r="AK1222" s="7"/>
      <c r="AL1222" s="7">
        <v>5495.75</v>
      </c>
      <c r="AM1222" s="7">
        <v>228.45</v>
      </c>
      <c r="AN1222" s="7">
        <v>2704.5</v>
      </c>
      <c r="AO1222" s="4"/>
      <c r="AP1222" s="10">
        <f t="shared" si="1104"/>
        <v>3.8403401039206427E-2</v>
      </c>
      <c r="AQ1222" s="10">
        <f t="shared" si="1105"/>
        <v>2.1934634788330775E-3</v>
      </c>
      <c r="AR1222" s="10">
        <f t="shared" si="1106"/>
        <v>-4.875356452948211E-3</v>
      </c>
      <c r="AS1222" s="4"/>
      <c r="AT1222" s="10">
        <f>(AL1222-$AL$1221)/$AL$1221</f>
        <v>3.8403401039206427E-2</v>
      </c>
      <c r="AU1222" s="10">
        <f>(AM1222-$AM$1221)/$AM$1221</f>
        <v>2.1934634788330775E-3</v>
      </c>
      <c r="AV1222" s="10">
        <f>(AN1222-$AN$1221)/$AN$1221</f>
        <v>-4.875356452948211E-3</v>
      </c>
      <c r="AW1222" s="7" t="s">
        <v>7</v>
      </c>
      <c r="AX1222" s="9">
        <f t="shared" si="1081"/>
        <v>-3.6209937560373349E-2</v>
      </c>
      <c r="AY1222" s="9">
        <f t="shared" si="1082"/>
        <v>7.068819931781288E-3</v>
      </c>
      <c r="AZ1222" s="8">
        <f t="shared" si="1107"/>
        <v>-4.3278757492154638E-2</v>
      </c>
      <c r="BA1222" s="4" t="s">
        <v>11</v>
      </c>
      <c r="BC1222" s="4"/>
      <c r="BD1222" s="4"/>
      <c r="BE1222" s="4"/>
      <c r="BF1222" s="4"/>
      <c r="BG1222" s="4"/>
      <c r="BH1222" s="4"/>
      <c r="BI1222" s="4"/>
      <c r="BJ1222" s="4"/>
      <c r="BK1222" s="4"/>
      <c r="BN1222" s="4"/>
    </row>
    <row r="1223" spans="1:66" s="1" customFormat="1">
      <c r="A1223" s="12">
        <v>43139</v>
      </c>
      <c r="B1223" s="7">
        <v>34413.160000000003</v>
      </c>
      <c r="C1223" s="7">
        <v>906.85</v>
      </c>
      <c r="D1223" s="7">
        <v>1989.5</v>
      </c>
      <c r="E1223" s="7">
        <v>16584.5</v>
      </c>
      <c r="F1223" s="7"/>
      <c r="G1223" s="7"/>
      <c r="H1223" s="10">
        <f t="shared" si="1091"/>
        <v>-2.8588707460553329E-3</v>
      </c>
      <c r="I1223" s="10">
        <f t="shared" si="1092"/>
        <v>2.2143444307439329E-2</v>
      </c>
      <c r="J1223" s="10">
        <f t="shared" si="1093"/>
        <v>1.0449034302077621E-2</v>
      </c>
      <c r="K1223" s="7"/>
      <c r="L1223" s="10">
        <f t="shared" si="1094"/>
        <v>13.521216973578863</v>
      </c>
      <c r="M1223" s="10">
        <f t="shared" si="1095"/>
        <v>9.0353089533417403</v>
      </c>
      <c r="N1223" s="10">
        <f t="shared" si="1096"/>
        <v>10.235349908542782</v>
      </c>
      <c r="O1223" s="7"/>
      <c r="P1223" s="10">
        <f t="shared" si="1097"/>
        <v>4.4859080202371224</v>
      </c>
      <c r="Q1223" s="10">
        <f t="shared" si="1098"/>
        <v>3.2858670650360811</v>
      </c>
      <c r="R1223" s="11">
        <f t="shared" si="1099"/>
        <v>1.2000409552010414</v>
      </c>
      <c r="S1223" s="7"/>
      <c r="T1223" s="7"/>
      <c r="U1223" s="7">
        <v>20644.3</v>
      </c>
      <c r="V1223" s="7">
        <v>4627.1000000000004</v>
      </c>
      <c r="W1223" s="7">
        <v>383.4</v>
      </c>
      <c r="X1223" s="7">
        <v>33</v>
      </c>
      <c r="Y1223" s="10">
        <f t="shared" si="1100"/>
        <v>6.8097743699587696E-2</v>
      </c>
      <c r="Z1223" s="10">
        <f t="shared" si="1101"/>
        <v>1.7750307935949484E-2</v>
      </c>
      <c r="AA1223" s="10">
        <f t="shared" si="1102"/>
        <v>5.8531198233020401E-2</v>
      </c>
      <c r="AB1223" s="5"/>
      <c r="AC1223" s="10">
        <f>(U1223-$U$1219)/$U$1219</f>
        <v>2.8955782558745213E-2</v>
      </c>
      <c r="AD1223" s="10">
        <f>(V1223-$V$1219)/$V$1219</f>
        <v>-2.2075218480202007E-2</v>
      </c>
      <c r="AE1223" s="10">
        <f>(W1223-$W$1219)/$W$1219</f>
        <v>0.15551537070524402</v>
      </c>
      <c r="AF1223" s="10" t="s">
        <v>1</v>
      </c>
      <c r="AG1223" s="10">
        <f t="shared" si="1111"/>
        <v>0.12655958814649881</v>
      </c>
      <c r="AH1223" s="10">
        <f t="shared" si="1112"/>
        <v>0.17759058918544601</v>
      </c>
      <c r="AI1223" s="10">
        <f t="shared" si="1103"/>
        <v>-5.1031001038947199E-2</v>
      </c>
      <c r="AJ1223" s="7" t="s">
        <v>16</v>
      </c>
      <c r="AK1223" s="7"/>
      <c r="AL1223" s="7">
        <v>5589.25</v>
      </c>
      <c r="AM1223" s="7">
        <v>240.95</v>
      </c>
      <c r="AN1223" s="7">
        <v>2795.35</v>
      </c>
      <c r="AO1223" s="4"/>
      <c r="AP1223" s="10">
        <f t="shared" si="1104"/>
        <v>1.7013146522312696E-2</v>
      </c>
      <c r="AQ1223" s="10">
        <f t="shared" si="1105"/>
        <v>5.4716568176843949E-2</v>
      </c>
      <c r="AR1223" s="10">
        <f t="shared" si="1106"/>
        <v>3.3592161212793459E-2</v>
      </c>
      <c r="AS1223" s="4"/>
      <c r="AT1223" s="10">
        <f>(AL1223-$AL$1221)/$AL$1221</f>
        <v>5.6069910250354273E-2</v>
      </c>
      <c r="AU1223" s="10">
        <f>(AM1223-$AM$1221)/$AM$1221</f>
        <v>5.7030050449660016E-2</v>
      </c>
      <c r="AV1223" s="10">
        <f>(AN1223-$AN$1221)/$AN$1221</f>
        <v>2.8553030999907979E-2</v>
      </c>
      <c r="AW1223" s="4"/>
      <c r="AX1223" s="9">
        <f t="shared" si="1081"/>
        <v>9.6014019930574374E-4</v>
      </c>
      <c r="AY1223" s="9">
        <f t="shared" si="1082"/>
        <v>2.8477019449752037E-2</v>
      </c>
      <c r="AZ1223" s="8">
        <f t="shared" si="1107"/>
        <v>-2.7516879250446293E-2</v>
      </c>
      <c r="BA1223" s="4" t="s">
        <v>8</v>
      </c>
      <c r="BC1223" s="4"/>
      <c r="BD1223" s="4"/>
      <c r="BE1223" s="4"/>
      <c r="BF1223" s="4"/>
      <c r="BG1223" s="4"/>
      <c r="BH1223" s="4"/>
      <c r="BI1223" s="4"/>
      <c r="BJ1223" s="4"/>
      <c r="BK1223" s="4"/>
      <c r="BN1223" s="4"/>
    </row>
    <row r="1224" spans="1:66" s="1" customFormat="1">
      <c r="A1224" s="12">
        <v>43140</v>
      </c>
      <c r="B1224" s="7">
        <v>34005.760000000002</v>
      </c>
      <c r="C1224" s="7">
        <v>912.05</v>
      </c>
      <c r="D1224" s="7">
        <v>1999.7</v>
      </c>
      <c r="E1224" s="7">
        <v>16395.5</v>
      </c>
      <c r="F1224" s="7"/>
      <c r="G1224" s="7"/>
      <c r="H1224" s="10">
        <f t="shared" si="1091"/>
        <v>5.7341346418921888E-3</v>
      </c>
      <c r="I1224" s="10">
        <f t="shared" si="1092"/>
        <v>5.1269163106308349E-3</v>
      </c>
      <c r="J1224" s="10">
        <f t="shared" si="1093"/>
        <v>-1.1396183183092646E-2</v>
      </c>
      <c r="K1224" s="7"/>
      <c r="L1224" s="10">
        <f t="shared" si="1094"/>
        <v>13.604483586869494</v>
      </c>
      <c r="M1224" s="10">
        <f t="shared" si="1095"/>
        <v>9.086759142496847</v>
      </c>
      <c r="N1224" s="10">
        <f t="shared" si="1096"/>
        <v>10.107309802858886</v>
      </c>
      <c r="O1224" s="7"/>
      <c r="P1224" s="10">
        <f t="shared" si="1097"/>
        <v>4.5177244443726465</v>
      </c>
      <c r="Q1224" s="10">
        <f t="shared" si="1098"/>
        <v>3.4971737840106076</v>
      </c>
      <c r="R1224" s="11">
        <f t="shared" si="1099"/>
        <v>1.0205506603620389</v>
      </c>
      <c r="S1224" s="7"/>
      <c r="T1224" s="7"/>
      <c r="U1224" s="7">
        <v>21323.7</v>
      </c>
      <c r="V1224" s="7">
        <v>4634.8500000000004</v>
      </c>
      <c r="W1224" s="7">
        <v>391.65</v>
      </c>
      <c r="X1224" s="7">
        <f>X1221+X1221*0.156</f>
        <v>6.051701514952426</v>
      </c>
      <c r="Y1224" s="10">
        <f t="shared" si="1100"/>
        <v>3.2909810456155042E-2</v>
      </c>
      <c r="Z1224" s="10">
        <f t="shared" si="1101"/>
        <v>1.6749151736508826E-3</v>
      </c>
      <c r="AA1224" s="10">
        <f t="shared" si="1102"/>
        <v>2.1517996870109548E-2</v>
      </c>
      <c r="AB1224" s="5"/>
      <c r="AC1224" s="10">
        <f>(U1224-$U$1223)/$U$1223</f>
        <v>3.2909810456155042E-2</v>
      </c>
      <c r="AD1224" s="10">
        <f>(V1224-$V$1223)/$V$1223</f>
        <v>1.6749151736508826E-3</v>
      </c>
      <c r="AE1224" s="10">
        <f>(W1224-$W$1223)/$W$1223</f>
        <v>2.1517996870109548E-2</v>
      </c>
      <c r="AF1224" s="7" t="s">
        <v>7</v>
      </c>
      <c r="AG1224" s="10">
        <f t="shared" si="1111"/>
        <v>-1.1391813586045494E-2</v>
      </c>
      <c r="AH1224" s="10">
        <f t="shared" si="1112"/>
        <v>1.9843081696458667E-2</v>
      </c>
      <c r="AI1224" s="10">
        <f t="shared" si="1103"/>
        <v>-3.1234895282504161E-2</v>
      </c>
      <c r="AJ1224" s="10"/>
      <c r="AK1224" s="7"/>
      <c r="AL1224" s="7">
        <v>5558.75</v>
      </c>
      <c r="AM1224" s="7">
        <v>234.2</v>
      </c>
      <c r="AN1224" s="7">
        <v>2787.05</v>
      </c>
      <c r="AO1224" s="4"/>
      <c r="AP1224" s="10">
        <f t="shared" si="1104"/>
        <v>-5.4569038779800506E-3</v>
      </c>
      <c r="AQ1224" s="10">
        <f t="shared" si="1105"/>
        <v>-2.8014110811371656E-2</v>
      </c>
      <c r="AR1224" s="10">
        <f t="shared" si="1106"/>
        <v>-2.9692167349347049E-3</v>
      </c>
      <c r="AS1224" s="4"/>
      <c r="AT1224" s="10">
        <f>(AL1224-$AL$1221)/$AL$1221</f>
        <v>5.030703826169107E-2</v>
      </c>
      <c r="AU1224" s="10">
        <f>(AM1224-$AM$1221)/$AM$1221</f>
        <v>2.741829348541347E-2</v>
      </c>
      <c r="AV1224" s="10">
        <f>(AN1224-$AN$1221)/$AN$1221</f>
        <v>2.5499034127495237E-2</v>
      </c>
      <c r="AW1224" s="4"/>
      <c r="AX1224" s="9">
        <f t="shared" si="1081"/>
        <v>-2.28887447762776E-2</v>
      </c>
      <c r="AY1224" s="9">
        <f t="shared" si="1082"/>
        <v>1.9192593579182328E-3</v>
      </c>
      <c r="AZ1224" s="8">
        <f t="shared" si="1107"/>
        <v>-2.4808004134195833E-2</v>
      </c>
      <c r="BA1224" s="4"/>
      <c r="BC1224" s="4"/>
      <c r="BD1224" s="4"/>
      <c r="BE1224" s="4"/>
      <c r="BF1224" s="4"/>
      <c r="BG1224" s="4"/>
      <c r="BH1224" s="4"/>
      <c r="BI1224" s="4"/>
      <c r="BJ1224" s="4"/>
      <c r="BK1224" s="4"/>
      <c r="BN1224" s="4"/>
    </row>
    <row r="1225" spans="1:66" s="1" customFormat="1">
      <c r="A1225" s="12">
        <v>43143</v>
      </c>
      <c r="B1225" s="7">
        <v>34300.47</v>
      </c>
      <c r="C1225" s="7">
        <v>903.25</v>
      </c>
      <c r="D1225" s="7">
        <v>2012.6</v>
      </c>
      <c r="E1225" s="7">
        <v>16431.5</v>
      </c>
      <c r="F1225" s="7"/>
      <c r="G1225" s="7"/>
      <c r="H1225" s="10">
        <f t="shared" si="1091"/>
        <v>-9.6485938270927628E-3</v>
      </c>
      <c r="I1225" s="10">
        <f t="shared" si="1092"/>
        <v>6.4509676451467036E-3</v>
      </c>
      <c r="J1225" s="10">
        <f t="shared" si="1093"/>
        <v>2.1957244365832088E-3</v>
      </c>
      <c r="K1225" s="7"/>
      <c r="L1225" s="10">
        <f t="shared" si="1094"/>
        <v>13.463570856685347</v>
      </c>
      <c r="M1225" s="10">
        <f t="shared" si="1095"/>
        <v>9.1518284993694827</v>
      </c>
      <c r="N1225" s="10">
        <f t="shared" si="1096"/>
        <v>10.131698394417723</v>
      </c>
      <c r="O1225" s="7"/>
      <c r="P1225" s="10">
        <f t="shared" si="1097"/>
        <v>4.3117423573158646</v>
      </c>
      <c r="Q1225" s="10">
        <f t="shared" si="1098"/>
        <v>3.3318724622676239</v>
      </c>
      <c r="R1225" s="11">
        <f t="shared" si="1099"/>
        <v>0.97986989504824074</v>
      </c>
      <c r="S1225" s="7"/>
      <c r="T1225" s="7"/>
      <c r="U1225" s="7">
        <v>22030.95</v>
      </c>
      <c r="V1225" s="7">
        <v>4766.55</v>
      </c>
      <c r="W1225" s="7">
        <v>392.5</v>
      </c>
      <c r="X1225" s="7"/>
      <c r="Y1225" s="10">
        <f t="shared" si="1100"/>
        <v>3.3167320868329603E-2</v>
      </c>
      <c r="Z1225" s="10">
        <f t="shared" si="1101"/>
        <v>2.8415159066636421E-2</v>
      </c>
      <c r="AA1225" s="10">
        <f t="shared" si="1102"/>
        <v>2.1703051193668397E-3</v>
      </c>
      <c r="AB1225" s="5"/>
      <c r="AC1225" s="10">
        <f>(U1225-$U$1223)/$U$1223</f>
        <v>6.7168661567599847E-2</v>
      </c>
      <c r="AD1225" s="10">
        <f>(V1225-$V$1223)/$V$1223</f>
        <v>3.0137667221369714E-2</v>
      </c>
      <c r="AE1225" s="10">
        <f>(W1225-$W$1223)/$W$1223</f>
        <v>2.3735002608242104E-2</v>
      </c>
      <c r="AF1225" s="10"/>
      <c r="AG1225" s="10">
        <f t="shared" si="1111"/>
        <v>-4.3433658959357746E-2</v>
      </c>
      <c r="AH1225" s="10">
        <f t="shared" si="1112"/>
        <v>-6.4026646131276101E-3</v>
      </c>
      <c r="AI1225" s="10">
        <f t="shared" si="1103"/>
        <v>-3.7030994346230139E-2</v>
      </c>
      <c r="AJ1225" s="7"/>
      <c r="AK1225" s="7"/>
      <c r="AL1225" s="7">
        <v>5871.75</v>
      </c>
      <c r="AM1225" s="7">
        <v>247.75</v>
      </c>
      <c r="AN1225" s="7">
        <v>2882.9</v>
      </c>
      <c r="AO1225" s="4"/>
      <c r="AP1225" s="10">
        <f t="shared" si="1104"/>
        <v>5.6307623116707894E-2</v>
      </c>
      <c r="AQ1225" s="10">
        <f t="shared" si="1105"/>
        <v>5.7856532877882207E-2</v>
      </c>
      <c r="AR1225" s="10">
        <f t="shared" si="1106"/>
        <v>3.4391202167165964E-2</v>
      </c>
      <c r="AS1225" s="4" t="s">
        <v>3</v>
      </c>
      <c r="AT1225" s="10">
        <f>(AL1225-$AL$1221)/$AL$1221</f>
        <v>0.10944733112895608</v>
      </c>
      <c r="AU1225" s="10">
        <f>(AM1225-$AM$1221)/$AM$1221</f>
        <v>8.6861153761789919E-2</v>
      </c>
      <c r="AV1225" s="10">
        <f>(AN1225-$AN$1221)/$AN$1221</f>
        <v>6.0767178732407355E-2</v>
      </c>
      <c r="AW1225" s="4" t="s">
        <v>3</v>
      </c>
      <c r="AX1225" s="9">
        <f t="shared" si="1081"/>
        <v>-2.2586177367166158E-2</v>
      </c>
      <c r="AY1225" s="9">
        <f t="shared" si="1082"/>
        <v>2.6093975029382564E-2</v>
      </c>
      <c r="AZ1225" s="8">
        <f t="shared" si="1107"/>
        <v>-4.8680152396548722E-2</v>
      </c>
      <c r="BA1225" s="4" t="s">
        <v>5</v>
      </c>
      <c r="BC1225" s="4"/>
      <c r="BD1225" s="4"/>
      <c r="BE1225" s="4"/>
      <c r="BF1225" s="4"/>
      <c r="BG1225" s="4"/>
      <c r="BH1225" s="4"/>
      <c r="BI1225" s="4"/>
      <c r="BJ1225" s="4">
        <v>179</v>
      </c>
      <c r="BK1225" s="4"/>
      <c r="BN1225" s="4"/>
    </row>
    <row r="1226" spans="1:66" s="1" customFormat="1">
      <c r="A1226" s="12">
        <v>43145</v>
      </c>
      <c r="B1226" s="7">
        <v>34155.949999999997</v>
      </c>
      <c r="C1226" s="7">
        <v>887.15</v>
      </c>
      <c r="D1226" s="7">
        <v>2039.8</v>
      </c>
      <c r="E1226" s="7">
        <v>16699.5</v>
      </c>
      <c r="F1226" s="7"/>
      <c r="G1226" s="7"/>
      <c r="H1226" s="10">
        <f t="shared" si="1091"/>
        <v>-1.7824522557431523E-2</v>
      </c>
      <c r="I1226" s="10">
        <f t="shared" si="1092"/>
        <v>1.3514856404650723E-2</v>
      </c>
      <c r="J1226" s="10">
        <f t="shared" si="1093"/>
        <v>1.6310136019231355E-2</v>
      </c>
      <c r="K1226" s="7"/>
      <c r="L1226" s="10">
        <f t="shared" si="1094"/>
        <v>13.20576461168935</v>
      </c>
      <c r="M1226" s="10">
        <f t="shared" si="1095"/>
        <v>9.2890290037831011</v>
      </c>
      <c r="N1226" s="10">
        <f t="shared" si="1096"/>
        <v>10.313257909355736</v>
      </c>
      <c r="O1226" s="7"/>
      <c r="P1226" s="10">
        <f t="shared" si="1097"/>
        <v>3.916735607906249</v>
      </c>
      <c r="Q1226" s="10">
        <f t="shared" si="1098"/>
        <v>2.8925067023336144</v>
      </c>
      <c r="R1226" s="11">
        <f t="shared" si="1099"/>
        <v>1.0242289055726346</v>
      </c>
      <c r="S1226" s="7"/>
      <c r="T1226" s="7"/>
      <c r="U1226" s="7">
        <v>22690.2</v>
      </c>
      <c r="V1226" s="7">
        <v>4759.3</v>
      </c>
      <c r="W1226" s="7">
        <v>383.55</v>
      </c>
      <c r="X1226" s="7">
        <v>34</v>
      </c>
      <c r="Y1226" s="10">
        <f t="shared" si="1100"/>
        <v>2.9923811728500133E-2</v>
      </c>
      <c r="Z1226" s="10">
        <f t="shared" si="1101"/>
        <v>-1.5210162486494424E-3</v>
      </c>
      <c r="AA1226" s="10">
        <f t="shared" si="1102"/>
        <v>-2.2802547770700607E-2</v>
      </c>
      <c r="AB1226" s="5"/>
      <c r="AC1226" s="10">
        <f>(U1226-$U$1223)/$U$1223</f>
        <v>9.9102415678904182E-2</v>
      </c>
      <c r="AD1226" s="10">
        <f>(V1226-$V$1223)/$V$1223</f>
        <v>2.857081109118018E-2</v>
      </c>
      <c r="AE1226" s="13">
        <f>(W1226-$W$1223)/$W$1223</f>
        <v>3.9123630672935344E-4</v>
      </c>
      <c r="AF1226" s="7" t="s">
        <v>3</v>
      </c>
      <c r="AG1226" s="10">
        <f t="shared" si="1111"/>
        <v>-9.8711179372174829E-2</v>
      </c>
      <c r="AH1226" s="10">
        <f t="shared" si="1112"/>
        <v>-2.8179574784450826E-2</v>
      </c>
      <c r="AI1226" s="10">
        <f t="shared" si="1103"/>
        <v>-7.0531604587724006E-2</v>
      </c>
      <c r="AJ1226" s="10" t="s">
        <v>5</v>
      </c>
      <c r="AK1226" s="7"/>
      <c r="AL1226" s="7">
        <v>5833.5</v>
      </c>
      <c r="AM1226" s="7">
        <v>245.9</v>
      </c>
      <c r="AN1226" s="7">
        <v>2871</v>
      </c>
      <c r="AO1226" s="4"/>
      <c r="AP1226" s="10">
        <f t="shared" si="1104"/>
        <v>-6.5142419210627153E-3</v>
      </c>
      <c r="AQ1226" s="10">
        <f t="shared" si="1105"/>
        <v>-7.4672048435923078E-3</v>
      </c>
      <c r="AR1226" s="10">
        <f t="shared" si="1106"/>
        <v>-4.1277879912588336E-3</v>
      </c>
      <c r="AS1226" s="4"/>
      <c r="AT1226" s="10">
        <f t="shared" ref="AT1226:AT1233" si="1113">(AL1226-$AL$1225)/$AL$1225</f>
        <v>-6.5142419210627153E-3</v>
      </c>
      <c r="AU1226" s="10">
        <f t="shared" ref="AU1226:AU1233" si="1114">(AM1226-$AM$1225)/$AM$1225</f>
        <v>-7.4672048435923078E-3</v>
      </c>
      <c r="AV1226" s="10">
        <f t="shared" ref="AV1226:AV1233" si="1115">(AN1226-$AN$1225)/$AN$1225</f>
        <v>-4.1277879912588336E-3</v>
      </c>
      <c r="AW1226" s="7" t="s">
        <v>17</v>
      </c>
      <c r="AX1226" s="9">
        <f t="shared" si="1081"/>
        <v>-9.5296292252959255E-4</v>
      </c>
      <c r="AY1226" s="9">
        <f t="shared" si="1082"/>
        <v>-3.3394168523334742E-3</v>
      </c>
      <c r="AZ1226" s="8">
        <f t="shared" si="1107"/>
        <v>2.3864539298038816E-3</v>
      </c>
      <c r="BA1226" s="4" t="s">
        <v>16</v>
      </c>
      <c r="BC1226" s="4"/>
      <c r="BD1226" s="4"/>
      <c r="BE1226" s="4"/>
      <c r="BF1226" s="4"/>
      <c r="BG1226" s="4"/>
      <c r="BH1226" s="4"/>
      <c r="BI1226" s="4"/>
      <c r="BJ1226" s="4"/>
      <c r="BK1226" s="4"/>
      <c r="BN1226" s="4"/>
    </row>
    <row r="1227" spans="1:66" s="1" customFormat="1">
      <c r="A1227" s="12">
        <v>43146</v>
      </c>
      <c r="B1227" s="7">
        <v>34297.47</v>
      </c>
      <c r="C1227" s="7">
        <v>874.5</v>
      </c>
      <c r="D1227" s="7">
        <v>2025.9</v>
      </c>
      <c r="E1227" s="7">
        <v>16775.5</v>
      </c>
      <c r="F1227" s="7"/>
      <c r="G1227" s="7"/>
      <c r="H1227" s="10">
        <f t="shared" si="1091"/>
        <v>-1.4259144451332894E-2</v>
      </c>
      <c r="I1227" s="10">
        <f t="shared" si="1092"/>
        <v>-6.8143935679967956E-3</v>
      </c>
      <c r="J1227" s="10">
        <f t="shared" si="1093"/>
        <v>4.5510344621096438E-3</v>
      </c>
      <c r="K1227" s="7"/>
      <c r="L1227" s="10">
        <f t="shared" si="1094"/>
        <v>13.003202562049639</v>
      </c>
      <c r="M1227" s="10">
        <f t="shared" si="1095"/>
        <v>9.218915510718789</v>
      </c>
      <c r="N1227" s="10">
        <f t="shared" si="1096"/>
        <v>10.364744935979948</v>
      </c>
      <c r="O1227" s="7"/>
      <c r="P1227" s="10">
        <f t="shared" si="1097"/>
        <v>3.7842870513308497</v>
      </c>
      <c r="Q1227" s="10">
        <f t="shared" si="1098"/>
        <v>2.638457626069691</v>
      </c>
      <c r="R1227" s="11">
        <f t="shared" si="1099"/>
        <v>1.1458294252611587</v>
      </c>
      <c r="S1227" s="7"/>
      <c r="T1227" s="7"/>
      <c r="U1227" s="7">
        <v>22544.05</v>
      </c>
      <c r="V1227" s="7">
        <v>4758.6000000000004</v>
      </c>
      <c r="W1227" s="7">
        <v>376.75</v>
      </c>
      <c r="X1227" s="7">
        <f>X1224+X1224*0.029</f>
        <v>6.2272008588860466</v>
      </c>
      <c r="Y1227" s="10">
        <f t="shared" si="1100"/>
        <v>-6.4411067333034287E-3</v>
      </c>
      <c r="Z1227" s="10">
        <f t="shared" si="1101"/>
        <v>-1.4708045300775705E-4</v>
      </c>
      <c r="AA1227" s="10">
        <f t="shared" si="1102"/>
        <v>-1.7729109633685337E-2</v>
      </c>
      <c r="AB1227" s="5"/>
      <c r="AC1227" s="10">
        <f t="shared" ref="AC1227:AC1237" si="1116">(U1227-$U$1226)/$U$1226</f>
        <v>-6.4411067333034287E-3</v>
      </c>
      <c r="AD1227" s="10">
        <f t="shared" ref="AD1227:AD1237" si="1117">(V1227-$V$1226)/$V$1226</f>
        <v>-1.4708045300775705E-4</v>
      </c>
      <c r="AE1227" s="10">
        <f t="shared" ref="AE1227:AE1237" si="1118">(W1227-$W$1226)/$W$1226</f>
        <v>-1.7729109633685337E-2</v>
      </c>
      <c r="AF1227" s="7" t="s">
        <v>4</v>
      </c>
      <c r="AG1227" s="10">
        <f t="shared" ref="AG1227:AG1237" si="1119">AD1227-AC1227</f>
        <v>6.2940262802956715E-3</v>
      </c>
      <c r="AH1227" s="10">
        <f t="shared" ref="AH1227:AH1237" si="1120">AD1227-AE1227</f>
        <v>1.758202918067758E-2</v>
      </c>
      <c r="AI1227" s="10">
        <f t="shared" si="1103"/>
        <v>-1.1288002900381908E-2</v>
      </c>
      <c r="AJ1227" s="7" t="s">
        <v>3</v>
      </c>
      <c r="AK1227" s="7"/>
      <c r="AL1227" s="7">
        <v>5659</v>
      </c>
      <c r="AM1227" s="7">
        <v>249.9</v>
      </c>
      <c r="AN1227" s="7">
        <v>2887.15</v>
      </c>
      <c r="AO1227" s="4"/>
      <c r="AP1227" s="10">
        <f t="shared" si="1104"/>
        <v>-2.9913431044827292E-2</v>
      </c>
      <c r="AQ1227" s="10">
        <f t="shared" si="1105"/>
        <v>1.6266775111834077E-2</v>
      </c>
      <c r="AR1227" s="10">
        <f t="shared" si="1106"/>
        <v>5.6252176941832431E-3</v>
      </c>
      <c r="AS1227" s="4"/>
      <c r="AT1227" s="10">
        <f t="shared" si="1113"/>
        <v>-3.6232809639374974E-2</v>
      </c>
      <c r="AU1227" s="10">
        <f t="shared" si="1114"/>
        <v>8.6781029263370557E-3</v>
      </c>
      <c r="AV1227" s="10">
        <f t="shared" si="1115"/>
        <v>1.4742099968781436E-3</v>
      </c>
      <c r="AW1227" s="4"/>
      <c r="AX1227" s="9">
        <f t="shared" si="1081"/>
        <v>4.491091256571203E-2</v>
      </c>
      <c r="AY1227" s="9">
        <f t="shared" si="1082"/>
        <v>7.2038929294589125E-3</v>
      </c>
      <c r="AZ1227" s="8">
        <f t="shared" si="1107"/>
        <v>3.7707019636253114E-2</v>
      </c>
      <c r="BA1227" s="4"/>
      <c r="BC1227" s="4"/>
      <c r="BD1227" s="4"/>
      <c r="BE1227" s="4"/>
      <c r="BF1227" s="4"/>
      <c r="BG1227" s="4"/>
      <c r="BH1227" s="4"/>
      <c r="BI1227" s="4"/>
      <c r="BJ1227" s="4"/>
      <c r="BK1227" s="4"/>
      <c r="BN1227" s="4"/>
    </row>
    <row r="1228" spans="1:66" s="1" customFormat="1">
      <c r="A1228" s="12">
        <v>43147</v>
      </c>
      <c r="B1228" s="7">
        <v>34010.76</v>
      </c>
      <c r="C1228" s="7">
        <v>876.2</v>
      </c>
      <c r="D1228" s="7">
        <v>2000.6</v>
      </c>
      <c r="E1228" s="7">
        <v>16728.5</v>
      </c>
      <c r="F1228" s="7"/>
      <c r="G1228" s="7"/>
      <c r="H1228" s="10">
        <f t="shared" si="1091"/>
        <v>1.9439679817038827E-3</v>
      </c>
      <c r="I1228" s="10">
        <f t="shared" si="1092"/>
        <v>-1.2488276815242698E-2</v>
      </c>
      <c r="J1228" s="10">
        <f t="shared" si="1093"/>
        <v>-2.8017048672170724E-3</v>
      </c>
      <c r="K1228" s="7"/>
      <c r="L1228" s="10">
        <f t="shared" si="1094"/>
        <v>13.030424339471576</v>
      </c>
      <c r="M1228" s="10">
        <f t="shared" si="1095"/>
        <v>9.0912988650693567</v>
      </c>
      <c r="N1228" s="10">
        <f t="shared" si="1096"/>
        <v>10.332904274778132</v>
      </c>
      <c r="O1228" s="7"/>
      <c r="P1228" s="10">
        <f t="shared" si="1097"/>
        <v>3.9391254744022195</v>
      </c>
      <c r="Q1228" s="10">
        <f t="shared" si="1098"/>
        <v>2.6975200646934443</v>
      </c>
      <c r="R1228" s="11">
        <f t="shared" si="1099"/>
        <v>1.2416054097087752</v>
      </c>
      <c r="S1228" s="7"/>
      <c r="T1228" s="7"/>
      <c r="U1228" s="7">
        <v>22156.3</v>
      </c>
      <c r="V1228" s="7">
        <v>4781.3</v>
      </c>
      <c r="W1228" s="7">
        <v>364.25</v>
      </c>
      <c r="X1228" s="7"/>
      <c r="Y1228" s="10">
        <f t="shared" si="1100"/>
        <v>-1.7199660220767785E-2</v>
      </c>
      <c r="Z1228" s="10">
        <f t="shared" si="1101"/>
        <v>4.7703105955532758E-3</v>
      </c>
      <c r="AA1228" s="10">
        <f t="shared" si="1102"/>
        <v>-3.3178500331785002E-2</v>
      </c>
      <c r="AB1228" s="5"/>
      <c r="AC1228" s="10">
        <f t="shared" si="1116"/>
        <v>-2.3529982106812695E-2</v>
      </c>
      <c r="AD1228" s="10">
        <f t="shared" si="1117"/>
        <v>4.622528523102137E-3</v>
      </c>
      <c r="AE1228" s="10">
        <f t="shared" si="1118"/>
        <v>-5.0319384695606859E-2</v>
      </c>
      <c r="AF1228" s="10"/>
      <c r="AG1228" s="10">
        <f t="shared" si="1119"/>
        <v>2.8152510629914834E-2</v>
      </c>
      <c r="AH1228" s="10">
        <f t="shared" si="1120"/>
        <v>5.4941913218708997E-2</v>
      </c>
      <c r="AI1228" s="10">
        <f t="shared" si="1103"/>
        <v>-2.6789402588794163E-2</v>
      </c>
      <c r="AJ1228" s="7"/>
      <c r="AK1228" s="7"/>
      <c r="AL1228" s="7">
        <v>5515.25</v>
      </c>
      <c r="AM1228" s="7">
        <v>253.2</v>
      </c>
      <c r="AN1228" s="7">
        <v>2795</v>
      </c>
      <c r="AO1228" s="4"/>
      <c r="AP1228" s="10">
        <f t="shared" si="1104"/>
        <v>-2.5402014490192613E-2</v>
      </c>
      <c r="AQ1228" s="10">
        <f t="shared" si="1105"/>
        <v>1.3205282112845069E-2</v>
      </c>
      <c r="AR1228" s="10">
        <f t="shared" si="1106"/>
        <v>-3.1917288675683664E-2</v>
      </c>
      <c r="AS1228" s="4"/>
      <c r="AT1228" s="10">
        <f t="shared" si="1113"/>
        <v>-6.071443777408779E-2</v>
      </c>
      <c r="AU1228" s="10">
        <f t="shared" si="1114"/>
        <v>2.1997981836528714E-2</v>
      </c>
      <c r="AV1228" s="10">
        <f t="shared" si="1115"/>
        <v>-3.0490131464844458E-2</v>
      </c>
      <c r="AW1228" s="4"/>
      <c r="AX1228" s="9">
        <f t="shared" si="1081"/>
        <v>8.2712419610616511E-2</v>
      </c>
      <c r="AY1228" s="9">
        <f t="shared" si="1082"/>
        <v>5.2488113301373172E-2</v>
      </c>
      <c r="AZ1228" s="8">
        <f t="shared" si="1107"/>
        <v>3.0224306309243339E-2</v>
      </c>
      <c r="BA1228" s="4"/>
      <c r="BC1228" s="4"/>
      <c r="BD1228" s="4"/>
      <c r="BE1228" s="4"/>
      <c r="BF1228" s="4"/>
      <c r="BG1228" s="4"/>
      <c r="BH1228" s="4"/>
      <c r="BI1228" s="4"/>
      <c r="BJ1228" s="4"/>
      <c r="BK1228" s="4"/>
      <c r="BN1228" s="4"/>
    </row>
    <row r="1229" spans="1:66" s="1" customFormat="1">
      <c r="A1229" s="12">
        <v>43150</v>
      </c>
      <c r="B1229" s="7">
        <v>33774.660000000003</v>
      </c>
      <c r="C1229" s="7">
        <v>858.65</v>
      </c>
      <c r="D1229" s="7">
        <v>1968.3</v>
      </c>
      <c r="E1229" s="7">
        <v>16415</v>
      </c>
      <c r="F1229" s="7"/>
      <c r="G1229" s="7"/>
      <c r="H1229" s="10">
        <f t="shared" si="1091"/>
        <v>-2.0029673590504529E-2</v>
      </c>
      <c r="I1229" s="10">
        <f t="shared" si="1092"/>
        <v>-1.6145156453064059E-2</v>
      </c>
      <c r="J1229" s="10">
        <f t="shared" si="1093"/>
        <v>-1.8740472845742297E-2</v>
      </c>
      <c r="K1229" s="7"/>
      <c r="L1229" s="10">
        <f t="shared" si="1094"/>
        <v>12.749399519615691</v>
      </c>
      <c r="M1229" s="10">
        <f t="shared" si="1095"/>
        <v>8.928373266078184</v>
      </c>
      <c r="N1229" s="10">
        <f t="shared" si="1096"/>
        <v>10.120520289953255</v>
      </c>
      <c r="O1229" s="7"/>
      <c r="P1229" s="10">
        <f t="shared" si="1097"/>
        <v>3.8210262535375072</v>
      </c>
      <c r="Q1229" s="10">
        <f t="shared" si="1098"/>
        <v>2.6288792296624361</v>
      </c>
      <c r="R1229" s="11">
        <f t="shared" si="1099"/>
        <v>1.1921470238750711</v>
      </c>
      <c r="S1229" s="7"/>
      <c r="T1229" s="7"/>
      <c r="U1229" s="7">
        <v>22126.5</v>
      </c>
      <c r="V1229" s="7">
        <v>4738.7</v>
      </c>
      <c r="W1229" s="7">
        <v>391.75</v>
      </c>
      <c r="X1229" s="7"/>
      <c r="Y1229" s="10">
        <f t="shared" si="1100"/>
        <v>-1.3449899125756229E-3</v>
      </c>
      <c r="Z1229" s="10">
        <f t="shared" si="1101"/>
        <v>-8.9097107481229711E-3</v>
      </c>
      <c r="AA1229" s="10">
        <f t="shared" si="1102"/>
        <v>7.549759780370624E-2</v>
      </c>
      <c r="AB1229" s="5"/>
      <c r="AC1229" s="10">
        <f t="shared" si="1116"/>
        <v>-2.484332443081157E-2</v>
      </c>
      <c r="AD1229" s="10">
        <f t="shared" si="1117"/>
        <v>-4.3283676170866228E-3</v>
      </c>
      <c r="AE1229" s="10">
        <f t="shared" si="1118"/>
        <v>2.1379220440620489E-2</v>
      </c>
      <c r="AF1229" s="10"/>
      <c r="AG1229" s="10">
        <f t="shared" si="1119"/>
        <v>2.0514956813724949E-2</v>
      </c>
      <c r="AH1229" s="10">
        <f t="shared" si="1120"/>
        <v>-2.5707588057707113E-2</v>
      </c>
      <c r="AI1229" s="10">
        <f t="shared" si="1103"/>
        <v>4.6222544871432063E-2</v>
      </c>
      <c r="AJ1229" s="7"/>
      <c r="AK1229" s="7"/>
      <c r="AL1229" s="7">
        <v>5408.75</v>
      </c>
      <c r="AM1229" s="7">
        <v>245.75</v>
      </c>
      <c r="AN1229" s="7">
        <v>2840.45</v>
      </c>
      <c r="AO1229" s="4"/>
      <c r="AP1229" s="10">
        <f t="shared" si="1104"/>
        <v>-1.9310094737319251E-2</v>
      </c>
      <c r="AQ1229" s="10">
        <f t="shared" si="1105"/>
        <v>-2.9423380726698218E-2</v>
      </c>
      <c r="AR1229" s="10">
        <f t="shared" si="1106"/>
        <v>1.6261180679785266E-2</v>
      </c>
      <c r="AS1229" s="4"/>
      <c r="AT1229" s="10">
        <f t="shared" si="1113"/>
        <v>-7.8852130966066331E-2</v>
      </c>
      <c r="AU1229" s="10">
        <f t="shared" si="1114"/>
        <v>-8.0726538849646822E-3</v>
      </c>
      <c r="AV1229" s="10">
        <f t="shared" si="1115"/>
        <v>-1.4724756321759434E-2</v>
      </c>
      <c r="AW1229" s="4"/>
      <c r="AX1229" s="9">
        <f t="shared" si="1081"/>
        <v>7.0779477081101647E-2</v>
      </c>
      <c r="AY1229" s="9">
        <f t="shared" si="1082"/>
        <v>6.6521024367947514E-3</v>
      </c>
      <c r="AZ1229" s="8">
        <f t="shared" si="1107"/>
        <v>6.41273746443069E-2</v>
      </c>
      <c r="BA1229" s="4"/>
      <c r="BC1229" s="4"/>
      <c r="BD1229" s="4"/>
      <c r="BE1229" s="4"/>
      <c r="BF1229" s="4"/>
      <c r="BG1229" s="4"/>
      <c r="BH1229" s="4"/>
      <c r="BI1229" s="4"/>
      <c r="BJ1229" s="4"/>
      <c r="BK1229" s="4"/>
      <c r="BN1229" s="4"/>
    </row>
    <row r="1230" spans="1:66" s="1" customFormat="1">
      <c r="A1230" s="12">
        <v>43151</v>
      </c>
      <c r="B1230" s="7">
        <v>33703.589999999997</v>
      </c>
      <c r="C1230" s="7">
        <v>852.9</v>
      </c>
      <c r="D1230" s="7">
        <v>1976.6</v>
      </c>
      <c r="E1230" s="7">
        <v>16338</v>
      </c>
      <c r="F1230" s="7"/>
      <c r="G1230" s="7"/>
      <c r="H1230" s="10">
        <f t="shared" si="1091"/>
        <v>-6.6965585512141152E-3</v>
      </c>
      <c r="I1230" s="10">
        <f t="shared" si="1092"/>
        <v>4.2168368642991182E-3</v>
      </c>
      <c r="J1230" s="10">
        <f t="shared" si="1093"/>
        <v>-4.690831556503198E-3</v>
      </c>
      <c r="K1230" s="7"/>
      <c r="L1230" s="10">
        <f t="shared" si="1094"/>
        <v>12.65732586068855</v>
      </c>
      <c r="M1230" s="10">
        <f t="shared" si="1095"/>
        <v>8.9702395964691046</v>
      </c>
      <c r="N1230" s="10">
        <f t="shared" si="1096"/>
        <v>10.068355802452409</v>
      </c>
      <c r="O1230" s="7"/>
      <c r="P1230" s="10">
        <f t="shared" si="1097"/>
        <v>3.6870862642194453</v>
      </c>
      <c r="Q1230" s="10">
        <f t="shared" si="1098"/>
        <v>2.588970058236141</v>
      </c>
      <c r="R1230" s="11">
        <f t="shared" si="1099"/>
        <v>1.0981162059833043</v>
      </c>
      <c r="S1230" s="7"/>
      <c r="T1230" s="7"/>
      <c r="U1230" s="7">
        <v>22713.25</v>
      </c>
      <c r="V1230" s="7">
        <v>4736.55</v>
      </c>
      <c r="W1230" s="7">
        <v>376.65</v>
      </c>
      <c r="X1230" s="7"/>
      <c r="Y1230" s="10">
        <f t="shared" si="1100"/>
        <v>2.6517976182405714E-2</v>
      </c>
      <c r="Z1230" s="10">
        <f t="shared" si="1101"/>
        <v>-4.5371093337827595E-4</v>
      </c>
      <c r="AA1230" s="10">
        <f t="shared" si="1102"/>
        <v>-3.8544990427568662E-2</v>
      </c>
      <c r="AB1230" s="5"/>
      <c r="AC1230" s="10">
        <f t="shared" si="1116"/>
        <v>1.0158570660461024E-3</v>
      </c>
      <c r="AD1230" s="10">
        <f t="shared" si="1117"/>
        <v>-4.7801147227533461E-3</v>
      </c>
      <c r="AE1230" s="10">
        <f t="shared" si="1118"/>
        <v>-1.7989831834180767E-2</v>
      </c>
      <c r="AF1230" s="10"/>
      <c r="AG1230" s="10">
        <f t="shared" si="1119"/>
        <v>-5.7959717887994481E-3</v>
      </c>
      <c r="AH1230" s="10">
        <f t="shared" si="1120"/>
        <v>1.3209717111427422E-2</v>
      </c>
      <c r="AI1230" s="10">
        <f t="shared" si="1103"/>
        <v>-1.9005688900226872E-2</v>
      </c>
      <c r="AJ1230" s="7"/>
      <c r="AK1230" s="7"/>
      <c r="AL1230" s="7">
        <v>5441.75</v>
      </c>
      <c r="AM1230" s="7">
        <v>254.05</v>
      </c>
      <c r="AN1230" s="7">
        <v>2836.9</v>
      </c>
      <c r="AO1230" s="4"/>
      <c r="AP1230" s="10">
        <f t="shared" si="1104"/>
        <v>6.1012248671134736E-3</v>
      </c>
      <c r="AQ1230" s="10">
        <f t="shared" si="1105"/>
        <v>3.3774160732451722E-2</v>
      </c>
      <c r="AR1230" s="10">
        <f t="shared" si="1106"/>
        <v>-1.2498019679979325E-3</v>
      </c>
      <c r="AS1230" s="4"/>
      <c r="AT1230" s="10">
        <f t="shared" si="1113"/>
        <v>-7.3232000681227913E-2</v>
      </c>
      <c r="AU1230" s="10">
        <f t="shared" si="1114"/>
        <v>2.5428859737638795E-2</v>
      </c>
      <c r="AV1230" s="10">
        <f t="shared" si="1115"/>
        <v>-1.5956155260328141E-2</v>
      </c>
      <c r="AW1230" s="4"/>
      <c r="AX1230" s="9">
        <f t="shared" si="1081"/>
        <v>9.8660860418866708E-2</v>
      </c>
      <c r="AY1230" s="9">
        <f t="shared" si="1082"/>
        <v>4.1385014997966936E-2</v>
      </c>
      <c r="AZ1230" s="8">
        <f t="shared" si="1107"/>
        <v>5.7275845420899772E-2</v>
      </c>
      <c r="BA1230" s="4"/>
      <c r="BC1230" s="4"/>
      <c r="BD1230" s="4"/>
      <c r="BE1230" s="4"/>
      <c r="BF1230" s="4"/>
      <c r="BG1230" s="4"/>
      <c r="BH1230" s="4"/>
      <c r="BI1230" s="4"/>
      <c r="BJ1230" s="4"/>
      <c r="BK1230" s="4"/>
      <c r="BN1230" s="4"/>
    </row>
    <row r="1231" spans="1:66" s="1" customFormat="1">
      <c r="A1231" s="12">
        <v>43152</v>
      </c>
      <c r="B1231" s="7">
        <v>33844.86</v>
      </c>
      <c r="C1231" s="7">
        <v>857.25</v>
      </c>
      <c r="D1231" s="7">
        <v>1983.6</v>
      </c>
      <c r="E1231" s="7">
        <v>15986</v>
      </c>
      <c r="F1231" s="7"/>
      <c r="G1231" s="7"/>
      <c r="H1231" s="10">
        <f t="shared" si="1091"/>
        <v>5.1002462187830023E-3</v>
      </c>
      <c r="I1231" s="10">
        <f t="shared" si="1092"/>
        <v>3.5414347870079935E-3</v>
      </c>
      <c r="J1231" s="10">
        <f t="shared" si="1093"/>
        <v>-2.1544864732525402E-2</v>
      </c>
      <c r="K1231" s="7"/>
      <c r="L1231" s="10">
        <f t="shared" si="1094"/>
        <v>12.726981585268213</v>
      </c>
      <c r="M1231" s="10">
        <f t="shared" si="1095"/>
        <v>9.005548549810845</v>
      </c>
      <c r="N1231" s="10">
        <f t="shared" si="1096"/>
        <v>9.829889573877109</v>
      </c>
      <c r="O1231" s="7"/>
      <c r="P1231" s="10">
        <f t="shared" si="1097"/>
        <v>3.7214330354573679</v>
      </c>
      <c r="Q1231" s="10">
        <f t="shared" si="1098"/>
        <v>2.8970920113911038</v>
      </c>
      <c r="R1231" s="11">
        <f t="shared" si="1099"/>
        <v>0.82434102406626408</v>
      </c>
      <c r="S1231" s="7"/>
      <c r="T1231" s="7"/>
      <c r="U1231" s="7">
        <v>22729.4</v>
      </c>
      <c r="V1231" s="7">
        <v>4772.2</v>
      </c>
      <c r="W1231" s="7">
        <v>383.6</v>
      </c>
      <c r="X1231" s="7"/>
      <c r="Y1231" s="10">
        <f t="shared" si="1100"/>
        <v>7.1103871088467989E-4</v>
      </c>
      <c r="Z1231" s="10">
        <f t="shared" si="1101"/>
        <v>7.526575249918112E-3</v>
      </c>
      <c r="AA1231" s="10">
        <f t="shared" si="1102"/>
        <v>1.8452143900172698E-2</v>
      </c>
      <c r="AB1231" s="5"/>
      <c r="AC1231" s="10">
        <f t="shared" si="1116"/>
        <v>1.7276180906294668E-3</v>
      </c>
      <c r="AD1231" s="10">
        <f t="shared" si="1117"/>
        <v>2.7104826340007219E-3</v>
      </c>
      <c r="AE1231" s="10">
        <f t="shared" si="1118"/>
        <v>1.3036110024771574E-4</v>
      </c>
      <c r="AF1231" s="10"/>
      <c r="AG1231" s="10">
        <f t="shared" si="1119"/>
        <v>9.8286454337125507E-4</v>
      </c>
      <c r="AH1231" s="10">
        <f t="shared" si="1120"/>
        <v>2.5801215337530061E-3</v>
      </c>
      <c r="AI1231" s="10">
        <f t="shared" si="1103"/>
        <v>-1.597256990381751E-3</v>
      </c>
      <c r="AJ1231" s="7"/>
      <c r="AK1231" s="7"/>
      <c r="AL1231" s="7">
        <v>5432</v>
      </c>
      <c r="AM1231" s="7">
        <v>261.14999999999998</v>
      </c>
      <c r="AN1231" s="7">
        <v>2828.45</v>
      </c>
      <c r="AO1231" s="4"/>
      <c r="AP1231" s="10">
        <f t="shared" si="1104"/>
        <v>-1.7917030367069417E-3</v>
      </c>
      <c r="AQ1231" s="10">
        <f t="shared" si="1105"/>
        <v>2.794725447746493E-2</v>
      </c>
      <c r="AR1231" s="10">
        <f t="shared" si="1106"/>
        <v>-2.9786034051254087E-3</v>
      </c>
      <c r="AS1231" s="4"/>
      <c r="AT1231" s="10">
        <f t="shared" si="1113"/>
        <v>-7.4892493719930175E-2</v>
      </c>
      <c r="AU1231" s="10">
        <f t="shared" si="1114"/>
        <v>5.408678102926328E-2</v>
      </c>
      <c r="AV1231" s="10">
        <f t="shared" si="1115"/>
        <v>-1.8887231607062425E-2</v>
      </c>
      <c r="AW1231" s="4"/>
      <c r="AX1231" s="9">
        <f t="shared" si="1081"/>
        <v>0.12897927474919346</v>
      </c>
      <c r="AY1231" s="9">
        <f t="shared" si="1082"/>
        <v>7.2974012636325705E-2</v>
      </c>
      <c r="AZ1231" s="8">
        <f t="shared" si="1107"/>
        <v>5.6005262112867757E-2</v>
      </c>
      <c r="BA1231" s="4"/>
      <c r="BC1231" s="4"/>
      <c r="BD1231" s="4"/>
      <c r="BE1231" s="4"/>
      <c r="BF1231" s="4"/>
      <c r="BG1231" s="4"/>
      <c r="BH1231" s="4"/>
      <c r="BI1231" s="4"/>
      <c r="BJ1231" s="4"/>
      <c r="BK1231" s="4"/>
      <c r="BN1231" s="4"/>
    </row>
    <row r="1232" spans="1:66" s="1" customFormat="1">
      <c r="A1232" s="12">
        <v>43153</v>
      </c>
      <c r="B1232" s="7">
        <v>33819.5</v>
      </c>
      <c r="C1232" s="7">
        <v>870.6</v>
      </c>
      <c r="D1232" s="7">
        <v>1993</v>
      </c>
      <c r="E1232" s="7">
        <v>16001.5</v>
      </c>
      <c r="F1232" s="7"/>
      <c r="G1232" s="7"/>
      <c r="H1232" s="10">
        <f t="shared" si="1091"/>
        <v>1.5573053368328985E-2</v>
      </c>
      <c r="I1232" s="10">
        <f t="shared" si="1092"/>
        <v>4.7388586408550568E-3</v>
      </c>
      <c r="J1232" s="10">
        <f t="shared" si="1093"/>
        <v>9.695983985987739E-4</v>
      </c>
      <c r="K1232" s="7"/>
      <c r="L1232" s="10">
        <f t="shared" si="1094"/>
        <v>12.940752602081664</v>
      </c>
      <c r="M1232" s="10">
        <f t="shared" si="1095"/>
        <v>9.0529634300126105</v>
      </c>
      <c r="N1232" s="10">
        <f t="shared" si="1096"/>
        <v>9.8403902174649414</v>
      </c>
      <c r="O1232" s="7"/>
      <c r="P1232" s="10">
        <f t="shared" si="1097"/>
        <v>3.8877891720690538</v>
      </c>
      <c r="Q1232" s="10">
        <f t="shared" si="1098"/>
        <v>3.100362384616723</v>
      </c>
      <c r="R1232" s="11">
        <f t="shared" si="1099"/>
        <v>0.78742678745233086</v>
      </c>
      <c r="S1232" s="7"/>
      <c r="T1232" s="7"/>
      <c r="U1232" s="7">
        <v>22312</v>
      </c>
      <c r="V1232" s="7">
        <v>4860.55</v>
      </c>
      <c r="W1232" s="7">
        <v>372.1</v>
      </c>
      <c r="X1232" s="7"/>
      <c r="Y1232" s="10">
        <f t="shared" si="1100"/>
        <v>-1.8363881140725291E-2</v>
      </c>
      <c r="Z1232" s="10">
        <f t="shared" si="1101"/>
        <v>1.8513473869494229E-2</v>
      </c>
      <c r="AA1232" s="10">
        <f t="shared" si="1102"/>
        <v>-2.997914494264859E-2</v>
      </c>
      <c r="AB1232" s="5"/>
      <c r="AC1232" s="10">
        <f t="shared" si="1116"/>
        <v>-1.6667988823368712E-2</v>
      </c>
      <c r="AD1232" s="10">
        <f t="shared" si="1117"/>
        <v>2.1274136952913244E-2</v>
      </c>
      <c r="AE1232" s="10">
        <f t="shared" si="1118"/>
        <v>-2.9852691956720086E-2</v>
      </c>
      <c r="AF1232" s="10"/>
      <c r="AG1232" s="10">
        <f t="shared" si="1119"/>
        <v>3.7942125776281956E-2</v>
      </c>
      <c r="AH1232" s="10">
        <f t="shared" si="1120"/>
        <v>5.1126828909633326E-2</v>
      </c>
      <c r="AI1232" s="10">
        <f t="shared" si="1103"/>
        <v>-1.3184703133351371E-2</v>
      </c>
      <c r="AJ1232" s="7"/>
      <c r="AK1232" s="7"/>
      <c r="AL1232" s="7">
        <v>5410.5</v>
      </c>
      <c r="AM1232" s="7">
        <v>264.3</v>
      </c>
      <c r="AN1232" s="7">
        <v>2738.5</v>
      </c>
      <c r="AO1232" s="4"/>
      <c r="AP1232" s="10">
        <f t="shared" si="1104"/>
        <v>-3.9580265095729011E-3</v>
      </c>
      <c r="AQ1232" s="10">
        <f t="shared" si="1105"/>
        <v>1.2062033314187381E-2</v>
      </c>
      <c r="AR1232" s="10">
        <f t="shared" si="1106"/>
        <v>-3.1801870282310039E-2</v>
      </c>
      <c r="AS1232" s="4"/>
      <c r="AT1232" s="10">
        <f t="shared" si="1113"/>
        <v>-7.8554093753991569E-2</v>
      </c>
      <c r="AU1232" s="10">
        <f t="shared" si="1114"/>
        <v>6.6801210898082788E-2</v>
      </c>
      <c r="AV1232" s="10">
        <f t="shared" si="1115"/>
        <v>-5.0088452599812719E-2</v>
      </c>
      <c r="AW1232" s="4"/>
      <c r="AX1232" s="9">
        <f t="shared" si="1081"/>
        <v>0.14535530465207436</v>
      </c>
      <c r="AY1232" s="9">
        <f t="shared" si="1082"/>
        <v>0.11688966349789551</v>
      </c>
      <c r="AZ1232" s="8">
        <f t="shared" si="1107"/>
        <v>2.846564115417885E-2</v>
      </c>
      <c r="BA1232" s="4"/>
      <c r="BC1232" s="4"/>
      <c r="BD1232" s="4"/>
      <c r="BE1232" s="4"/>
      <c r="BF1232" s="4"/>
      <c r="BG1232" s="4"/>
      <c r="BH1232" s="4"/>
      <c r="BI1232" s="4"/>
      <c r="BJ1232" s="4"/>
      <c r="BK1232" s="4"/>
      <c r="BN1232" s="4"/>
    </row>
    <row r="1233" spans="1:66" s="1" customFormat="1">
      <c r="A1233" s="12">
        <v>43154</v>
      </c>
      <c r="B1233" s="7">
        <v>34142.15</v>
      </c>
      <c r="C1233" s="7">
        <v>880</v>
      </c>
      <c r="D1233" s="7">
        <v>2038.9</v>
      </c>
      <c r="E1233" s="7">
        <v>16302.5</v>
      </c>
      <c r="F1233" s="7"/>
      <c r="G1233" s="7"/>
      <c r="H1233" s="10">
        <f t="shared" si="1091"/>
        <v>1.0797151389846056E-2</v>
      </c>
      <c r="I1233" s="10">
        <f t="shared" si="1092"/>
        <v>2.3030607124937326E-2</v>
      </c>
      <c r="J1233" s="10">
        <f t="shared" si="1093"/>
        <v>1.8810736493453738E-2</v>
      </c>
      <c r="K1233" s="7"/>
      <c r="L1233" s="10">
        <f t="shared" si="1094"/>
        <v>13.09127301841473</v>
      </c>
      <c r="M1233" s="10">
        <f t="shared" si="1095"/>
        <v>9.2844892812105932</v>
      </c>
      <c r="N1233" s="10">
        <f t="shared" si="1096"/>
        <v>10.044305941331888</v>
      </c>
      <c r="O1233" s="7"/>
      <c r="P1233" s="10">
        <f t="shared" si="1097"/>
        <v>3.8067837372041371</v>
      </c>
      <c r="Q1233" s="10">
        <f t="shared" si="1098"/>
        <v>3.0469670770828419</v>
      </c>
      <c r="R1233" s="11">
        <f t="shared" si="1099"/>
        <v>0.75981666012129523</v>
      </c>
      <c r="S1233" s="7"/>
      <c r="T1233" s="7"/>
      <c r="U1233" s="7">
        <v>22758.9</v>
      </c>
      <c r="V1233" s="7">
        <v>4963.7</v>
      </c>
      <c r="W1233" s="7">
        <v>382.9</v>
      </c>
      <c r="X1233" s="7"/>
      <c r="Y1233" s="10">
        <f t="shared" si="1100"/>
        <v>2.002958049480107E-2</v>
      </c>
      <c r="Z1233" s="10">
        <f t="shared" si="1101"/>
        <v>2.1221878182510135E-2</v>
      </c>
      <c r="AA1233" s="10">
        <f t="shared" si="1102"/>
        <v>2.9024455791453786E-2</v>
      </c>
      <c r="AB1233" s="5"/>
      <c r="AC1233" s="10">
        <f t="shared" si="1116"/>
        <v>3.0277388476082504E-3</v>
      </c>
      <c r="AD1233" s="10">
        <f t="shared" si="1117"/>
        <v>4.2947492278276142E-2</v>
      </c>
      <c r="AE1233" s="10">
        <f t="shared" si="1118"/>
        <v>-1.694694303220008E-3</v>
      </c>
      <c r="AF1233" s="10"/>
      <c r="AG1233" s="10">
        <f t="shared" si="1119"/>
        <v>3.9919753430667893E-2</v>
      </c>
      <c r="AH1233" s="10">
        <f t="shared" si="1120"/>
        <v>4.464218658149615E-2</v>
      </c>
      <c r="AI1233" s="10">
        <f t="shared" si="1103"/>
        <v>-4.7224331508282577E-3</v>
      </c>
      <c r="AJ1233" s="7"/>
      <c r="AK1233" s="7"/>
      <c r="AL1233" s="7">
        <v>5513.25</v>
      </c>
      <c r="AM1233" s="7">
        <v>267.55</v>
      </c>
      <c r="AN1233" s="7">
        <v>2713.7</v>
      </c>
      <c r="AO1233" s="4"/>
      <c r="AP1233" s="10">
        <f t="shared" si="1104"/>
        <v>1.8990851122816746E-2</v>
      </c>
      <c r="AQ1233" s="10">
        <f t="shared" si="1105"/>
        <v>1.2296632614453273E-2</v>
      </c>
      <c r="AR1233" s="10">
        <f t="shared" si="1106"/>
        <v>-9.0560525835311958E-3</v>
      </c>
      <c r="AS1233" s="4"/>
      <c r="AT1233" s="10">
        <f t="shared" si="1113"/>
        <v>-6.1055051730744665E-2</v>
      </c>
      <c r="AU1233" s="10">
        <f t="shared" si="1114"/>
        <v>7.9919273461150395E-2</v>
      </c>
      <c r="AV1233" s="10">
        <f t="shared" si="1115"/>
        <v>-5.8690901522772301E-2</v>
      </c>
      <c r="AW1233" s="10" t="s">
        <v>1</v>
      </c>
      <c r="AX1233" s="9">
        <f t="shared" si="1081"/>
        <v>0.14097432519189507</v>
      </c>
      <c r="AY1233" s="9">
        <f t="shared" si="1082"/>
        <v>0.1386101749839227</v>
      </c>
      <c r="AZ1233" s="8">
        <f t="shared" si="1107"/>
        <v>2.3641502079723709E-3</v>
      </c>
      <c r="BA1233" s="4"/>
      <c r="BC1233" s="4"/>
      <c r="BD1233" s="4"/>
      <c r="BE1233" s="4"/>
      <c r="BF1233" s="4"/>
      <c r="BG1233" s="4"/>
      <c r="BH1233" s="4"/>
      <c r="BI1233" s="4"/>
      <c r="BJ1233" s="4">
        <v>180</v>
      </c>
      <c r="BK1233" s="4"/>
      <c r="BN1233" s="4"/>
    </row>
    <row r="1234" spans="1:66" s="1" customFormat="1">
      <c r="A1234" s="12">
        <v>43157</v>
      </c>
      <c r="B1234" s="7">
        <v>34445.75</v>
      </c>
      <c r="C1234" s="7">
        <v>886.8</v>
      </c>
      <c r="D1234" s="7">
        <v>2090.9</v>
      </c>
      <c r="E1234" s="7">
        <v>16706</v>
      </c>
      <c r="F1234" s="7"/>
      <c r="G1234" s="7"/>
      <c r="H1234" s="10">
        <f t="shared" si="1091"/>
        <v>7.7272727272726755E-3</v>
      </c>
      <c r="I1234" s="10">
        <f t="shared" si="1092"/>
        <v>2.5503948207366716E-2</v>
      </c>
      <c r="J1234" s="10">
        <f t="shared" si="1093"/>
        <v>2.4750805091243673E-2</v>
      </c>
      <c r="K1234" s="7"/>
      <c r="L1234" s="10">
        <f t="shared" si="1094"/>
        <v>13.20016012810248</v>
      </c>
      <c r="M1234" s="10">
        <f t="shared" si="1095"/>
        <v>9.5467843631778067</v>
      </c>
      <c r="N1234" s="10">
        <f t="shared" si="1096"/>
        <v>10.317661405053858</v>
      </c>
      <c r="O1234" s="7"/>
      <c r="P1234" s="10">
        <f t="shared" si="1097"/>
        <v>3.6533757649246734</v>
      </c>
      <c r="Q1234" s="10">
        <f t="shared" si="1098"/>
        <v>2.8824987230486219</v>
      </c>
      <c r="R1234" s="11">
        <f t="shared" si="1099"/>
        <v>0.77087704187605155</v>
      </c>
      <c r="S1234" s="7"/>
      <c r="T1234" s="7"/>
      <c r="U1234" s="7">
        <v>22295.75</v>
      </c>
      <c r="V1234" s="7">
        <v>4960.8999999999996</v>
      </c>
      <c r="W1234" s="7">
        <v>395.15</v>
      </c>
      <c r="X1234" s="7"/>
      <c r="Y1234" s="10">
        <f t="shared" si="1100"/>
        <v>-2.0350280549587256E-2</v>
      </c>
      <c r="Z1234" s="10">
        <f t="shared" si="1101"/>
        <v>-5.6409533211116347E-4</v>
      </c>
      <c r="AA1234" s="10">
        <f t="shared" si="1102"/>
        <v>3.1992687385740404E-2</v>
      </c>
      <c r="AB1234" s="5"/>
      <c r="AC1234" s="10">
        <f t="shared" si="1116"/>
        <v>-1.7384157036958718E-2</v>
      </c>
      <c r="AD1234" s="10">
        <f t="shared" si="1117"/>
        <v>4.2359170466244919E-2</v>
      </c>
      <c r="AE1234" s="10">
        <f t="shared" si="1118"/>
        <v>3.0243775257463083E-2</v>
      </c>
      <c r="AF1234" s="10"/>
      <c r="AG1234" s="10">
        <f t="shared" si="1119"/>
        <v>5.9743327503203637E-2</v>
      </c>
      <c r="AH1234" s="10">
        <f t="shared" si="1120"/>
        <v>1.2115395208781837E-2</v>
      </c>
      <c r="AI1234" s="10">
        <f t="shared" si="1103"/>
        <v>4.7627932294421804E-2</v>
      </c>
      <c r="AJ1234" s="7"/>
      <c r="AK1234" s="7"/>
      <c r="AL1234" s="7">
        <v>5614.75</v>
      </c>
      <c r="AM1234" s="7">
        <v>261.89999999999998</v>
      </c>
      <c r="AN1234" s="7">
        <v>2689.2</v>
      </c>
      <c r="AO1234" s="4"/>
      <c r="AP1234" s="10">
        <f t="shared" si="1104"/>
        <v>1.8410193624450188E-2</v>
      </c>
      <c r="AQ1234" s="10">
        <f t="shared" si="1105"/>
        <v>-2.1117548121846512E-2</v>
      </c>
      <c r="AR1234" s="10">
        <f t="shared" si="1106"/>
        <v>-9.0282639938091911E-3</v>
      </c>
      <c r="AS1234" s="4"/>
      <c r="AT1234" s="10">
        <f t="shared" ref="AT1234:AT1239" si="1121">(AL1234-$AL$1233)/$AL$1233</f>
        <v>1.8410193624450188E-2</v>
      </c>
      <c r="AU1234" s="10">
        <f t="shared" ref="AU1234:AU1239" si="1122">(AM1234-$AM$1233)/$AM$1233</f>
        <v>-2.1117548121846512E-2</v>
      </c>
      <c r="AV1234" s="10">
        <f t="shared" ref="AV1234:AV1239" si="1123">(AN1234-$AN$1233)/$AN$1233</f>
        <v>-9.0282639938091911E-3</v>
      </c>
      <c r="AW1234" s="7" t="s">
        <v>7</v>
      </c>
      <c r="AX1234" s="9">
        <f t="shared" ref="AX1234:AX1239" si="1124">AT1234-AU1234</f>
        <v>3.9527741746296696E-2</v>
      </c>
      <c r="AY1234" s="9">
        <f t="shared" ref="AY1234:AY1239" si="1125">AT1234-AV1234</f>
        <v>2.7438457618259381E-2</v>
      </c>
      <c r="AZ1234" s="8">
        <f t="shared" si="1107"/>
        <v>1.2089284128037316E-2</v>
      </c>
      <c r="BA1234" s="4"/>
      <c r="BC1234" s="4"/>
      <c r="BD1234" s="4"/>
      <c r="BE1234" s="4"/>
      <c r="BF1234" s="4"/>
      <c r="BG1234" s="4"/>
      <c r="BH1234" s="4"/>
      <c r="BI1234" s="4"/>
      <c r="BJ1234" s="4"/>
      <c r="BK1234" s="4"/>
      <c r="BN1234" s="4"/>
    </row>
    <row r="1235" spans="1:66" s="1" customFormat="1">
      <c r="A1235" s="12">
        <v>43158</v>
      </c>
      <c r="B1235" s="7">
        <v>34346.39</v>
      </c>
      <c r="C1235" s="7">
        <v>871.45</v>
      </c>
      <c r="D1235" s="7">
        <v>2080</v>
      </c>
      <c r="E1235" s="7">
        <v>16569</v>
      </c>
      <c r="F1235" s="7"/>
      <c r="G1235" s="7"/>
      <c r="H1235" s="10">
        <f t="shared" si="1091"/>
        <v>-1.7309427153811355E-2</v>
      </c>
      <c r="I1235" s="10">
        <f t="shared" si="1092"/>
        <v>-5.2130661437658861E-3</v>
      </c>
      <c r="J1235" s="10">
        <f t="shared" si="1093"/>
        <v>-8.2006464743206026E-3</v>
      </c>
      <c r="K1235" s="1" t="s">
        <v>15</v>
      </c>
      <c r="L1235" s="10">
        <f t="shared" si="1094"/>
        <v>12.954363490792634</v>
      </c>
      <c r="M1235" s="10">
        <f t="shared" si="1095"/>
        <v>9.4918032786885238</v>
      </c>
      <c r="N1235" s="10">
        <f t="shared" si="1096"/>
        <v>10.224849264954949</v>
      </c>
      <c r="O1235" s="10" t="s">
        <v>1</v>
      </c>
      <c r="P1235" s="10">
        <f t="shared" si="1097"/>
        <v>3.4625602121041101</v>
      </c>
      <c r="Q1235" s="10">
        <f t="shared" si="1098"/>
        <v>2.7295142258376845</v>
      </c>
      <c r="R1235" s="11">
        <f t="shared" si="1099"/>
        <v>0.73304598626642559</v>
      </c>
      <c r="S1235" s="7" t="s">
        <v>14</v>
      </c>
      <c r="T1235" s="7"/>
      <c r="U1235" s="7">
        <v>22335.75</v>
      </c>
      <c r="V1235" s="7">
        <v>4953.75</v>
      </c>
      <c r="W1235" s="7">
        <v>399.2</v>
      </c>
      <c r="X1235" s="7"/>
      <c r="Y1235" s="10">
        <f t="shared" si="1100"/>
        <v>1.7940638911003218E-3</v>
      </c>
      <c r="Z1235" s="10">
        <f t="shared" si="1101"/>
        <v>-1.4412707371645541E-3</v>
      </c>
      <c r="AA1235" s="10">
        <f t="shared" si="1102"/>
        <v>1.0249272428191855E-2</v>
      </c>
      <c r="AB1235" s="5"/>
      <c r="AC1235" s="10">
        <f t="shared" si="1116"/>
        <v>-1.5621281434275621E-2</v>
      </c>
      <c r="AD1235" s="10">
        <f t="shared" si="1117"/>
        <v>4.0856848696236799E-2</v>
      </c>
      <c r="AE1235" s="10">
        <f t="shared" si="1118"/>
        <v>4.0803024377525685E-2</v>
      </c>
      <c r="AF1235" s="10"/>
      <c r="AG1235" s="10">
        <f t="shared" si="1119"/>
        <v>5.6478130130512422E-2</v>
      </c>
      <c r="AH1235" s="10">
        <f t="shared" si="1120"/>
        <v>5.3824318711113983E-5</v>
      </c>
      <c r="AI1235" s="10">
        <f t="shared" si="1103"/>
        <v>5.6424305811801308E-2</v>
      </c>
      <c r="AJ1235" s="7"/>
      <c r="AK1235" s="7"/>
      <c r="AL1235" s="7">
        <v>5612.75</v>
      </c>
      <c r="AM1235" s="7">
        <v>257.3</v>
      </c>
      <c r="AN1235" s="7">
        <v>2680.35</v>
      </c>
      <c r="AO1235" s="4"/>
      <c r="AP1235" s="10">
        <f t="shared" si="1104"/>
        <v>-3.5620463956543034E-4</v>
      </c>
      <c r="AQ1235" s="10">
        <f t="shared" si="1105"/>
        <v>-1.7563955708285478E-2</v>
      </c>
      <c r="AR1235" s="10">
        <f t="shared" si="1106"/>
        <v>-3.2909415439535588E-3</v>
      </c>
      <c r="AS1235" s="4"/>
      <c r="AT1235" s="10">
        <f t="shared" si="1121"/>
        <v>1.804743118850043E-2</v>
      </c>
      <c r="AU1235" s="10">
        <f t="shared" si="1122"/>
        <v>-3.8310596150252285E-2</v>
      </c>
      <c r="AV1235" s="10">
        <f t="shared" si="1123"/>
        <v>-1.2289494048715743E-2</v>
      </c>
      <c r="AW1235" s="4"/>
      <c r="AX1235" s="9">
        <f t="shared" si="1124"/>
        <v>5.6358027338752711E-2</v>
      </c>
      <c r="AY1235" s="9">
        <f t="shared" si="1125"/>
        <v>3.0336925237216171E-2</v>
      </c>
      <c r="AZ1235" s="8">
        <f t="shared" si="1107"/>
        <v>2.602110210153654E-2</v>
      </c>
      <c r="BA1235" s="4"/>
      <c r="BC1235" s="4"/>
      <c r="BD1235" s="4"/>
      <c r="BE1235" s="4"/>
      <c r="BF1235" s="4"/>
      <c r="BG1235" s="4"/>
      <c r="BH1235" s="4"/>
      <c r="BI1235" s="4"/>
      <c r="BJ1235" s="4"/>
      <c r="BK1235" s="4"/>
      <c r="BN1235" s="4"/>
    </row>
    <row r="1236" spans="1:66" s="1" customFormat="1">
      <c r="A1236" s="12">
        <v>43159</v>
      </c>
      <c r="B1236" s="7">
        <v>34184.04</v>
      </c>
      <c r="C1236" s="7">
        <v>890.9</v>
      </c>
      <c r="D1236" s="7">
        <v>2106.1999999999998</v>
      </c>
      <c r="E1236" s="7">
        <v>16421</v>
      </c>
      <c r="F1236" s="7"/>
      <c r="G1236" s="7"/>
      <c r="H1236" s="10">
        <f t="shared" si="1091"/>
        <v>2.2319123300246636E-2</v>
      </c>
      <c r="I1236" s="10">
        <f t="shared" si="1092"/>
        <v>1.2596153846153759E-2</v>
      </c>
      <c r="J1236" s="10">
        <f t="shared" si="1093"/>
        <v>-8.9323435331039886E-3</v>
      </c>
      <c r="K1236" s="7" t="s">
        <v>2</v>
      </c>
      <c r="L1236" s="10">
        <f t="shared" si="1094"/>
        <v>13.265812650120095</v>
      </c>
      <c r="M1236" s="10">
        <f t="shared" si="1095"/>
        <v>9.6239596469104658</v>
      </c>
      <c r="N1236" s="10">
        <f t="shared" si="1096"/>
        <v>10.124585055213062</v>
      </c>
      <c r="O1236" s="7" t="s">
        <v>0</v>
      </c>
      <c r="P1236" s="10">
        <f t="shared" si="1097"/>
        <v>3.6418530032096292</v>
      </c>
      <c r="Q1236" s="10">
        <f t="shared" si="1098"/>
        <v>3.1412275949070327</v>
      </c>
      <c r="R1236" s="11">
        <f t="shared" si="1099"/>
        <v>0.5006254083025965</v>
      </c>
      <c r="S1236" s="7" t="s">
        <v>2</v>
      </c>
      <c r="T1236" s="7"/>
      <c r="U1236" s="7">
        <v>21854.75</v>
      </c>
      <c r="V1236" s="7">
        <v>4984.8500000000004</v>
      </c>
      <c r="W1236" s="7">
        <v>381</v>
      </c>
      <c r="X1236" s="7"/>
      <c r="Y1236" s="10">
        <f t="shared" si="1100"/>
        <v>-2.1534983154807875E-2</v>
      </c>
      <c r="Z1236" s="10">
        <f t="shared" si="1101"/>
        <v>6.2780721675499097E-3</v>
      </c>
      <c r="AA1236" s="10">
        <f t="shared" si="1102"/>
        <v>-4.5591182364729435E-2</v>
      </c>
      <c r="AB1236" s="5"/>
      <c r="AC1236" s="10">
        <f t="shared" si="1116"/>
        <v>-3.6819860556539859E-2</v>
      </c>
      <c r="AD1236" s="10">
        <f t="shared" si="1117"/>
        <v>4.7391423108440356E-2</v>
      </c>
      <c r="AE1236" s="10">
        <f t="shared" si="1118"/>
        <v>-6.6484161126320199E-3</v>
      </c>
      <c r="AF1236" s="10"/>
      <c r="AG1236" s="10">
        <f t="shared" si="1119"/>
        <v>8.4211283664980208E-2</v>
      </c>
      <c r="AH1236" s="10">
        <f t="shared" si="1120"/>
        <v>5.4039839221072375E-2</v>
      </c>
      <c r="AI1236" s="10">
        <f t="shared" si="1103"/>
        <v>3.0171444443907833E-2</v>
      </c>
      <c r="AJ1236" s="7"/>
      <c r="AK1236" s="7"/>
      <c r="AL1236" s="7">
        <v>5653.5</v>
      </c>
      <c r="AM1236" s="7">
        <v>258.10000000000002</v>
      </c>
      <c r="AN1236" s="7">
        <v>2629.55</v>
      </c>
      <c r="AO1236" s="4"/>
      <c r="AP1236" s="10">
        <f t="shared" si="1104"/>
        <v>7.2602556678989802E-3</v>
      </c>
      <c r="AQ1236" s="10">
        <f t="shared" si="1105"/>
        <v>3.109211037699228E-3</v>
      </c>
      <c r="AR1236" s="10">
        <f t="shared" si="1106"/>
        <v>-1.8952748708190994E-2</v>
      </c>
      <c r="AS1236" s="4"/>
      <c r="AT1236" s="10">
        <f t="shared" si="1121"/>
        <v>2.5438715820976739E-2</v>
      </c>
      <c r="AU1236" s="10">
        <f t="shared" si="1122"/>
        <v>-3.5320500840964261E-2</v>
      </c>
      <c r="AV1236" s="10">
        <f t="shared" si="1123"/>
        <v>-3.1009323064450617E-2</v>
      </c>
      <c r="AW1236" s="4"/>
      <c r="AX1236" s="9">
        <f t="shared" si="1124"/>
        <v>6.0759216661941E-2</v>
      </c>
      <c r="AY1236" s="9">
        <f t="shared" si="1125"/>
        <v>5.6448038885427355E-2</v>
      </c>
      <c r="AZ1236" s="8">
        <f t="shared" si="1107"/>
        <v>4.3111777765136444E-3</v>
      </c>
      <c r="BA1236" s="4"/>
      <c r="BC1236" s="4"/>
      <c r="BD1236" s="4"/>
      <c r="BE1236" s="4"/>
      <c r="BF1236" s="4"/>
      <c r="BG1236" s="4"/>
      <c r="BH1236" s="4"/>
      <c r="BI1236" s="4"/>
      <c r="BJ1236" s="4"/>
      <c r="BK1236" s="4"/>
      <c r="BN1236" s="4"/>
    </row>
    <row r="1237" spans="1:66" s="1" customFormat="1">
      <c r="A1237" s="12">
        <v>43160</v>
      </c>
      <c r="B1237" s="7">
        <v>34046.94</v>
      </c>
      <c r="C1237" s="7">
        <v>884.7</v>
      </c>
      <c r="D1237" s="7">
        <v>2089.1999999999998</v>
      </c>
      <c r="E1237" s="7">
        <v>16577.5</v>
      </c>
      <c r="F1237" s="7"/>
      <c r="G1237" s="7"/>
      <c r="H1237" s="10">
        <f t="shared" si="1091"/>
        <v>-6.9592546862722324E-3</v>
      </c>
      <c r="I1237" s="10">
        <f t="shared" si="1092"/>
        <v>-8.0714082233406138E-3</v>
      </c>
      <c r="J1237" s="10">
        <f t="shared" si="1093"/>
        <v>9.5304792643566161E-3</v>
      </c>
      <c r="K1237" s="7"/>
      <c r="L1237" s="10">
        <f t="shared" si="1094"/>
        <v>13.166533226581265</v>
      </c>
      <c r="M1237" s="10">
        <f t="shared" si="1095"/>
        <v>9.5382093316519541</v>
      </c>
      <c r="N1237" s="10">
        <f t="shared" si="1096"/>
        <v>10.230607682406342</v>
      </c>
      <c r="P1237" s="10">
        <f t="shared" si="1097"/>
        <v>3.6283238949293111</v>
      </c>
      <c r="Q1237" s="10">
        <f t="shared" si="1098"/>
        <v>2.935925544174923</v>
      </c>
      <c r="R1237" s="11">
        <f t="shared" si="1099"/>
        <v>0.69239835075438805</v>
      </c>
      <c r="S1237" s="7"/>
      <c r="T1237" s="7"/>
      <c r="U1237" s="7">
        <v>21874.95</v>
      </c>
      <c r="V1237" s="7">
        <v>4939.45</v>
      </c>
      <c r="W1237" s="7">
        <v>362</v>
      </c>
      <c r="X1237" s="7">
        <v>35</v>
      </c>
      <c r="Y1237" s="10">
        <f t="shared" si="1100"/>
        <v>9.242841945115239E-4</v>
      </c>
      <c r="Z1237" s="10">
        <f t="shared" si="1101"/>
        <v>-9.1075960159283723E-3</v>
      </c>
      <c r="AA1237" s="10">
        <f t="shared" si="1102"/>
        <v>-4.9868766404199474E-2</v>
      </c>
      <c r="AB1237" s="5"/>
      <c r="AC1237" s="10">
        <f t="shared" si="1116"/>
        <v>-3.5929608377184862E-2</v>
      </c>
      <c r="AD1237" s="10">
        <f t="shared" si="1117"/>
        <v>3.7852205156220377E-2</v>
      </c>
      <c r="AE1237" s="10">
        <f t="shared" si="1118"/>
        <v>-5.6185634206752731E-2</v>
      </c>
      <c r="AF1237" s="10" t="s">
        <v>1</v>
      </c>
      <c r="AG1237" s="10">
        <f t="shared" si="1119"/>
        <v>7.3781813533405238E-2</v>
      </c>
      <c r="AH1237" s="10">
        <f t="shared" si="1120"/>
        <v>9.4037839362973108E-2</v>
      </c>
      <c r="AI1237" s="10">
        <f t="shared" si="1103"/>
        <v>-2.025602582956787E-2</v>
      </c>
      <c r="AJ1237" s="7" t="s">
        <v>13</v>
      </c>
      <c r="AK1237" s="7"/>
      <c r="AL1237" s="7">
        <v>5829.75</v>
      </c>
      <c r="AM1237" s="7">
        <v>256.3</v>
      </c>
      <c r="AN1237" s="7">
        <v>2740.3</v>
      </c>
      <c r="AO1237" s="4"/>
      <c r="AP1237" s="10">
        <f t="shared" si="1104"/>
        <v>3.1175378084372513E-2</v>
      </c>
      <c r="AQ1237" s="10">
        <f t="shared" si="1105"/>
        <v>-6.9740410693530071E-3</v>
      </c>
      <c r="AR1237" s="10">
        <f t="shared" si="1106"/>
        <v>4.211747257135251E-2</v>
      </c>
      <c r="AS1237" s="4"/>
      <c r="AT1237" s="10">
        <f t="shared" si="1121"/>
        <v>5.7407155489049108E-2</v>
      </c>
      <c r="AU1237" s="10">
        <f t="shared" si="1122"/>
        <v>-4.204821528686227E-2</v>
      </c>
      <c r="AV1237" s="10">
        <f t="shared" si="1123"/>
        <v>9.8021151932786849E-3</v>
      </c>
      <c r="AW1237" s="4"/>
      <c r="AX1237" s="9">
        <f t="shared" si="1124"/>
        <v>9.9455370775911378E-2</v>
      </c>
      <c r="AY1237" s="9">
        <f t="shared" si="1125"/>
        <v>4.7605040295770423E-2</v>
      </c>
      <c r="AZ1237" s="8">
        <f t="shared" si="1107"/>
        <v>5.1850330480140955E-2</v>
      </c>
      <c r="BA1237" s="4"/>
      <c r="BC1237" s="4"/>
      <c r="BD1237" s="4"/>
      <c r="BE1237" s="4"/>
      <c r="BF1237" s="4"/>
      <c r="BG1237" s="4"/>
      <c r="BH1237" s="4"/>
      <c r="BI1237" s="4"/>
      <c r="BJ1237" s="4"/>
      <c r="BK1237" s="4"/>
      <c r="BN1237" s="4"/>
    </row>
    <row r="1238" spans="1:66" s="1" customFormat="1">
      <c r="A1238" s="12">
        <v>43164</v>
      </c>
      <c r="B1238" s="7">
        <v>33746.78</v>
      </c>
      <c r="C1238" s="7">
        <v>872.8</v>
      </c>
      <c r="D1238" s="7">
        <v>2074.8000000000002</v>
      </c>
      <c r="E1238" s="7">
        <v>16388.5</v>
      </c>
      <c r="F1238" s="7"/>
      <c r="G1238" s="7"/>
      <c r="H1238" s="10">
        <f t="shared" si="1091"/>
        <v>-1.3450887306431661E-2</v>
      </c>
      <c r="I1238" s="10">
        <f t="shared" si="1092"/>
        <v>-6.8925904652496831E-3</v>
      </c>
      <c r="J1238" s="10">
        <f t="shared" si="1093"/>
        <v>-1.1400995324988689E-2</v>
      </c>
      <c r="K1238" s="7"/>
      <c r="L1238" s="10">
        <f t="shared" si="1094"/>
        <v>12.9759807846277</v>
      </c>
      <c r="M1238" s="10">
        <f t="shared" si="1095"/>
        <v>9.4655737704918046</v>
      </c>
      <c r="N1238" s="10">
        <f t="shared" si="1096"/>
        <v>10.102567576722445</v>
      </c>
      <c r="O1238" s="7"/>
      <c r="P1238" s="10">
        <f t="shared" si="1097"/>
        <v>3.510407014135895</v>
      </c>
      <c r="Q1238" s="10">
        <f t="shared" si="1098"/>
        <v>2.873413207905255</v>
      </c>
      <c r="R1238" s="11">
        <f t="shared" si="1099"/>
        <v>0.63699380623063995</v>
      </c>
      <c r="S1238" s="7"/>
      <c r="T1238" s="7"/>
      <c r="U1238" s="7">
        <v>21539.65</v>
      </c>
      <c r="V1238" s="7">
        <v>4897.45</v>
      </c>
      <c r="W1238" s="7">
        <v>369.15</v>
      </c>
      <c r="X1238" s="7">
        <f>X1227+X1227*0.038</f>
        <v>6.4638344915237163</v>
      </c>
      <c r="Y1238" s="10">
        <f t="shared" si="1100"/>
        <v>-1.5328035035508619E-2</v>
      </c>
      <c r="Z1238" s="10">
        <f t="shared" si="1101"/>
        <v>-8.5029709785502446E-3</v>
      </c>
      <c r="AA1238" s="10">
        <f t="shared" si="1102"/>
        <v>1.975138121546955E-2</v>
      </c>
      <c r="AB1238" s="5"/>
      <c r="AC1238" s="10">
        <f t="shared" ref="AC1238:AC1255" si="1126">(U1238-$U$1237)/$U$1237</f>
        <v>-1.5328035035508619E-2</v>
      </c>
      <c r="AD1238" s="10">
        <f t="shared" ref="AD1238:AD1255" si="1127">(V1238-$V$1237)/$V$1237</f>
        <v>-8.5029709785502446E-3</v>
      </c>
      <c r="AE1238" s="10">
        <f t="shared" ref="AE1238:AE1255" si="1128">(W1238-$W$1237)/$W$1237</f>
        <v>1.975138121546955E-2</v>
      </c>
      <c r="AF1238" s="7" t="s">
        <v>0</v>
      </c>
      <c r="AG1238" s="10">
        <f t="shared" ref="AG1238:AG1255" si="1129">AE1238-AC1238</f>
        <v>3.5079416250978171E-2</v>
      </c>
      <c r="AH1238" s="10">
        <f t="shared" ref="AH1238:AH1255" si="1130">AE1238-AD1238</f>
        <v>2.8254352194019797E-2</v>
      </c>
      <c r="AI1238" s="10">
        <f t="shared" si="1103"/>
        <v>6.8250640569583743E-3</v>
      </c>
      <c r="AJ1238" s="10" t="s">
        <v>0</v>
      </c>
      <c r="AK1238" s="7"/>
      <c r="AL1238" s="7">
        <v>5866.5</v>
      </c>
      <c r="AM1238" s="7">
        <v>248.7</v>
      </c>
      <c r="AN1238" s="7">
        <v>2663.9</v>
      </c>
      <c r="AO1238" s="4"/>
      <c r="AP1238" s="10">
        <f t="shared" si="1104"/>
        <v>6.3038723787469447E-3</v>
      </c>
      <c r="AQ1238" s="10">
        <f t="shared" si="1105"/>
        <v>-2.9652750682793688E-2</v>
      </c>
      <c r="AR1238" s="10">
        <f t="shared" si="1106"/>
        <v>-2.7880159106667184E-2</v>
      </c>
      <c r="AS1238" s="4"/>
      <c r="AT1238" s="10">
        <f t="shared" si="1121"/>
        <v>6.4072915249625897E-2</v>
      </c>
      <c r="AU1238" s="10">
        <f t="shared" si="1122"/>
        <v>-7.0454120725098199E-2</v>
      </c>
      <c r="AV1238" s="10">
        <f t="shared" si="1123"/>
        <v>-1.835132844455899E-2</v>
      </c>
      <c r="AW1238" s="4"/>
      <c r="AX1238" s="9">
        <f t="shared" si="1124"/>
        <v>0.1345270359747241</v>
      </c>
      <c r="AY1238" s="9">
        <f t="shared" si="1125"/>
        <v>8.2424243694184884E-2</v>
      </c>
      <c r="AZ1238" s="8">
        <f t="shared" si="1107"/>
        <v>5.2102792280539212E-2</v>
      </c>
      <c r="BA1238" s="4"/>
      <c r="BC1238" s="4"/>
      <c r="BD1238" s="4"/>
      <c r="BE1238" s="4"/>
      <c r="BF1238" s="4"/>
      <c r="BG1238" s="4"/>
      <c r="BH1238" s="4"/>
      <c r="BI1238" s="4"/>
      <c r="BJ1238" s="4"/>
      <c r="BK1238" s="4"/>
      <c r="BN1238" s="4"/>
    </row>
    <row r="1239" spans="1:66" s="1" customFormat="1">
      <c r="A1239" s="12">
        <v>43165</v>
      </c>
      <c r="B1239" s="7">
        <v>33317.199999999997</v>
      </c>
      <c r="C1239" s="7">
        <v>860.25</v>
      </c>
      <c r="D1239" s="7">
        <v>2069.6</v>
      </c>
      <c r="E1239" s="7">
        <v>16376</v>
      </c>
      <c r="F1239" s="7"/>
      <c r="G1239" s="7"/>
      <c r="H1239" s="10">
        <f t="shared" si="1091"/>
        <v>-1.4379010082493074E-2</v>
      </c>
      <c r="I1239" s="10">
        <f t="shared" si="1092"/>
        <v>-2.5062656641605323E-3</v>
      </c>
      <c r="J1239" s="10">
        <f t="shared" si="1093"/>
        <v>-7.6272996308386978E-4</v>
      </c>
      <c r="K1239" s="7"/>
      <c r="L1239" s="10">
        <f t="shared" si="1094"/>
        <v>12.775020016012808</v>
      </c>
      <c r="M1239" s="10">
        <f t="shared" si="1095"/>
        <v>9.4393442622950818</v>
      </c>
      <c r="N1239" s="10">
        <f t="shared" si="1096"/>
        <v>10.094099315764515</v>
      </c>
      <c r="O1239" s="7"/>
      <c r="P1239" s="10">
        <f t="shared" si="1097"/>
        <v>3.3356757537177266</v>
      </c>
      <c r="Q1239" s="10">
        <f t="shared" si="1098"/>
        <v>2.6809207002482935</v>
      </c>
      <c r="R1239" s="11">
        <f t="shared" si="1099"/>
        <v>0.65475505346943308</v>
      </c>
      <c r="S1239" s="7"/>
      <c r="T1239" s="7"/>
      <c r="U1239" s="7">
        <v>21046.400000000001</v>
      </c>
      <c r="V1239" s="7">
        <v>4814.3</v>
      </c>
      <c r="W1239" s="7">
        <v>366.9</v>
      </c>
      <c r="X1239" s="7"/>
      <c r="Y1239" s="10">
        <f t="shared" si="1100"/>
        <v>-2.2899629288312483E-2</v>
      </c>
      <c r="Z1239" s="10">
        <f t="shared" si="1101"/>
        <v>-1.6978223361136843E-2</v>
      </c>
      <c r="AA1239" s="10">
        <f t="shared" si="1102"/>
        <v>-6.0950832994717602E-3</v>
      </c>
      <c r="AB1239" s="5"/>
      <c r="AC1239" s="10">
        <f t="shared" si="1126"/>
        <v>-3.7876658003789691E-2</v>
      </c>
      <c r="AD1239" s="10">
        <f t="shared" si="1127"/>
        <v>-2.5336828999179998E-2</v>
      </c>
      <c r="AE1239" s="10">
        <f t="shared" si="1128"/>
        <v>1.3535911602209882E-2</v>
      </c>
      <c r="AF1239" s="10"/>
      <c r="AG1239" s="10">
        <f t="shared" si="1129"/>
        <v>5.1412569605999575E-2</v>
      </c>
      <c r="AH1239" s="10">
        <f t="shared" si="1130"/>
        <v>3.8872740601389878E-2</v>
      </c>
      <c r="AI1239" s="10">
        <f t="shared" si="1103"/>
        <v>1.2539829004609697E-2</v>
      </c>
      <c r="AJ1239" s="7"/>
      <c r="AK1239" s="7"/>
      <c r="AL1239" s="7">
        <v>5830.5</v>
      </c>
      <c r="AM1239" s="7">
        <v>242</v>
      </c>
      <c r="AN1239" s="7">
        <v>2675.05</v>
      </c>
      <c r="AO1239" s="4"/>
      <c r="AP1239" s="10">
        <f t="shared" si="1104"/>
        <v>-6.1365379698286879E-3</v>
      </c>
      <c r="AQ1239" s="10">
        <f t="shared" si="1105"/>
        <v>-2.6940088459991914E-2</v>
      </c>
      <c r="AR1239" s="10">
        <f t="shared" si="1106"/>
        <v>4.1855925522730174E-3</v>
      </c>
      <c r="AS1239" s="4"/>
      <c r="AT1239" s="10">
        <f t="shared" si="1121"/>
        <v>5.7543191402530267E-2</v>
      </c>
      <c r="AU1239" s="10">
        <f t="shared" si="1122"/>
        <v>-9.5496168940385012E-2</v>
      </c>
      <c r="AV1239" s="10">
        <f t="shared" si="1123"/>
        <v>-1.4242547075947834E-2</v>
      </c>
      <c r="AW1239" s="10" t="s">
        <v>1</v>
      </c>
      <c r="AX1239" s="9">
        <f t="shared" si="1124"/>
        <v>0.15303936034291526</v>
      </c>
      <c r="AY1239" s="9">
        <f t="shared" si="1125"/>
        <v>7.1785738478478106E-2</v>
      </c>
      <c r="AZ1239" s="8">
        <f t="shared" si="1107"/>
        <v>8.1253621864437159E-2</v>
      </c>
      <c r="BA1239" s="4"/>
      <c r="BC1239" s="4"/>
      <c r="BD1239" s="4"/>
      <c r="BE1239" s="4"/>
      <c r="BF1239" s="4"/>
      <c r="BG1239" s="4"/>
      <c r="BH1239" s="4"/>
      <c r="BI1239" s="4"/>
      <c r="BJ1239" s="4">
        <v>181</v>
      </c>
      <c r="BK1239" s="4"/>
      <c r="BN1239" s="4"/>
    </row>
    <row r="1240" spans="1:66" s="1" customFormat="1">
      <c r="A1240" s="12">
        <v>43166</v>
      </c>
      <c r="B1240" s="7">
        <v>33033.089999999997</v>
      </c>
      <c r="C1240" s="7">
        <v>837.6</v>
      </c>
      <c r="D1240" s="7">
        <v>1985</v>
      </c>
      <c r="E1240" s="7">
        <v>16202.5</v>
      </c>
      <c r="F1240" s="7"/>
      <c r="G1240" s="7"/>
      <c r="H1240" s="10">
        <f t="shared" si="1091"/>
        <v>-2.63295553618134E-2</v>
      </c>
      <c r="I1240" s="10">
        <f t="shared" si="1092"/>
        <v>-4.0877464244298375E-2</v>
      </c>
      <c r="J1240" s="10">
        <f t="shared" si="1093"/>
        <v>-1.0594772838299951E-2</v>
      </c>
      <c r="K1240" s="7"/>
      <c r="L1240" s="10">
        <f t="shared" si="1094"/>
        <v>12.412329863891111</v>
      </c>
      <c r="M1240" s="10">
        <f t="shared" si="1095"/>
        <v>9.0126103404791937</v>
      </c>
      <c r="N1240" s="10">
        <f t="shared" si="1096"/>
        <v>9.9765598536684514</v>
      </c>
      <c r="O1240" s="7"/>
      <c r="P1240" s="10">
        <f t="shared" si="1097"/>
        <v>3.3997195234119175</v>
      </c>
      <c r="Q1240" s="10">
        <f t="shared" si="1098"/>
        <v>2.4357700102226598</v>
      </c>
      <c r="R1240" s="11">
        <f t="shared" si="1099"/>
        <v>0.9639495131892577</v>
      </c>
      <c r="S1240" s="7"/>
      <c r="T1240" s="7"/>
      <c r="U1240" s="7">
        <v>20736.3</v>
      </c>
      <c r="V1240" s="7">
        <v>4863.3999999999996</v>
      </c>
      <c r="W1240" s="7">
        <v>367.3</v>
      </c>
      <c r="X1240" s="7"/>
      <c r="Y1240" s="10">
        <f t="shared" si="1100"/>
        <v>-1.4734111296943998E-2</v>
      </c>
      <c r="Z1240" s="10">
        <f t="shared" si="1101"/>
        <v>1.0198782792929285E-2</v>
      </c>
      <c r="AA1240" s="10">
        <f t="shared" si="1102"/>
        <v>1.0902153175253043E-3</v>
      </c>
      <c r="AB1240" s="5"/>
      <c r="AC1240" s="10">
        <f t="shared" si="1126"/>
        <v>-5.2052690406149564E-2</v>
      </c>
      <c r="AD1240" s="10">
        <f t="shared" si="1127"/>
        <v>-1.5396451021874943E-2</v>
      </c>
      <c r="AE1240" s="10">
        <f t="shared" si="1128"/>
        <v>1.4640883977900584E-2</v>
      </c>
      <c r="AF1240" s="10"/>
      <c r="AG1240" s="10">
        <f t="shared" si="1129"/>
        <v>6.6693574384050144E-2</v>
      </c>
      <c r="AH1240" s="10">
        <f t="shared" si="1130"/>
        <v>3.0037334999775525E-2</v>
      </c>
      <c r="AI1240" s="10">
        <f t="shared" si="1103"/>
        <v>3.6656239384274619E-2</v>
      </c>
      <c r="AJ1240" s="7"/>
      <c r="AK1240" s="7"/>
      <c r="AL1240" s="7">
        <v>5697</v>
      </c>
      <c r="AM1240" s="7">
        <v>243.3</v>
      </c>
      <c r="AN1240" s="7">
        <v>2711.75</v>
      </c>
      <c r="AO1240" s="4"/>
      <c r="AP1240" s="10">
        <f t="shared" si="1104"/>
        <v>-2.2896835605865706E-2</v>
      </c>
      <c r="AQ1240" s="10">
        <f t="shared" si="1105"/>
        <v>5.3719008264463278E-3</v>
      </c>
      <c r="AR1240" s="10">
        <f t="shared" si="1106"/>
        <v>1.3719369731406821E-2</v>
      </c>
      <c r="AS1240" s="4"/>
      <c r="AT1240" s="10">
        <f>(AL1240-$AL$1239)/$AL$1239</f>
        <v>-2.2896835605865706E-2</v>
      </c>
      <c r="AU1240" s="10">
        <f>(AM1240-$AM$1239)/$AM$1239</f>
        <v>5.3719008264463278E-3</v>
      </c>
      <c r="AV1240" s="10">
        <f>(AN1240-$AN$1239)/$AN$1239</f>
        <v>1.3719369731406821E-2</v>
      </c>
      <c r="AW1240" s="7" t="s">
        <v>7</v>
      </c>
      <c r="AX1240" s="9">
        <f>AU1240-AT1240</f>
        <v>2.8268736432312033E-2</v>
      </c>
      <c r="AY1240" s="9">
        <f>AU1240-AV1240</f>
        <v>-8.3474689049604922E-3</v>
      </c>
      <c r="AZ1240" s="8">
        <f t="shared" si="1107"/>
        <v>3.6616205337272528E-2</v>
      </c>
      <c r="BA1240" s="4"/>
      <c r="BC1240" s="4"/>
      <c r="BD1240" s="4"/>
      <c r="BE1240" s="4"/>
      <c r="BF1240" s="4"/>
      <c r="BG1240" s="4"/>
      <c r="BH1240" s="4"/>
      <c r="BI1240" s="4"/>
      <c r="BJ1240" s="4"/>
      <c r="BK1240" s="4"/>
      <c r="BN1240" s="4"/>
    </row>
    <row r="1241" spans="1:66" s="1" customFormat="1">
      <c r="A1241" s="12">
        <v>43167</v>
      </c>
      <c r="B1241" s="7">
        <v>33351.57</v>
      </c>
      <c r="C1241" s="7">
        <v>855</v>
      </c>
      <c r="D1241" s="7">
        <v>2007.7</v>
      </c>
      <c r="E1241" s="7">
        <v>16246.5</v>
      </c>
      <c r="F1241" s="7"/>
      <c r="G1241" s="7"/>
      <c r="H1241" s="10">
        <f t="shared" si="1091"/>
        <v>2.0773638968481348E-2</v>
      </c>
      <c r="I1241" s="10">
        <f t="shared" si="1092"/>
        <v>1.1435768261964758E-2</v>
      </c>
      <c r="J1241" s="10">
        <f t="shared" si="1093"/>
        <v>2.7156303039654376E-3</v>
      </c>
      <c r="K1241" s="7"/>
      <c r="L1241" s="10">
        <f t="shared" si="1094"/>
        <v>12.690952762209767</v>
      </c>
      <c r="M1241" s="10">
        <f t="shared" si="1095"/>
        <v>9.1271122320302656</v>
      </c>
      <c r="N1241" s="10">
        <f t="shared" si="1096"/>
        <v>10.006368132240363</v>
      </c>
      <c r="O1241" s="7"/>
      <c r="P1241" s="10">
        <f t="shared" si="1097"/>
        <v>3.5638405301795011</v>
      </c>
      <c r="Q1241" s="10">
        <f t="shared" si="1098"/>
        <v>2.6845846299694038</v>
      </c>
      <c r="R1241" s="11">
        <f t="shared" si="1099"/>
        <v>0.87925590021009725</v>
      </c>
      <c r="S1241" s="4"/>
      <c r="T1241" s="7"/>
      <c r="U1241" s="7">
        <v>20656.45</v>
      </c>
      <c r="V1241" s="7">
        <v>4848.55</v>
      </c>
      <c r="W1241" s="7">
        <v>381.9</v>
      </c>
      <c r="X1241" s="7"/>
      <c r="Y1241" s="10">
        <f t="shared" si="1100"/>
        <v>-3.8507351841938313E-3</v>
      </c>
      <c r="Z1241" s="10">
        <f t="shared" si="1101"/>
        <v>-3.053419418513685E-3</v>
      </c>
      <c r="AA1241" s="10">
        <f t="shared" si="1102"/>
        <v>3.9749523550231328E-2</v>
      </c>
      <c r="AB1241" s="5"/>
      <c r="AC1241" s="10">
        <f t="shared" si="1126"/>
        <v>-5.5702984463964489E-2</v>
      </c>
      <c r="AD1241" s="10">
        <f t="shared" si="1127"/>
        <v>-1.8402858617862238E-2</v>
      </c>
      <c r="AE1241" s="10">
        <f t="shared" si="1128"/>
        <v>5.4972375690607672E-2</v>
      </c>
      <c r="AF1241" s="10"/>
      <c r="AG1241" s="10">
        <f t="shared" si="1129"/>
        <v>0.11067536015457216</v>
      </c>
      <c r="AH1241" s="10">
        <f t="shared" si="1130"/>
        <v>7.3375234308469914E-2</v>
      </c>
      <c r="AI1241" s="10">
        <f t="shared" si="1103"/>
        <v>3.7300125846102247E-2</v>
      </c>
      <c r="AJ1241" s="7"/>
      <c r="AK1241" s="7"/>
      <c r="AL1241" s="7">
        <v>5697.5</v>
      </c>
      <c r="AM1241" s="7">
        <v>250.3</v>
      </c>
      <c r="AN1241" s="7">
        <v>2723.35</v>
      </c>
      <c r="AO1241" s="4"/>
      <c r="AP1241" s="10">
        <f t="shared" si="1104"/>
        <v>8.7765490609092507E-5</v>
      </c>
      <c r="AQ1241" s="10">
        <f t="shared" si="1105"/>
        <v>2.8771064529387585E-2</v>
      </c>
      <c r="AR1241" s="10">
        <f t="shared" si="1106"/>
        <v>4.2776804646445683E-3</v>
      </c>
      <c r="AS1241" s="4"/>
      <c r="AT1241" s="10">
        <f>(AL1241-$AL$1239)/$AL$1239</f>
        <v>-2.2811079667266958E-2</v>
      </c>
      <c r="AU1241" s="10">
        <f>(AM1241-$AM$1239)/$AM$1239</f>
        <v>3.4297520661157072E-2</v>
      </c>
      <c r="AV1241" s="10">
        <f>(AN1241-$AN$1239)/$AN$1239</f>
        <v>1.8055737275938663E-2</v>
      </c>
      <c r="AW1241" s="4"/>
      <c r="AX1241" s="9">
        <f>AU1241-AT1241</f>
        <v>5.7108600328424033E-2</v>
      </c>
      <c r="AY1241" s="9">
        <f>AU1241-AV1241</f>
        <v>1.6241783385218408E-2</v>
      </c>
      <c r="AZ1241" s="8">
        <f t="shared" si="1107"/>
        <v>4.0866816943205625E-2</v>
      </c>
      <c r="BA1241" s="4"/>
      <c r="BC1241" s="4"/>
      <c r="BD1241" s="4"/>
      <c r="BE1241" s="4"/>
      <c r="BF1241" s="4"/>
      <c r="BG1241" s="4"/>
      <c r="BH1241" s="4"/>
      <c r="BI1241" s="4"/>
      <c r="BJ1241" s="4"/>
      <c r="BK1241" s="4"/>
      <c r="BN1241" s="4"/>
    </row>
    <row r="1242" spans="1:66" s="1" customFormat="1">
      <c r="A1242" s="12">
        <v>43168</v>
      </c>
      <c r="B1242" s="7">
        <v>33307.14</v>
      </c>
      <c r="C1242" s="7">
        <v>850.35</v>
      </c>
      <c r="D1242" s="7">
        <v>2006.8</v>
      </c>
      <c r="E1242" s="7">
        <v>16518.5</v>
      </c>
      <c r="F1242" s="7"/>
      <c r="G1242" s="7"/>
      <c r="H1242" s="10">
        <f t="shared" si="1091"/>
        <v>-5.4385964912280439E-3</v>
      </c>
      <c r="I1242" s="10">
        <f t="shared" si="1092"/>
        <v>-4.4827414454355277E-4</v>
      </c>
      <c r="J1242" s="10">
        <f t="shared" si="1093"/>
        <v>1.674206752223556E-2</v>
      </c>
      <c r="K1242" s="7"/>
      <c r="L1242" s="10">
        <f t="shared" si="1094"/>
        <v>12.616493194555643</v>
      </c>
      <c r="M1242" s="10">
        <f t="shared" si="1095"/>
        <v>9.1225725094577559</v>
      </c>
      <c r="N1242" s="10">
        <f t="shared" si="1096"/>
        <v>10.190637490684914</v>
      </c>
      <c r="O1242" s="7"/>
      <c r="P1242" s="10">
        <f t="shared" si="1097"/>
        <v>3.493920685097887</v>
      </c>
      <c r="Q1242" s="10">
        <f t="shared" si="1098"/>
        <v>2.4258557038707291</v>
      </c>
      <c r="R1242" s="11">
        <f t="shared" si="1099"/>
        <v>1.0680649812271579</v>
      </c>
      <c r="S1242" s="7"/>
      <c r="T1242" s="7"/>
      <c r="U1242" s="7">
        <v>21451.15</v>
      </c>
      <c r="V1242" s="7">
        <v>4840.6499999999996</v>
      </c>
      <c r="W1242" s="7">
        <v>388.5</v>
      </c>
      <c r="X1242" s="7"/>
      <c r="Y1242" s="10">
        <f t="shared" si="1100"/>
        <v>3.8472244746798251E-2</v>
      </c>
      <c r="Z1242" s="10">
        <f t="shared" si="1101"/>
        <v>-1.6293531055677564E-3</v>
      </c>
      <c r="AA1242" s="10">
        <f t="shared" si="1102"/>
        <v>1.7282010997643423E-2</v>
      </c>
      <c r="AB1242" s="5"/>
      <c r="AC1242" s="10">
        <f t="shared" si="1126"/>
        <v>-1.9373758568590981E-2</v>
      </c>
      <c r="AD1242" s="10">
        <f t="shared" si="1127"/>
        <v>-2.0002226968589658E-2</v>
      </c>
      <c r="AE1242" s="10">
        <f t="shared" si="1128"/>
        <v>7.3204419889502756E-2</v>
      </c>
      <c r="AF1242" s="10"/>
      <c r="AG1242" s="10">
        <f t="shared" si="1129"/>
        <v>9.2578178458093741E-2</v>
      </c>
      <c r="AH1242" s="10">
        <f t="shared" si="1130"/>
        <v>9.3206646858092407E-2</v>
      </c>
      <c r="AI1242" s="10">
        <f t="shared" si="1103"/>
        <v>-6.2846839999866622E-4</v>
      </c>
      <c r="AJ1242" s="7"/>
      <c r="AK1242" s="7"/>
      <c r="AL1242" s="7">
        <v>5698.75</v>
      </c>
      <c r="AM1242" s="7">
        <v>261.64999999999998</v>
      </c>
      <c r="AN1242" s="7">
        <v>2738.65</v>
      </c>
      <c r="AO1242" s="4"/>
      <c r="AP1242" s="10">
        <f t="shared" si="1104"/>
        <v>2.1939447125932427E-4</v>
      </c>
      <c r="AQ1242" s="10">
        <f t="shared" si="1105"/>
        <v>4.5345585297642689E-2</v>
      </c>
      <c r="AR1242" s="10">
        <f t="shared" si="1106"/>
        <v>5.6180806727009688E-3</v>
      </c>
      <c r="AS1242" s="4"/>
      <c r="AT1242" s="10">
        <f>(AL1242-$AL$1239)/$AL$1239</f>
        <v>-2.2596689820770087E-2</v>
      </c>
      <c r="AU1242" s="10">
        <f>(AM1242-$AM$1239)/$AM$1239</f>
        <v>8.1198347107437924E-2</v>
      </c>
      <c r="AV1242" s="10">
        <f>(AN1242-$AN$1239)/$AN$1239</f>
        <v>2.3775256537260949E-2</v>
      </c>
      <c r="AW1242" s="4"/>
      <c r="AX1242" s="9">
        <f>AU1242-AT1242</f>
        <v>0.10379503692820802</v>
      </c>
      <c r="AY1242" s="9">
        <f>AU1242-AV1242</f>
        <v>5.7423090570176971E-2</v>
      </c>
      <c r="AZ1242" s="8">
        <f t="shared" si="1107"/>
        <v>4.6371946358031046E-2</v>
      </c>
      <c r="BA1242" s="4"/>
      <c r="BC1242" s="4"/>
      <c r="BD1242" s="4"/>
      <c r="BE1242" s="4"/>
      <c r="BF1242" s="4"/>
      <c r="BG1242" s="4"/>
      <c r="BH1242" s="4"/>
      <c r="BI1242" s="4"/>
      <c r="BJ1242" s="4">
        <v>182</v>
      </c>
      <c r="BK1242" s="4"/>
      <c r="BN1242" s="4"/>
    </row>
    <row r="1243" spans="1:66" s="1" customFormat="1">
      <c r="A1243" s="12">
        <v>43171</v>
      </c>
      <c r="B1243" s="7">
        <v>33917.94</v>
      </c>
      <c r="C1243" s="7">
        <v>856.15</v>
      </c>
      <c r="D1243" s="7">
        <v>2029.3</v>
      </c>
      <c r="E1243" s="7">
        <v>16670</v>
      </c>
      <c r="F1243" s="7"/>
      <c r="G1243" s="7"/>
      <c r="H1243" s="10">
        <f t="shared" si="1091"/>
        <v>6.8207208796377426E-3</v>
      </c>
      <c r="I1243" s="10">
        <f t="shared" si="1092"/>
        <v>1.1211879609328283E-2</v>
      </c>
      <c r="J1243" s="10">
        <f t="shared" si="1093"/>
        <v>9.171534945666979E-3</v>
      </c>
      <c r="K1243" s="7"/>
      <c r="L1243" s="10">
        <f t="shared" si="1094"/>
        <v>12.709367493995195</v>
      </c>
      <c r="M1243" s="10">
        <f t="shared" si="1095"/>
        <v>9.2360655737704924</v>
      </c>
      <c r="N1243" s="10">
        <f t="shared" si="1096"/>
        <v>10.293272813495021</v>
      </c>
      <c r="O1243" s="7"/>
      <c r="P1243" s="10">
        <f t="shared" si="1097"/>
        <v>3.4733019202247029</v>
      </c>
      <c r="Q1243" s="10">
        <f t="shared" si="1098"/>
        <v>2.4160946805001746</v>
      </c>
      <c r="R1243" s="11">
        <f t="shared" si="1099"/>
        <v>1.0572072397245282</v>
      </c>
      <c r="S1243" s="7"/>
      <c r="T1243" s="7"/>
      <c r="U1243" s="7">
        <v>21584.9</v>
      </c>
      <c r="V1243" s="7">
        <v>4872.3500000000004</v>
      </c>
      <c r="W1243" s="7">
        <v>392.45</v>
      </c>
      <c r="X1243" s="7"/>
      <c r="Y1243" s="10">
        <f t="shared" si="1100"/>
        <v>6.2350969528440197E-3</v>
      </c>
      <c r="Z1243" s="10">
        <f t="shared" si="1101"/>
        <v>6.5487073017055E-3</v>
      </c>
      <c r="AA1243" s="10">
        <f t="shared" si="1102"/>
        <v>1.0167310167310139E-2</v>
      </c>
      <c r="AB1243" s="5"/>
      <c r="AC1243" s="10">
        <f t="shared" si="1126"/>
        <v>-1.3259458878763118E-2</v>
      </c>
      <c r="AD1243" s="10">
        <f t="shared" si="1127"/>
        <v>-1.3584508396683731E-2</v>
      </c>
      <c r="AE1243" s="10">
        <f t="shared" si="1128"/>
        <v>8.4116022099447477E-2</v>
      </c>
      <c r="AF1243" s="10"/>
      <c r="AG1243" s="10">
        <f t="shared" si="1129"/>
        <v>9.7375480978210596E-2</v>
      </c>
      <c r="AH1243" s="10">
        <f t="shared" si="1130"/>
        <v>9.7700530496131213E-2</v>
      </c>
      <c r="AI1243" s="10">
        <f t="shared" si="1103"/>
        <v>-3.2504951792061698E-4</v>
      </c>
      <c r="AJ1243" s="7"/>
      <c r="AK1243" s="7"/>
      <c r="AL1243" s="7">
        <v>5644.25</v>
      </c>
      <c r="AM1243" s="7">
        <v>269.5</v>
      </c>
      <c r="AN1243" s="7">
        <v>2836.9</v>
      </c>
      <c r="AO1243" s="4"/>
      <c r="AP1243" s="10">
        <f t="shared" si="1104"/>
        <v>-9.5635007677122175E-3</v>
      </c>
      <c r="AQ1243" s="10">
        <f t="shared" si="1105"/>
        <v>3.0001910949742111E-2</v>
      </c>
      <c r="AR1243" s="10">
        <f t="shared" si="1106"/>
        <v>3.5875340039800634E-2</v>
      </c>
      <c r="AS1243" s="4"/>
      <c r="AT1243" s="10">
        <f>(AL1243-$AL$1239)/$AL$1239</f>
        <v>-3.1944087128033614E-2</v>
      </c>
      <c r="AU1243" s="10">
        <f>(AM1243-$AM$1239)/$AM$1239</f>
        <v>0.11363636363636363</v>
      </c>
      <c r="AV1243" s="10">
        <f>(AN1243-$AN$1239)/$AN$1239</f>
        <v>6.0503541989869312E-2</v>
      </c>
      <c r="AW1243" s="10" t="s">
        <v>1</v>
      </c>
      <c r="AX1243" s="9">
        <f>AU1243-AT1243</f>
        <v>0.14558045076439724</v>
      </c>
      <c r="AY1243" s="9">
        <f>AU1243-AV1243</f>
        <v>5.313282164649432E-2</v>
      </c>
      <c r="AZ1243" s="8">
        <f t="shared" si="1107"/>
        <v>9.2447629117902913E-2</v>
      </c>
      <c r="BA1243" s="4"/>
      <c r="BC1243" s="4"/>
      <c r="BD1243" s="4"/>
      <c r="BE1243" s="4"/>
      <c r="BF1243" s="4"/>
      <c r="BG1243" s="4"/>
      <c r="BH1243" s="4"/>
      <c r="BI1243" s="4"/>
      <c r="BJ1243" s="4"/>
      <c r="BK1243" s="4"/>
      <c r="BN1243" s="4"/>
    </row>
    <row r="1244" spans="1:66" s="1" customFormat="1">
      <c r="A1244" s="12">
        <v>43172</v>
      </c>
      <c r="B1244" s="7">
        <v>33856.78</v>
      </c>
      <c r="C1244" s="7">
        <v>854.2</v>
      </c>
      <c r="D1244" s="7">
        <v>2022.6</v>
      </c>
      <c r="E1244" s="7">
        <v>16784</v>
      </c>
      <c r="F1244" s="7"/>
      <c r="G1244" s="7"/>
      <c r="H1244" s="10">
        <f t="shared" si="1091"/>
        <v>-2.277638264322761E-3</v>
      </c>
      <c r="I1244" s="10">
        <f t="shared" si="1092"/>
        <v>-3.3016311043217099E-3</v>
      </c>
      <c r="J1244" s="10">
        <f t="shared" si="1093"/>
        <v>6.8386322735452913E-3</v>
      </c>
      <c r="K1244" s="7"/>
      <c r="L1244" s="10">
        <f t="shared" si="1094"/>
        <v>12.678142514011208</v>
      </c>
      <c r="M1244" s="10">
        <f t="shared" si="1095"/>
        <v>9.2022698612862541</v>
      </c>
      <c r="N1244" s="10">
        <f t="shared" si="1096"/>
        <v>10.37050335343134</v>
      </c>
      <c r="O1244" s="7"/>
      <c r="P1244" s="10">
        <f t="shared" si="1097"/>
        <v>3.4758726527249539</v>
      </c>
      <c r="Q1244" s="10">
        <f t="shared" si="1098"/>
        <v>2.3076391605798676</v>
      </c>
      <c r="R1244" s="11">
        <f t="shared" si="1099"/>
        <v>1.1682334921450863</v>
      </c>
      <c r="S1244" s="7"/>
      <c r="T1244" s="7"/>
      <c r="U1244" s="7">
        <v>21882.25</v>
      </c>
      <c r="V1244" s="7">
        <v>4865.3999999999996</v>
      </c>
      <c r="W1244" s="7">
        <v>394.1</v>
      </c>
      <c r="X1244" s="7"/>
      <c r="Y1244" s="10">
        <f t="shared" si="1100"/>
        <v>1.3775834032124241E-2</v>
      </c>
      <c r="Z1244" s="10">
        <f t="shared" si="1101"/>
        <v>-1.4264164109722673E-3</v>
      </c>
      <c r="AA1244" s="10">
        <f t="shared" si="1102"/>
        <v>4.204357242960974E-3</v>
      </c>
      <c r="AB1244" s="5"/>
      <c r="AC1244" s="10">
        <f t="shared" si="1126"/>
        <v>3.3371504849150611E-4</v>
      </c>
      <c r="AD1244" s="10">
        <f t="shared" si="1127"/>
        <v>-1.4991547641943978E-2</v>
      </c>
      <c r="AE1244" s="10">
        <f t="shared" si="1128"/>
        <v>8.8674033149171327E-2</v>
      </c>
      <c r="AF1244" s="10"/>
      <c r="AG1244" s="10">
        <f t="shared" si="1129"/>
        <v>8.8340318100679827E-2</v>
      </c>
      <c r="AH1244" s="10">
        <f t="shared" si="1130"/>
        <v>0.10366558079111531</v>
      </c>
      <c r="AI1244" s="10">
        <f t="shared" si="1103"/>
        <v>-1.5325262690435479E-2</v>
      </c>
      <c r="AJ1244" s="7"/>
      <c r="AK1244" s="7"/>
      <c r="AL1244" s="7">
        <v>5647.75</v>
      </c>
      <c r="AM1244" s="7">
        <v>269.7</v>
      </c>
      <c r="AN1244" s="7">
        <v>2860.7</v>
      </c>
      <c r="AO1244" s="4"/>
      <c r="AP1244" s="10">
        <f t="shared" si="1104"/>
        <v>6.2010010187358818E-4</v>
      </c>
      <c r="AQ1244" s="10">
        <f t="shared" si="1105"/>
        <v>7.4211502782927134E-4</v>
      </c>
      <c r="AR1244" s="10">
        <f t="shared" si="1106"/>
        <v>8.3894391765658733E-3</v>
      </c>
      <c r="AS1244" s="4"/>
      <c r="AT1244" s="10">
        <f>(AL1244-$AL$1243)/$AL$1243</f>
        <v>6.2010010187358818E-4</v>
      </c>
      <c r="AU1244" s="10">
        <f>(AM1244-$AM$1243)/$AM$1243</f>
        <v>7.4211502782927134E-4</v>
      </c>
      <c r="AV1244" s="10">
        <f>(AN1244-$AN$1243)/$AN$1243</f>
        <v>8.3894391765658733E-3</v>
      </c>
      <c r="AW1244" s="7" t="s">
        <v>7</v>
      </c>
      <c r="AX1244" s="9">
        <f>AV1244-AT1244</f>
        <v>7.7693390746922854E-3</v>
      </c>
      <c r="AY1244" s="9">
        <f>AV1244-AU1244</f>
        <v>7.6473241487366016E-3</v>
      </c>
      <c r="AZ1244" s="8">
        <f t="shared" si="1107"/>
        <v>1.2201492595568381E-4</v>
      </c>
      <c r="BA1244" s="4"/>
      <c r="BC1244" s="4"/>
      <c r="BD1244" s="4"/>
      <c r="BE1244" s="4"/>
      <c r="BF1244" s="4"/>
      <c r="BG1244" s="4"/>
      <c r="BH1244" s="4"/>
      <c r="BI1244" s="4"/>
      <c r="BJ1244" s="4"/>
      <c r="BK1244" s="4"/>
      <c r="BN1244" s="4"/>
    </row>
    <row r="1245" spans="1:66" s="1" customFormat="1">
      <c r="A1245" s="12">
        <v>43173</v>
      </c>
      <c r="B1245" s="7">
        <v>33835.74</v>
      </c>
      <c r="C1245" s="7">
        <v>844.65</v>
      </c>
      <c r="D1245" s="7">
        <v>2020.6</v>
      </c>
      <c r="E1245" s="7">
        <v>17071.5</v>
      </c>
      <c r="F1245" s="7"/>
      <c r="G1245" s="7"/>
      <c r="H1245" s="10">
        <f t="shared" si="1091"/>
        <v>-1.1180051510185047E-2</v>
      </c>
      <c r="I1245" s="10">
        <f t="shared" si="1092"/>
        <v>-9.8882626322555132E-4</v>
      </c>
      <c r="J1245" s="10">
        <f t="shared" si="1093"/>
        <v>1.7129408960915159E-2</v>
      </c>
      <c r="K1245" s="7"/>
      <c r="L1245" s="10">
        <f t="shared" si="1094"/>
        <v>12.525220176140911</v>
      </c>
      <c r="M1245" s="10">
        <f t="shared" si="1095"/>
        <v>9.1921815889028995</v>
      </c>
      <c r="N1245" s="10">
        <f t="shared" si="1096"/>
        <v>10.565273355463722</v>
      </c>
      <c r="O1245" s="7"/>
      <c r="P1245" s="10">
        <f t="shared" si="1097"/>
        <v>3.3330385872380113</v>
      </c>
      <c r="Q1245" s="10">
        <f t="shared" si="1098"/>
        <v>1.9599468206771888</v>
      </c>
      <c r="R1245" s="11">
        <f t="shared" si="1099"/>
        <v>1.3730917665608224</v>
      </c>
      <c r="S1245" s="7"/>
      <c r="T1245" s="7"/>
      <c r="U1245" s="7">
        <v>21428.05</v>
      </c>
      <c r="V1245" s="7">
        <v>4820.3500000000004</v>
      </c>
      <c r="W1245" s="7">
        <v>388.8</v>
      </c>
      <c r="X1245" s="7"/>
      <c r="Y1245" s="10">
        <f t="shared" si="1100"/>
        <v>-2.0756549257960253E-2</v>
      </c>
      <c r="Z1245" s="10">
        <f t="shared" si="1101"/>
        <v>-9.2592592592591096E-3</v>
      </c>
      <c r="AA1245" s="10">
        <f t="shared" si="1102"/>
        <v>-1.344836335955344E-2</v>
      </c>
      <c r="AB1245" s="5"/>
      <c r="AC1245" s="10">
        <f t="shared" si="1126"/>
        <v>-2.0429760982310884E-2</v>
      </c>
      <c r="AD1245" s="10">
        <f t="shared" si="1127"/>
        <v>-2.4111996274888796E-2</v>
      </c>
      <c r="AE1245" s="10">
        <f t="shared" si="1128"/>
        <v>7.4033149171270754E-2</v>
      </c>
      <c r="AF1245" s="10"/>
      <c r="AG1245" s="10">
        <f t="shared" si="1129"/>
        <v>9.4462910153581631E-2</v>
      </c>
      <c r="AH1245" s="10">
        <f t="shared" si="1130"/>
        <v>9.8145145446159543E-2</v>
      </c>
      <c r="AI1245" s="10">
        <f t="shared" si="1103"/>
        <v>-3.6822352925779123E-3</v>
      </c>
      <c r="AJ1245" s="7"/>
      <c r="AK1245" s="7"/>
      <c r="AL1245" s="7">
        <v>5576</v>
      </c>
      <c r="AM1245" s="7">
        <v>259.55</v>
      </c>
      <c r="AN1245" s="7">
        <v>2879.25</v>
      </c>
      <c r="AO1245" s="4"/>
      <c r="AP1245" s="10">
        <f t="shared" si="1104"/>
        <v>-1.2704174228675136E-2</v>
      </c>
      <c r="AQ1245" s="10">
        <f t="shared" si="1105"/>
        <v>-3.7634408602150456E-2</v>
      </c>
      <c r="AR1245" s="10">
        <f t="shared" si="1106"/>
        <v>6.4844268885238514E-3</v>
      </c>
      <c r="AS1245" s="4"/>
      <c r="AT1245" s="10">
        <f>(AL1245-$AL$1243)/$AL$1243</f>
        <v>-1.2091951986534968E-2</v>
      </c>
      <c r="AU1245" s="10">
        <f>(AM1245-$AM$1243)/$AM$1243</f>
        <v>-3.692022263450831E-2</v>
      </c>
      <c r="AV1245" s="10">
        <f>(AN1245-$AN$1243)/$AN$1243</f>
        <v>1.4928266770065885E-2</v>
      </c>
      <c r="AW1245" s="4"/>
      <c r="AX1245" s="9">
        <f>AV1245-AT1245</f>
        <v>2.7020218756600854E-2</v>
      </c>
      <c r="AY1245" s="9">
        <f>AV1245-AU1245</f>
        <v>5.1848489404574191E-2</v>
      </c>
      <c r="AZ1245" s="8">
        <f t="shared" si="1107"/>
        <v>-2.4828270647973338E-2</v>
      </c>
      <c r="BA1245" s="4"/>
      <c r="BC1245" s="4"/>
      <c r="BD1245" s="4"/>
      <c r="BE1245" s="4"/>
      <c r="BF1245" s="4"/>
      <c r="BG1245" s="4"/>
      <c r="BH1245" s="4"/>
      <c r="BI1245" s="4"/>
      <c r="BJ1245" s="4"/>
      <c r="BK1245" s="4"/>
      <c r="BN1245" s="4"/>
    </row>
    <row r="1246" spans="1:66" s="1" customFormat="1">
      <c r="A1246" s="12">
        <v>43174</v>
      </c>
      <c r="B1246" s="7">
        <v>33685.54</v>
      </c>
      <c r="C1246" s="7">
        <v>847</v>
      </c>
      <c r="D1246" s="7">
        <v>2078</v>
      </c>
      <c r="E1246" s="7">
        <v>17258</v>
      </c>
      <c r="F1246" s="7"/>
      <c r="G1246" s="7"/>
      <c r="H1246" s="10">
        <f t="shared" si="1091"/>
        <v>2.7822174865329103E-3</v>
      </c>
      <c r="I1246" s="10">
        <f t="shared" si="1092"/>
        <v>2.8407403741462979E-2</v>
      </c>
      <c r="J1246" s="10">
        <f t="shared" si="1093"/>
        <v>1.0924640482675805E-2</v>
      </c>
      <c r="K1246" s="7"/>
      <c r="L1246" s="10">
        <f t="shared" si="1094"/>
        <v>12.562850280224177</v>
      </c>
      <c r="M1246" s="10">
        <f t="shared" si="1095"/>
        <v>9.4817150063051709</v>
      </c>
      <c r="N1246" s="10">
        <f t="shared" si="1096"/>
        <v>10.691619808956034</v>
      </c>
      <c r="O1246" s="7"/>
      <c r="P1246" s="10">
        <f t="shared" si="1097"/>
        <v>3.0811352739190063</v>
      </c>
      <c r="Q1246" s="10">
        <f t="shared" si="1098"/>
        <v>1.8712304712681433</v>
      </c>
      <c r="R1246" s="11">
        <f t="shared" si="1099"/>
        <v>1.209904802650863</v>
      </c>
      <c r="S1246" s="7"/>
      <c r="T1246" s="7"/>
      <c r="U1246" s="7">
        <v>21173.75</v>
      </c>
      <c r="V1246" s="7">
        <v>4853.1499999999996</v>
      </c>
      <c r="W1246" s="7">
        <v>390.35</v>
      </c>
      <c r="X1246" s="7"/>
      <c r="Y1246" s="10">
        <f t="shared" si="1100"/>
        <v>-1.1867622112138029E-2</v>
      </c>
      <c r="Z1246" s="10">
        <f t="shared" si="1101"/>
        <v>6.8044851514929977E-3</v>
      </c>
      <c r="AA1246" s="10">
        <f t="shared" si="1102"/>
        <v>3.9866255144033209E-3</v>
      </c>
      <c r="AB1246" s="5"/>
      <c r="AC1246" s="10">
        <f t="shared" si="1126"/>
        <v>-3.2054930411269542E-2</v>
      </c>
      <c r="AD1246" s="10">
        <f t="shared" si="1127"/>
        <v>-1.7471580844021131E-2</v>
      </c>
      <c r="AE1246" s="10">
        <f t="shared" si="1128"/>
        <v>7.8314917127071892E-2</v>
      </c>
      <c r="AF1246" s="10"/>
      <c r="AG1246" s="10">
        <f t="shared" si="1129"/>
        <v>0.11036984753834143</v>
      </c>
      <c r="AH1246" s="10">
        <f t="shared" si="1130"/>
        <v>9.5786497971093024E-2</v>
      </c>
      <c r="AI1246" s="10">
        <f t="shared" si="1103"/>
        <v>1.458334956724841E-2</v>
      </c>
      <c r="AJ1246" s="7"/>
      <c r="AK1246" s="7"/>
      <c r="AL1246" s="7">
        <v>5302.75</v>
      </c>
      <c r="AM1246" s="7">
        <v>260.95</v>
      </c>
      <c r="AN1246" s="7">
        <v>2862.5</v>
      </c>
      <c r="AO1246" s="4"/>
      <c r="AP1246" s="10">
        <f t="shared" si="1104"/>
        <v>-4.9004662840746054E-2</v>
      </c>
      <c r="AQ1246" s="10">
        <f t="shared" si="1105"/>
        <v>5.3939510691580709E-3</v>
      </c>
      <c r="AR1246" s="10">
        <f t="shared" si="1106"/>
        <v>-5.8174871928453591E-3</v>
      </c>
      <c r="AS1246" s="4"/>
      <c r="AT1246" s="10">
        <f>(AL1246-$AL$1243)/$AL$1243</f>
        <v>-6.0504052797094386E-2</v>
      </c>
      <c r="AU1246" s="10">
        <f>(AM1246-$AM$1243)/$AM$1243</f>
        <v>-3.1725417439703196E-2</v>
      </c>
      <c r="AV1246" s="10">
        <f>(AN1246-$AN$1243)/$AN$1243</f>
        <v>9.0239345764742875E-3</v>
      </c>
      <c r="AW1246" s="4"/>
      <c r="AX1246" s="9">
        <f>AV1246-AT1246</f>
        <v>6.9527987373568675E-2</v>
      </c>
      <c r="AY1246" s="9">
        <f>AV1246-AU1246</f>
        <v>4.0749352016177486E-2</v>
      </c>
      <c r="AZ1246" s="8">
        <f t="shared" si="1107"/>
        <v>2.877863535739119E-2</v>
      </c>
      <c r="BA1246" s="4"/>
      <c r="BC1246" s="4"/>
      <c r="BD1246" s="4"/>
      <c r="BE1246" s="4"/>
      <c r="BF1246" s="4"/>
      <c r="BG1246" s="4"/>
      <c r="BH1246" s="4"/>
      <c r="BI1246" s="4"/>
      <c r="BJ1246" s="4"/>
      <c r="BK1246" s="4"/>
      <c r="BN1246" s="4"/>
    </row>
    <row r="1247" spans="1:66" s="1" customFormat="1">
      <c r="A1247" s="12">
        <v>43175</v>
      </c>
      <c r="B1247" s="7">
        <v>33176</v>
      </c>
      <c r="C1247" s="7">
        <v>830.6</v>
      </c>
      <c r="D1247" s="7">
        <v>2030.5</v>
      </c>
      <c r="E1247" s="7">
        <v>16901.5</v>
      </c>
      <c r="F1247" s="7"/>
      <c r="G1247" s="7"/>
      <c r="H1247" s="10">
        <f t="shared" si="1091"/>
        <v>-1.9362455726092062E-2</v>
      </c>
      <c r="I1247" s="10">
        <f t="shared" si="1092"/>
        <v>-2.285851780558229E-2</v>
      </c>
      <c r="J1247" s="10">
        <f t="shared" si="1093"/>
        <v>-2.0657086568547919E-2</v>
      </c>
      <c r="K1247" s="7"/>
      <c r="L1247" s="10">
        <f t="shared" si="1094"/>
        <v>12.300240192153723</v>
      </c>
      <c r="M1247" s="10">
        <f t="shared" si="1095"/>
        <v>9.2421185372005041</v>
      </c>
      <c r="N1247" s="10">
        <f t="shared" si="1096"/>
        <v>10.450105006435878</v>
      </c>
      <c r="O1247" s="7"/>
      <c r="P1247" s="10">
        <f t="shared" si="1097"/>
        <v>3.0581216549532186</v>
      </c>
      <c r="Q1247" s="10">
        <f t="shared" si="1098"/>
        <v>1.8501351857178445</v>
      </c>
      <c r="R1247" s="11">
        <f t="shared" si="1099"/>
        <v>1.2079864692353741</v>
      </c>
      <c r="S1247" s="7"/>
      <c r="T1247" s="7"/>
      <c r="U1247" s="7">
        <v>20534.599999999999</v>
      </c>
      <c r="V1247" s="7">
        <v>4861.3500000000004</v>
      </c>
      <c r="W1247" s="7">
        <v>386.5</v>
      </c>
      <c r="X1247" s="7"/>
      <c r="Y1247" s="10">
        <f t="shared" si="1100"/>
        <v>-3.0185961390873203E-2</v>
      </c>
      <c r="Z1247" s="10">
        <f t="shared" si="1101"/>
        <v>1.6896242646530044E-3</v>
      </c>
      <c r="AA1247" s="10">
        <f t="shared" si="1102"/>
        <v>-9.8629435122326702E-3</v>
      </c>
      <c r="AB1247" s="5"/>
      <c r="AC1247" s="10">
        <f t="shared" si="1126"/>
        <v>-6.1273282910361035E-2</v>
      </c>
      <c r="AD1247" s="10">
        <f t="shared" si="1127"/>
        <v>-1.5811476986304033E-2</v>
      </c>
      <c r="AE1247" s="10">
        <f t="shared" si="1128"/>
        <v>6.7679558011049717E-2</v>
      </c>
      <c r="AF1247" s="10"/>
      <c r="AG1247" s="10">
        <f t="shared" si="1129"/>
        <v>0.12895284092141074</v>
      </c>
      <c r="AH1247" s="10">
        <f t="shared" si="1130"/>
        <v>8.3491034997353747E-2</v>
      </c>
      <c r="AI1247" s="10">
        <f t="shared" si="1103"/>
        <v>4.5461805924056992E-2</v>
      </c>
      <c r="AJ1247" s="7"/>
      <c r="AK1247" s="7"/>
      <c r="AL1247" s="7">
        <v>5215.25</v>
      </c>
      <c r="AM1247" s="7">
        <v>256.05</v>
      </c>
      <c r="AN1247" s="7">
        <v>2840.2</v>
      </c>
      <c r="AO1247" s="4"/>
      <c r="AP1247" s="10">
        <f t="shared" si="1104"/>
        <v>-1.650087218895856E-2</v>
      </c>
      <c r="AQ1247" s="10">
        <f t="shared" si="1105"/>
        <v>-1.8777543590726108E-2</v>
      </c>
      <c r="AR1247" s="10">
        <f t="shared" si="1106"/>
        <v>-7.7903930131005003E-3</v>
      </c>
      <c r="AS1247" s="4"/>
      <c r="AT1247" s="10">
        <f>(AL1247-$AL$1243)/$AL$1243</f>
        <v>-7.6006555343934093E-2</v>
      </c>
      <c r="AU1247" s="10">
        <f>(AM1247-$AM$1243)/$AM$1243</f>
        <v>-4.9907235621521294E-2</v>
      </c>
      <c r="AV1247" s="10">
        <f>(AN1247-$AN$1243)/$AN$1243</f>
        <v>1.1632415664985466E-3</v>
      </c>
      <c r="AW1247" s="4"/>
      <c r="AX1247" s="9">
        <f>AV1247-AT1247</f>
        <v>7.7169796910432645E-2</v>
      </c>
      <c r="AY1247" s="9">
        <f>AV1247-AU1247</f>
        <v>5.1070477188019839E-2</v>
      </c>
      <c r="AZ1247" s="8">
        <f t="shared" si="1107"/>
        <v>2.6099319722412806E-2</v>
      </c>
      <c r="BA1247" s="4"/>
      <c r="BC1247" s="4"/>
      <c r="BD1247" s="4"/>
      <c r="BE1247" s="4"/>
      <c r="BF1247" s="4"/>
      <c r="BG1247" s="4"/>
      <c r="BH1247" s="4"/>
      <c r="BI1247" s="4"/>
      <c r="BJ1247" s="4"/>
      <c r="BK1247" s="4"/>
      <c r="BN1247" s="4"/>
    </row>
    <row r="1248" spans="1:66" s="1" customFormat="1">
      <c r="A1248" s="12">
        <v>43178</v>
      </c>
      <c r="B1248" s="7">
        <v>32923.120000000003</v>
      </c>
      <c r="C1248" s="7">
        <v>825.35</v>
      </c>
      <c r="D1248" s="7">
        <v>1960.2</v>
      </c>
      <c r="E1248" s="7">
        <v>16376.5</v>
      </c>
      <c r="F1248" s="7"/>
      <c r="G1248" s="7"/>
      <c r="H1248" s="10">
        <f t="shared" si="1091"/>
        <v>-6.3207320009631592E-3</v>
      </c>
      <c r="I1248" s="10">
        <f t="shared" si="1092"/>
        <v>-3.4622014282196481E-2</v>
      </c>
      <c r="J1248" s="10">
        <f t="shared" si="1093"/>
        <v>-3.1062331745703043E-2</v>
      </c>
      <c r="K1248" s="7"/>
      <c r="L1248" s="10">
        <f t="shared" si="1094"/>
        <v>12.216172938350679</v>
      </c>
      <c r="M1248" s="10">
        <f t="shared" si="1095"/>
        <v>8.8875157629255988</v>
      </c>
      <c r="N1248" s="10">
        <f t="shared" si="1096"/>
        <v>10.094438046202832</v>
      </c>
      <c r="O1248" s="7"/>
      <c r="P1248" s="10">
        <f t="shared" si="1097"/>
        <v>3.3286571754250804</v>
      </c>
      <c r="Q1248" s="10">
        <f t="shared" si="1098"/>
        <v>2.1217348921478472</v>
      </c>
      <c r="R1248" s="11">
        <f t="shared" si="1099"/>
        <v>1.2069222832772333</v>
      </c>
      <c r="S1248" s="7"/>
      <c r="T1248" s="7"/>
      <c r="U1248" s="7">
        <v>20271.25</v>
      </c>
      <c r="V1248" s="7">
        <v>4807.8500000000004</v>
      </c>
      <c r="W1248" s="7">
        <v>373.35</v>
      </c>
      <c r="X1248" s="7"/>
      <c r="Y1248" s="10">
        <f t="shared" si="1100"/>
        <v>-1.2824695879150243E-2</v>
      </c>
      <c r="Z1248" s="10">
        <f t="shared" si="1101"/>
        <v>-1.1005173460047105E-2</v>
      </c>
      <c r="AA1248" s="10">
        <f t="shared" si="1102"/>
        <v>-3.4023285899094376E-2</v>
      </c>
      <c r="AB1248" s="5"/>
      <c r="AC1248" s="10">
        <f t="shared" si="1126"/>
        <v>-7.331216757066876E-2</v>
      </c>
      <c r="AD1248" s="10">
        <f t="shared" si="1127"/>
        <v>-2.6642642399457319E-2</v>
      </c>
      <c r="AE1248" s="10">
        <f t="shared" si="1128"/>
        <v>3.1353591160221059E-2</v>
      </c>
      <c r="AF1248" s="10"/>
      <c r="AG1248" s="10">
        <f t="shared" si="1129"/>
        <v>0.10466575873088982</v>
      </c>
      <c r="AH1248" s="10">
        <f t="shared" si="1130"/>
        <v>5.7996233559678381E-2</v>
      </c>
      <c r="AI1248" s="10">
        <f t="shared" si="1103"/>
        <v>4.6669525171211437E-2</v>
      </c>
      <c r="AJ1248" s="7"/>
      <c r="AK1248" s="7"/>
      <c r="AL1248" s="7">
        <v>4955.25</v>
      </c>
      <c r="AM1248" s="7">
        <v>251</v>
      </c>
      <c r="AN1248" s="7">
        <v>2835.15</v>
      </c>
      <c r="AO1248" s="4"/>
      <c r="AP1248" s="10">
        <f t="shared" si="1104"/>
        <v>-4.9853794161353722E-2</v>
      </c>
      <c r="AQ1248" s="10">
        <f t="shared" si="1105"/>
        <v>-1.9722710408123456E-2</v>
      </c>
      <c r="AR1248" s="10">
        <f t="shared" si="1106"/>
        <v>-1.7780437997323172E-3</v>
      </c>
      <c r="AS1248" s="4" t="s">
        <v>12</v>
      </c>
      <c r="AT1248" s="10">
        <f>(AL1248-$AL$1243)/$AL$1243</f>
        <v>-0.12207113434025778</v>
      </c>
      <c r="AU1248" s="10">
        <f>(AM1248-$AM$1243)/$AM$1243</f>
        <v>-6.8645640074211506E-2</v>
      </c>
      <c r="AV1248" s="10">
        <f>(AN1248-$AN$1243)/$AN$1243</f>
        <v>-6.1687052768867427E-4</v>
      </c>
      <c r="AW1248" s="10" t="s">
        <v>1</v>
      </c>
      <c r="AX1248" s="9">
        <f>AV1248-AT1248</f>
        <v>0.1214542638125691</v>
      </c>
      <c r="AY1248" s="9">
        <f>AV1248-AU1248</f>
        <v>6.802876954652283E-2</v>
      </c>
      <c r="AZ1248" s="8">
        <f t="shared" si="1107"/>
        <v>5.3425494266046272E-2</v>
      </c>
      <c r="BA1248" s="4" t="s">
        <v>10</v>
      </c>
      <c r="BC1248" s="4"/>
      <c r="BD1248" s="4"/>
      <c r="BE1248" s="4"/>
      <c r="BF1248" s="4"/>
      <c r="BG1248" s="4"/>
      <c r="BH1248" s="4"/>
      <c r="BI1248" s="4"/>
      <c r="BJ1248" s="4">
        <v>183</v>
      </c>
      <c r="BK1248" s="4"/>
      <c r="BN1248" s="4"/>
    </row>
    <row r="1249" spans="1:66" s="1" customFormat="1">
      <c r="A1249" s="12">
        <v>43179</v>
      </c>
      <c r="B1249" s="7">
        <v>32996.76</v>
      </c>
      <c r="C1249" s="7">
        <v>826.35</v>
      </c>
      <c r="D1249" s="7">
        <v>1968.8</v>
      </c>
      <c r="E1249" s="7">
        <v>16549.5</v>
      </c>
      <c r="F1249" s="7"/>
      <c r="G1249" s="7"/>
      <c r="H1249" s="10">
        <f t="shared" si="1091"/>
        <v>1.2116071969467499E-3</v>
      </c>
      <c r="I1249" s="10">
        <f t="shared" si="1092"/>
        <v>4.3873074176104011E-3</v>
      </c>
      <c r="J1249" s="10">
        <f t="shared" si="1093"/>
        <v>1.0563917809055658E-2</v>
      </c>
      <c r="K1249" s="7"/>
      <c r="L1249" s="10">
        <f t="shared" si="1094"/>
        <v>12.232185748598878</v>
      </c>
      <c r="M1249" s="10">
        <f t="shared" si="1095"/>
        <v>8.9308953341740231</v>
      </c>
      <c r="N1249" s="10">
        <f t="shared" si="1096"/>
        <v>10.211638777860578</v>
      </c>
      <c r="O1249" s="7"/>
      <c r="P1249" s="10">
        <f t="shared" si="1097"/>
        <v>3.3012904144248552</v>
      </c>
      <c r="Q1249" s="10">
        <f t="shared" si="1098"/>
        <v>2.0205469707382999</v>
      </c>
      <c r="R1249" s="11">
        <f t="shared" si="1099"/>
        <v>1.2807434436865552</v>
      </c>
      <c r="S1249" s="7"/>
      <c r="T1249" s="7"/>
      <c r="U1249" s="7">
        <v>20814.75</v>
      </c>
      <c r="V1249" s="7">
        <v>4815.3</v>
      </c>
      <c r="W1249" s="7">
        <v>383.45</v>
      </c>
      <c r="X1249" s="7"/>
      <c r="Y1249" s="10">
        <f t="shared" si="1100"/>
        <v>2.6811370783745452E-2</v>
      </c>
      <c r="Z1249" s="10">
        <f t="shared" si="1101"/>
        <v>1.5495491747870289E-3</v>
      </c>
      <c r="AA1249" s="10">
        <f t="shared" si="1102"/>
        <v>2.7052363733761794E-2</v>
      </c>
      <c r="AB1249" s="5"/>
      <c r="AC1249" s="10">
        <f t="shared" si="1126"/>
        <v>-4.8466396494620589E-2</v>
      </c>
      <c r="AD1249" s="10">
        <f t="shared" si="1127"/>
        <v>-2.5134377309214515E-2</v>
      </c>
      <c r="AE1249" s="10">
        <f t="shared" si="1128"/>
        <v>5.9254143646408811E-2</v>
      </c>
      <c r="AF1249" s="10"/>
      <c r="AG1249" s="10">
        <f t="shared" si="1129"/>
        <v>0.1077205401410294</v>
      </c>
      <c r="AH1249" s="10">
        <f t="shared" si="1130"/>
        <v>8.4388520955623325E-2</v>
      </c>
      <c r="AI1249" s="10">
        <f t="shared" si="1103"/>
        <v>2.3332019185406075E-2</v>
      </c>
      <c r="AJ1249" s="7"/>
      <c r="AK1249" s="7"/>
      <c r="AL1249" s="7">
        <v>5106</v>
      </c>
      <c r="AM1249" s="7">
        <v>252.2</v>
      </c>
      <c r="AN1249" s="7">
        <v>2888.35</v>
      </c>
      <c r="AO1249" s="4"/>
      <c r="AP1249" s="10">
        <f t="shared" si="1104"/>
        <v>3.0422279400635688E-2</v>
      </c>
      <c r="AQ1249" s="10">
        <f t="shared" si="1105"/>
        <v>4.780876494023859E-3</v>
      </c>
      <c r="AR1249" s="10">
        <f t="shared" si="1106"/>
        <v>1.8764439271290696E-2</v>
      </c>
      <c r="AS1249" s="4"/>
      <c r="AT1249" s="10">
        <f t="shared" ref="AT1249:AT1256" si="1131">(AL1249-$AL$1248)/$AL$1248</f>
        <v>3.0422279400635688E-2</v>
      </c>
      <c r="AU1249" s="10">
        <f t="shared" ref="AU1249:AU1256" si="1132">(AM1249-$AM$1248)/$AM$1248</f>
        <v>4.780876494023859E-3</v>
      </c>
      <c r="AV1249" s="10">
        <f t="shared" ref="AV1249:AV1256" si="1133">(AN1249-$AN$1248)/$AN$1248</f>
        <v>1.8764439271290696E-2</v>
      </c>
      <c r="AW1249" s="7" t="s">
        <v>7</v>
      </c>
      <c r="AX1249" s="9">
        <f t="shared" ref="AX1249:AX1256" si="1134">AT1249-AU1249</f>
        <v>2.5641402906611828E-2</v>
      </c>
      <c r="AY1249" s="9">
        <f t="shared" ref="AY1249:AY1256" si="1135">AT1249-AV1249</f>
        <v>1.1657840129344992E-2</v>
      </c>
      <c r="AZ1249" s="8">
        <f t="shared" si="1107"/>
        <v>1.3983562777266836E-2</v>
      </c>
      <c r="BA1249" s="4" t="s">
        <v>11</v>
      </c>
      <c r="BC1249" s="4"/>
      <c r="BD1249" s="4"/>
      <c r="BE1249" s="4"/>
      <c r="BF1249" s="4"/>
      <c r="BG1249" s="4"/>
      <c r="BH1249" s="4"/>
      <c r="BI1249" s="4"/>
      <c r="BJ1249" s="4"/>
      <c r="BK1249" s="4"/>
      <c r="BN1249" s="4"/>
    </row>
    <row r="1250" spans="1:66" s="1" customFormat="1">
      <c r="A1250" s="12">
        <v>43180</v>
      </c>
      <c r="B1250" s="7">
        <v>33136.18</v>
      </c>
      <c r="C1250" s="7">
        <v>825.8</v>
      </c>
      <c r="D1250" s="7">
        <v>1989.2</v>
      </c>
      <c r="E1250" s="7">
        <v>17023.5</v>
      </c>
      <c r="F1250" s="7"/>
      <c r="G1250" s="7"/>
      <c r="H1250" s="10">
        <f t="shared" si="1091"/>
        <v>-6.6557753978346726E-4</v>
      </c>
      <c r="I1250" s="10">
        <f t="shared" si="1092"/>
        <v>1.0361641609102037E-2</v>
      </c>
      <c r="J1250" s="10">
        <f t="shared" si="1093"/>
        <v>2.8641348681229039E-2</v>
      </c>
      <c r="K1250" s="7"/>
      <c r="L1250" s="10">
        <f t="shared" si="1094"/>
        <v>12.223378702962368</v>
      </c>
      <c r="M1250" s="10">
        <f t="shared" si="1095"/>
        <v>9.0337957124842365</v>
      </c>
      <c r="N1250" s="10">
        <f t="shared" si="1096"/>
        <v>10.532755233385272</v>
      </c>
      <c r="O1250" s="10" t="s">
        <v>1</v>
      </c>
      <c r="P1250" s="10">
        <f t="shared" si="1097"/>
        <v>3.1895829904781312</v>
      </c>
      <c r="Q1250" s="10">
        <f t="shared" si="1098"/>
        <v>1.6906234695770959</v>
      </c>
      <c r="R1250" s="11">
        <f t="shared" si="1099"/>
        <v>1.4989595209010353</v>
      </c>
      <c r="S1250" s="7" t="s">
        <v>10</v>
      </c>
      <c r="T1250" s="7"/>
      <c r="U1250" s="7">
        <v>20799.599999999999</v>
      </c>
      <c r="V1250" s="7">
        <v>4828.1000000000004</v>
      </c>
      <c r="W1250" s="7">
        <v>387.95</v>
      </c>
      <c r="X1250" s="7"/>
      <c r="Y1250" s="10">
        <f t="shared" si="1100"/>
        <v>-7.278492415235088E-4</v>
      </c>
      <c r="Z1250" s="10">
        <f t="shared" si="1101"/>
        <v>2.6581936743297783E-3</v>
      </c>
      <c r="AA1250" s="10">
        <f t="shared" si="1102"/>
        <v>1.1735558742991264E-2</v>
      </c>
      <c r="AB1250" s="5"/>
      <c r="AC1250" s="10">
        <f t="shared" si="1126"/>
        <v>-4.9158969506216114E-2</v>
      </c>
      <c r="AD1250" s="10">
        <f t="shared" si="1127"/>
        <v>-2.2542995677656309E-2</v>
      </c>
      <c r="AE1250" s="10">
        <f t="shared" si="1128"/>
        <v>7.1685082872928144E-2</v>
      </c>
      <c r="AF1250" s="10"/>
      <c r="AG1250" s="10">
        <f t="shared" si="1129"/>
        <v>0.12084405237914425</v>
      </c>
      <c r="AH1250" s="10">
        <f t="shared" si="1130"/>
        <v>9.422807855058446E-2</v>
      </c>
      <c r="AI1250" s="10">
        <f t="shared" si="1103"/>
        <v>2.6615973828559791E-2</v>
      </c>
      <c r="AJ1250" s="7"/>
      <c r="AK1250" s="7"/>
      <c r="AL1250" s="7">
        <v>5254</v>
      </c>
      <c r="AM1250" s="7">
        <v>252.25</v>
      </c>
      <c r="AN1250" s="7">
        <v>2866.1</v>
      </c>
      <c r="AO1250" s="4"/>
      <c r="AP1250" s="10">
        <f t="shared" si="1104"/>
        <v>2.8985507246376812E-2</v>
      </c>
      <c r="AQ1250" s="10">
        <f t="shared" si="1105"/>
        <v>1.9825535289457323E-4</v>
      </c>
      <c r="AR1250" s="10">
        <f t="shared" si="1106"/>
        <v>-7.7033600498554542E-3</v>
      </c>
      <c r="AS1250" s="4"/>
      <c r="AT1250" s="10">
        <f t="shared" si="1131"/>
        <v>6.0289591847030928E-2</v>
      </c>
      <c r="AU1250" s="10">
        <f t="shared" si="1132"/>
        <v>4.9800796812749003E-3</v>
      </c>
      <c r="AV1250" s="10">
        <f t="shared" si="1133"/>
        <v>1.0916529989594843E-2</v>
      </c>
      <c r="AX1250" s="9">
        <f t="shared" si="1134"/>
        <v>5.5309512165756025E-2</v>
      </c>
      <c r="AY1250" s="9">
        <f t="shared" si="1135"/>
        <v>4.9373061857436083E-2</v>
      </c>
      <c r="AZ1250" s="8">
        <f t="shared" si="1107"/>
        <v>5.9364503083199419E-3</v>
      </c>
      <c r="BA1250" s="4" t="s">
        <v>9</v>
      </c>
      <c r="BC1250" s="4"/>
      <c r="BD1250" s="4"/>
      <c r="BE1250" s="4"/>
      <c r="BF1250" s="4"/>
      <c r="BG1250" s="4"/>
      <c r="BH1250" s="4"/>
      <c r="BI1250" s="4"/>
      <c r="BJ1250" s="4"/>
      <c r="BK1250" s="4"/>
      <c r="BN1250" s="4"/>
    </row>
    <row r="1251" spans="1:66" s="1" customFormat="1">
      <c r="A1251" s="12">
        <v>43181</v>
      </c>
      <c r="B1251" s="7">
        <v>33006.269999999997</v>
      </c>
      <c r="C1251" s="7">
        <v>810.4</v>
      </c>
      <c r="D1251" s="7">
        <v>1981.5</v>
      </c>
      <c r="E1251" s="7">
        <v>16947</v>
      </c>
      <c r="F1251" s="7"/>
      <c r="G1251" s="7"/>
      <c r="H1251" s="10">
        <f t="shared" si="1091"/>
        <v>-1.8648583192056162E-2</v>
      </c>
      <c r="I1251" s="10">
        <f t="shared" si="1092"/>
        <v>-3.8709028755278731E-3</v>
      </c>
      <c r="J1251" s="10">
        <f t="shared" si="1093"/>
        <v>-4.4937879989426378E-3</v>
      </c>
      <c r="K1251" s="7"/>
      <c r="L1251" s="10">
        <f t="shared" si="1094"/>
        <v>11.976781425140111</v>
      </c>
      <c r="M1251" s="10">
        <f t="shared" si="1095"/>
        <v>8.9949558638083236</v>
      </c>
      <c r="N1251" s="10">
        <f t="shared" si="1096"/>
        <v>10.480929476322743</v>
      </c>
      <c r="O1251" s="7" t="s">
        <v>2</v>
      </c>
      <c r="P1251" s="10">
        <f t="shared" si="1097"/>
        <v>2.981825561331787</v>
      </c>
      <c r="Q1251" s="10">
        <f t="shared" si="1098"/>
        <v>1.4958519488173678</v>
      </c>
      <c r="R1251" s="11">
        <f t="shared" si="1099"/>
        <v>1.4859736125144192</v>
      </c>
      <c r="S1251" s="7" t="s">
        <v>2</v>
      </c>
      <c r="T1251" s="7"/>
      <c r="U1251" s="7">
        <v>20599.7</v>
      </c>
      <c r="V1251" s="7">
        <v>4838.6000000000004</v>
      </c>
      <c r="W1251" s="7">
        <v>380.65</v>
      </c>
      <c r="X1251" s="7"/>
      <c r="Y1251" s="10">
        <f t="shared" si="1100"/>
        <v>-9.6107617454180769E-3</v>
      </c>
      <c r="Z1251" s="10">
        <f t="shared" si="1101"/>
        <v>2.1747685424908349E-3</v>
      </c>
      <c r="AA1251" s="10">
        <f t="shared" si="1102"/>
        <v>-1.8816857842505506E-2</v>
      </c>
      <c r="AB1251" s="5"/>
      <c r="AC1251" s="10">
        <f t="shared" si="1126"/>
        <v>-5.8297276108059674E-2</v>
      </c>
      <c r="AD1251" s="10">
        <f t="shared" si="1127"/>
        <v>-2.0417252933018749E-2</v>
      </c>
      <c r="AE1251" s="10">
        <f t="shared" si="1128"/>
        <v>5.1519337016574525E-2</v>
      </c>
      <c r="AF1251" s="10"/>
      <c r="AG1251" s="10">
        <f t="shared" si="1129"/>
        <v>0.1098166131246342</v>
      </c>
      <c r="AH1251" s="10">
        <f t="shared" si="1130"/>
        <v>7.1936589949593274E-2</v>
      </c>
      <c r="AI1251" s="10">
        <f t="shared" si="1103"/>
        <v>3.7880023175040925E-2</v>
      </c>
      <c r="AJ1251" s="7"/>
      <c r="AK1251" s="7"/>
      <c r="AL1251" s="7">
        <v>5251.75</v>
      </c>
      <c r="AM1251" s="7">
        <v>255.1</v>
      </c>
      <c r="AN1251" s="7">
        <v>2844.8</v>
      </c>
      <c r="AO1251" s="4"/>
      <c r="AP1251" s="10">
        <f t="shared" si="1104"/>
        <v>-4.2824514655500571E-4</v>
      </c>
      <c r="AQ1251" s="10">
        <f t="shared" si="1105"/>
        <v>1.1298315163528224E-2</v>
      </c>
      <c r="AR1251" s="10">
        <f t="shared" si="1106"/>
        <v>-7.4317016154355148E-3</v>
      </c>
      <c r="AS1251" s="4"/>
      <c r="AT1251" s="10">
        <f t="shared" si="1131"/>
        <v>5.9835527975379645E-2</v>
      </c>
      <c r="AU1251" s="10">
        <f t="shared" si="1132"/>
        <v>1.6334661354581649E-2</v>
      </c>
      <c r="AV1251" s="10">
        <f t="shared" si="1133"/>
        <v>3.4036999806007057E-3</v>
      </c>
      <c r="AW1251" s="4"/>
      <c r="AX1251" s="9">
        <f t="shared" si="1134"/>
        <v>4.3500866620797995E-2</v>
      </c>
      <c r="AY1251" s="9">
        <f t="shared" si="1135"/>
        <v>5.6431827994778937E-2</v>
      </c>
      <c r="AZ1251" s="8">
        <f t="shared" si="1107"/>
        <v>-1.2930961373980941E-2</v>
      </c>
      <c r="BA1251" s="4"/>
      <c r="BC1251" s="4"/>
      <c r="BD1251" s="4"/>
      <c r="BE1251" s="4"/>
      <c r="BF1251" s="4"/>
      <c r="BG1251" s="4"/>
      <c r="BH1251" s="4"/>
      <c r="BI1251" s="4"/>
      <c r="BJ1251" s="4"/>
      <c r="BK1251" s="4"/>
      <c r="BN1251" s="4"/>
    </row>
    <row r="1252" spans="1:66" s="1" customFormat="1">
      <c r="A1252" s="12">
        <v>43182</v>
      </c>
      <c r="B1252" s="7">
        <v>32596.54</v>
      </c>
      <c r="C1252" s="7">
        <v>794.75</v>
      </c>
      <c r="D1252" s="7">
        <v>1931.6</v>
      </c>
      <c r="E1252" s="7">
        <v>16798.5</v>
      </c>
      <c r="F1252" s="7"/>
      <c r="G1252" s="7"/>
      <c r="H1252" s="10">
        <f t="shared" si="1091"/>
        <v>-1.9311451135241828E-2</v>
      </c>
      <c r="I1252" s="10">
        <f t="shared" si="1092"/>
        <v>-2.5182942215493359E-2</v>
      </c>
      <c r="J1252" s="10">
        <f t="shared" si="1093"/>
        <v>-8.7626128518321824E-3</v>
      </c>
      <c r="K1252" s="7"/>
      <c r="L1252" s="10">
        <f t="shared" si="1094"/>
        <v>11.726180944755804</v>
      </c>
      <c r="M1252" s="10">
        <f t="shared" si="1095"/>
        <v>8.7432534678436316</v>
      </c>
      <c r="N1252" s="10">
        <f t="shared" si="1096"/>
        <v>10.380326536142539</v>
      </c>
      <c r="O1252" s="7"/>
      <c r="P1252" s="10">
        <f t="shared" si="1097"/>
        <v>2.9829274769121721</v>
      </c>
      <c r="Q1252" s="10">
        <f t="shared" si="1098"/>
        <v>1.3458544086132651</v>
      </c>
      <c r="R1252" s="11">
        <f t="shared" si="1099"/>
        <v>1.637073068298907</v>
      </c>
      <c r="S1252" s="7"/>
      <c r="T1252" s="7"/>
      <c r="U1252" s="7">
        <v>20446.7</v>
      </c>
      <c r="V1252" s="7">
        <v>4841</v>
      </c>
      <c r="W1252" s="7">
        <v>373.45</v>
      </c>
      <c r="X1252" s="7"/>
      <c r="Y1252" s="10">
        <f t="shared" si="1100"/>
        <v>-7.427292630475201E-3</v>
      </c>
      <c r="Z1252" s="10">
        <f t="shared" si="1101"/>
        <v>4.96011242921431E-4</v>
      </c>
      <c r="AA1252" s="10">
        <f t="shared" si="1102"/>
        <v>-1.8915013792197528E-2</v>
      </c>
      <c r="AB1252" s="5"/>
      <c r="AC1252" s="10">
        <f t="shared" si="1126"/>
        <v>-6.5291577809320711E-2</v>
      </c>
      <c r="AD1252" s="10">
        <f t="shared" si="1127"/>
        <v>-1.9931368877101667E-2</v>
      </c>
      <c r="AE1252" s="10">
        <f t="shared" si="1128"/>
        <v>3.1629834254143618E-2</v>
      </c>
      <c r="AF1252" s="10"/>
      <c r="AG1252" s="10">
        <f t="shared" si="1129"/>
        <v>9.6921412063464329E-2</v>
      </c>
      <c r="AH1252" s="10">
        <f t="shared" si="1130"/>
        <v>5.1561203131245285E-2</v>
      </c>
      <c r="AI1252" s="10">
        <f t="shared" si="1103"/>
        <v>4.5360208932219044E-2</v>
      </c>
      <c r="AJ1252" s="7"/>
      <c r="AK1252" s="7"/>
      <c r="AL1252" s="7">
        <v>5244.5</v>
      </c>
      <c r="AM1252" s="7">
        <v>254</v>
      </c>
      <c r="AN1252" s="7">
        <v>2735.95</v>
      </c>
      <c r="AO1252" s="4"/>
      <c r="AP1252" s="10">
        <f t="shared" si="1104"/>
        <v>-1.3804922168800875E-3</v>
      </c>
      <c r="AQ1252" s="10">
        <f t="shared" si="1105"/>
        <v>-4.3120344962759476E-3</v>
      </c>
      <c r="AR1252" s="10">
        <f t="shared" si="1106"/>
        <v>-3.8262795275590678E-2</v>
      </c>
      <c r="AS1252" s="4"/>
      <c r="AT1252" s="10">
        <f t="shared" si="1131"/>
        <v>5.8372433277836637E-2</v>
      </c>
      <c r="AU1252" s="10">
        <f t="shared" si="1132"/>
        <v>1.1952191235059761E-2</v>
      </c>
      <c r="AV1252" s="10">
        <f t="shared" si="1133"/>
        <v>-3.4989330370527226E-2</v>
      </c>
      <c r="AW1252" s="4"/>
      <c r="AX1252" s="9">
        <f t="shared" si="1134"/>
        <v>4.642024204277688E-2</v>
      </c>
      <c r="AY1252" s="9">
        <f t="shared" si="1135"/>
        <v>9.3361763648363863E-2</v>
      </c>
      <c r="AZ1252" s="8">
        <f t="shared" si="1107"/>
        <v>-4.6941521605586983E-2</v>
      </c>
      <c r="BA1252" s="4"/>
      <c r="BC1252" s="4"/>
      <c r="BD1252" s="4"/>
      <c r="BE1252" s="4"/>
      <c r="BF1252" s="4"/>
      <c r="BG1252" s="4"/>
      <c r="BH1252" s="4"/>
      <c r="BI1252" s="4"/>
      <c r="BJ1252" s="4"/>
      <c r="BK1252" s="4"/>
      <c r="BN1252" s="4"/>
    </row>
    <row r="1253" spans="1:66" s="1" customFormat="1">
      <c r="A1253" s="12">
        <v>43185</v>
      </c>
      <c r="B1253" s="7">
        <v>33066.410000000003</v>
      </c>
      <c r="C1253" s="7">
        <v>807.55</v>
      </c>
      <c r="D1253" s="7">
        <v>1955.9</v>
      </c>
      <c r="E1253" s="7">
        <v>17408</v>
      </c>
      <c r="F1253" s="7"/>
      <c r="G1253" s="7"/>
      <c r="H1253" s="10">
        <f t="shared" si="1091"/>
        <v>1.6105693614344076E-2</v>
      </c>
      <c r="I1253" s="10">
        <f t="shared" si="1092"/>
        <v>1.2580244357009827E-2</v>
      </c>
      <c r="J1253" s="10">
        <f t="shared" si="1093"/>
        <v>3.6283001458463554E-2</v>
      </c>
      <c r="K1253" s="7"/>
      <c r="L1253" s="10">
        <f t="shared" si="1094"/>
        <v>11.931144915932745</v>
      </c>
      <c r="M1253" s="10">
        <f t="shared" si="1095"/>
        <v>8.8658259773013874</v>
      </c>
      <c r="N1253" s="10">
        <f t="shared" si="1096"/>
        <v>10.793238940451189</v>
      </c>
      <c r="O1253" s="7"/>
      <c r="P1253" s="10">
        <f t="shared" si="1097"/>
        <v>3.0653189386313571</v>
      </c>
      <c r="Q1253" s="10">
        <f t="shared" si="1098"/>
        <v>1.137905975481555</v>
      </c>
      <c r="R1253" s="11">
        <f t="shared" si="1099"/>
        <v>1.927412963149802</v>
      </c>
      <c r="S1253" s="7"/>
      <c r="T1253" s="7"/>
      <c r="U1253" s="7">
        <v>21466.75</v>
      </c>
      <c r="V1253" s="7">
        <v>4852.25</v>
      </c>
      <c r="W1253" s="7">
        <v>372.1</v>
      </c>
      <c r="X1253" s="7"/>
      <c r="Y1253" s="10">
        <f t="shared" si="1100"/>
        <v>4.9888246025030898E-2</v>
      </c>
      <c r="Z1253" s="10">
        <f t="shared" si="1101"/>
        <v>2.3239000206568892E-3</v>
      </c>
      <c r="AA1253" s="10">
        <f t="shared" si="1102"/>
        <v>-3.6149417592715649E-3</v>
      </c>
      <c r="AB1253" s="5"/>
      <c r="AC1253" s="10">
        <f t="shared" si="1126"/>
        <v>-1.8660614081403647E-2</v>
      </c>
      <c r="AD1253" s="10">
        <f t="shared" si="1127"/>
        <v>-1.7653787364989994E-2</v>
      </c>
      <c r="AE1253" s="10">
        <f t="shared" si="1128"/>
        <v>2.7900552486187908E-2</v>
      </c>
      <c r="AF1253" s="10"/>
      <c r="AG1253" s="10">
        <f t="shared" si="1129"/>
        <v>4.6561166567591558E-2</v>
      </c>
      <c r="AH1253" s="10">
        <f t="shared" si="1130"/>
        <v>4.5554339851177905E-2</v>
      </c>
      <c r="AI1253" s="10">
        <f t="shared" si="1103"/>
        <v>1.006826716413653E-3</v>
      </c>
      <c r="AJ1253" s="7"/>
      <c r="AK1253" s="7"/>
      <c r="AL1253" s="7">
        <v>5288.25</v>
      </c>
      <c r="AM1253" s="7">
        <v>245.5</v>
      </c>
      <c r="AN1253" s="7">
        <v>2837.85</v>
      </c>
      <c r="AO1253" s="4"/>
      <c r="AP1253" s="10">
        <f t="shared" si="1104"/>
        <v>8.3420726475355138E-3</v>
      </c>
      <c r="AQ1253" s="10">
        <f t="shared" si="1105"/>
        <v>-3.3464566929133861E-2</v>
      </c>
      <c r="AR1253" s="10">
        <f t="shared" si="1106"/>
        <v>3.7244832690655934E-2</v>
      </c>
      <c r="AS1253" s="4"/>
      <c r="AT1253" s="10">
        <f t="shared" si="1131"/>
        <v>6.7201453004389289E-2</v>
      </c>
      <c r="AU1253" s="10">
        <f t="shared" si="1132"/>
        <v>-2.1912350597609563E-2</v>
      </c>
      <c r="AV1253" s="10">
        <f t="shared" si="1133"/>
        <v>9.5233056452033156E-4</v>
      </c>
      <c r="AW1253" s="4"/>
      <c r="AX1253" s="9">
        <f t="shared" si="1134"/>
        <v>8.9113803601998859E-2</v>
      </c>
      <c r="AY1253" s="9">
        <f t="shared" si="1135"/>
        <v>6.6249122439868954E-2</v>
      </c>
      <c r="AZ1253" s="8">
        <f t="shared" si="1107"/>
        <v>2.2864681162129905E-2</v>
      </c>
      <c r="BA1253" s="4"/>
      <c r="BC1253" s="4"/>
      <c r="BD1253" s="4"/>
      <c r="BE1253" s="4"/>
      <c r="BF1253" s="4"/>
      <c r="BG1253" s="4"/>
      <c r="BH1253" s="4"/>
      <c r="BI1253" s="4"/>
      <c r="BJ1253" s="4"/>
      <c r="BK1253" s="4"/>
      <c r="BN1253" s="4"/>
    </row>
    <row r="1254" spans="1:66" s="1" customFormat="1">
      <c r="A1254" s="12">
        <v>43186</v>
      </c>
      <c r="B1254" s="7">
        <v>33174.39</v>
      </c>
      <c r="C1254" s="7">
        <v>826</v>
      </c>
      <c r="D1254" s="7">
        <v>2012.7</v>
      </c>
      <c r="E1254" s="7">
        <v>17711</v>
      </c>
      <c r="F1254" s="7"/>
      <c r="G1254" s="7"/>
      <c r="H1254" s="10">
        <f t="shared" si="1091"/>
        <v>2.2846882545972443E-2</v>
      </c>
      <c r="I1254" s="10">
        <f t="shared" si="1092"/>
        <v>2.9040339485658751E-2</v>
      </c>
      <c r="J1254" s="10">
        <f t="shared" si="1093"/>
        <v>1.7405790441176471E-2</v>
      </c>
      <c r="K1254" s="7"/>
      <c r="L1254" s="10">
        <f t="shared" si="1094"/>
        <v>12.226581265012008</v>
      </c>
      <c r="M1254" s="10">
        <f t="shared" si="1095"/>
        <v>9.1523329129886513</v>
      </c>
      <c r="N1254" s="10">
        <f t="shared" si="1096"/>
        <v>10.998509586071405</v>
      </c>
      <c r="O1254" s="7"/>
      <c r="P1254" s="10">
        <f t="shared" si="1097"/>
        <v>3.074248352023357</v>
      </c>
      <c r="Q1254" s="10">
        <f t="shared" si="1098"/>
        <v>1.2280716789406032</v>
      </c>
      <c r="R1254" s="11">
        <f t="shared" si="1099"/>
        <v>1.8461766730827538</v>
      </c>
      <c r="S1254" s="7"/>
      <c r="T1254" s="7"/>
      <c r="U1254" s="7">
        <v>22147.599999999999</v>
      </c>
      <c r="V1254" s="7">
        <v>4959.7</v>
      </c>
      <c r="W1254" s="7">
        <v>384</v>
      </c>
      <c r="X1254" s="7"/>
      <c r="Y1254" s="10">
        <f t="shared" si="1100"/>
        <v>3.1716491783805117E-2</v>
      </c>
      <c r="Z1254" s="10">
        <f t="shared" si="1101"/>
        <v>2.2144366015765846E-2</v>
      </c>
      <c r="AA1254" s="10">
        <f t="shared" si="1102"/>
        <v>3.1980650362805632E-2</v>
      </c>
      <c r="AB1254" s="5"/>
      <c r="AC1254" s="10">
        <f t="shared" si="1126"/>
        <v>1.2464028489207876E-2</v>
      </c>
      <c r="AD1254" s="10">
        <f t="shared" si="1127"/>
        <v>4.0996467218010106E-3</v>
      </c>
      <c r="AE1254" s="10">
        <f t="shared" si="1128"/>
        <v>6.0773480662983423E-2</v>
      </c>
      <c r="AF1254" s="10"/>
      <c r="AG1254" s="10">
        <f t="shared" si="1129"/>
        <v>4.8309452173775545E-2</v>
      </c>
      <c r="AH1254" s="10">
        <f t="shared" si="1130"/>
        <v>5.667383394118241E-2</v>
      </c>
      <c r="AI1254" s="10">
        <f t="shared" si="1103"/>
        <v>-8.3643817674068643E-3</v>
      </c>
      <c r="AJ1254" s="7"/>
      <c r="AK1254" s="7"/>
      <c r="AL1254" s="7">
        <v>5281.25</v>
      </c>
      <c r="AM1254" s="7">
        <v>246.75</v>
      </c>
      <c r="AN1254" s="7">
        <v>2886.35</v>
      </c>
      <c r="AO1254" s="4"/>
      <c r="AP1254" s="10">
        <f t="shared" si="1104"/>
        <v>-1.323689311208812E-3</v>
      </c>
      <c r="AQ1254" s="10">
        <f t="shared" si="1105"/>
        <v>5.0916496945010185E-3</v>
      </c>
      <c r="AR1254" s="10">
        <f t="shared" si="1106"/>
        <v>1.7090402945892137E-2</v>
      </c>
      <c r="AS1254" s="4"/>
      <c r="AT1254" s="10">
        <f t="shared" si="1131"/>
        <v>6.5788809848140867E-2</v>
      </c>
      <c r="AU1254" s="10">
        <f t="shared" si="1132"/>
        <v>-1.693227091633466E-2</v>
      </c>
      <c r="AV1254" s="10">
        <f t="shared" si="1133"/>
        <v>1.8059009223497811E-2</v>
      </c>
      <c r="AW1254" s="4"/>
      <c r="AX1254" s="9">
        <f t="shared" si="1134"/>
        <v>8.2721080764475527E-2</v>
      </c>
      <c r="AY1254" s="9">
        <f t="shared" si="1135"/>
        <v>4.7729800624643055E-2</v>
      </c>
      <c r="AZ1254" s="8">
        <f t="shared" si="1107"/>
        <v>3.4991280139832472E-2</v>
      </c>
      <c r="BA1254" s="4"/>
      <c r="BC1254" s="4"/>
      <c r="BD1254" s="4"/>
      <c r="BE1254" s="4"/>
      <c r="BF1254" s="4"/>
      <c r="BG1254" s="4"/>
      <c r="BH1254" s="4"/>
      <c r="BI1254" s="4"/>
      <c r="BJ1254" s="4"/>
      <c r="BK1254" s="4"/>
      <c r="BN1254" s="4"/>
    </row>
    <row r="1255" spans="1:66" s="1" customFormat="1">
      <c r="A1255" s="12">
        <v>43187</v>
      </c>
      <c r="B1255" s="7">
        <v>32968.68</v>
      </c>
      <c r="C1255" s="7">
        <v>818.35</v>
      </c>
      <c r="D1255" s="7">
        <v>1970.3</v>
      </c>
      <c r="E1255" s="7">
        <v>17697.5</v>
      </c>
      <c r="F1255" s="7"/>
      <c r="G1255" s="7"/>
      <c r="H1255" s="10">
        <f t="shared" si="1091"/>
        <v>-9.2615012106537255E-3</v>
      </c>
      <c r="I1255" s="10">
        <f t="shared" si="1092"/>
        <v>-2.1066229443036762E-2</v>
      </c>
      <c r="J1255" s="10">
        <f t="shared" si="1093"/>
        <v>-7.6223815707752247E-4</v>
      </c>
      <c r="K1255" s="7"/>
      <c r="L1255" s="10">
        <f t="shared" si="1094"/>
        <v>12.104083266613289</v>
      </c>
      <c r="M1255" s="10">
        <f t="shared" si="1095"/>
        <v>8.9384615384615387</v>
      </c>
      <c r="N1255" s="10">
        <f t="shared" si="1096"/>
        <v>10.989363864236841</v>
      </c>
      <c r="O1255" s="7"/>
      <c r="P1255" s="10">
        <f t="shared" si="1097"/>
        <v>3.1656217281517502</v>
      </c>
      <c r="Q1255" s="10">
        <f t="shared" si="1098"/>
        <v>1.1147194023764477</v>
      </c>
      <c r="R1255" s="11">
        <f t="shared" si="1099"/>
        <v>2.0509023257753025</v>
      </c>
      <c r="S1255" s="7"/>
      <c r="T1255" s="7"/>
      <c r="U1255" s="7">
        <v>22684.65</v>
      </c>
      <c r="V1255" s="7">
        <v>4971.45</v>
      </c>
      <c r="W1255" s="7">
        <v>374.1</v>
      </c>
      <c r="X1255" s="7">
        <v>1</v>
      </c>
      <c r="Y1255" s="10">
        <f t="shared" si="1100"/>
        <v>2.4248677057559419E-2</v>
      </c>
      <c r="Z1255" s="10">
        <f t="shared" si="1101"/>
        <v>2.3690949049337664E-3</v>
      </c>
      <c r="AA1255" s="10">
        <f t="shared" si="1102"/>
        <v>-2.578124999999994E-2</v>
      </c>
      <c r="AB1255" s="5"/>
      <c r="AC1255" s="10">
        <f t="shared" si="1126"/>
        <v>3.7014941748438314E-2</v>
      </c>
      <c r="AD1255" s="10">
        <f t="shared" si="1127"/>
        <v>6.4784540788954239E-3</v>
      </c>
      <c r="AE1255" s="10">
        <f t="shared" si="1128"/>
        <v>3.342541436464095E-2</v>
      </c>
      <c r="AF1255" s="10" t="s">
        <v>1</v>
      </c>
      <c r="AG1255" s="10">
        <f t="shared" si="1129"/>
        <v>-3.589527383797364E-3</v>
      </c>
      <c r="AH1255" s="10">
        <f t="shared" si="1130"/>
        <v>2.6946960285745527E-2</v>
      </c>
      <c r="AI1255" s="10">
        <f t="shared" si="1103"/>
        <v>-3.0536487669542891E-2</v>
      </c>
      <c r="AJ1255" s="7" t="s">
        <v>5</v>
      </c>
      <c r="AK1255" s="7"/>
      <c r="AL1255" s="7">
        <v>5381.75</v>
      </c>
      <c r="AM1255" s="7">
        <v>242.5</v>
      </c>
      <c r="AN1255" s="7">
        <v>2885.35</v>
      </c>
      <c r="AO1255" s="4"/>
      <c r="AP1255" s="10">
        <f t="shared" si="1104"/>
        <v>1.9029585798816567E-2</v>
      </c>
      <c r="AQ1255" s="10">
        <f t="shared" si="1105"/>
        <v>-1.7223910840932118E-2</v>
      </c>
      <c r="AR1255" s="10">
        <f t="shared" si="1106"/>
        <v>-3.4645832972439238E-4</v>
      </c>
      <c r="AS1255" s="4"/>
      <c r="AT1255" s="10">
        <f t="shared" si="1131"/>
        <v>8.6070329448564659E-2</v>
      </c>
      <c r="AU1255" s="10">
        <f t="shared" si="1132"/>
        <v>-3.386454183266932E-2</v>
      </c>
      <c r="AV1255" s="10">
        <f t="shared" si="1133"/>
        <v>1.7706294199601368E-2</v>
      </c>
      <c r="AW1255" s="4"/>
      <c r="AX1255" s="9">
        <f t="shared" si="1134"/>
        <v>0.11993487128123398</v>
      </c>
      <c r="AY1255" s="9">
        <f t="shared" si="1135"/>
        <v>6.8364035248963284E-2</v>
      </c>
      <c r="AZ1255" s="8">
        <f t="shared" si="1107"/>
        <v>5.1570836032270695E-2</v>
      </c>
      <c r="BA1255" s="4"/>
      <c r="BC1255" s="4"/>
      <c r="BD1255" s="4"/>
      <c r="BE1255" s="4"/>
      <c r="BF1255" s="4"/>
      <c r="BG1255" s="4"/>
      <c r="BH1255" s="4"/>
      <c r="BI1255" s="4"/>
      <c r="BJ1255" s="4"/>
      <c r="BK1255" s="4"/>
      <c r="BN1255" s="4"/>
    </row>
    <row r="1256" spans="1:66" s="1" customFormat="1">
      <c r="A1256" s="12">
        <v>43192</v>
      </c>
      <c r="B1256" s="7">
        <v>33255.360000000001</v>
      </c>
      <c r="C1256" s="7">
        <v>883.2</v>
      </c>
      <c r="D1256" s="7">
        <v>2008.1</v>
      </c>
      <c r="E1256" s="7">
        <v>18184</v>
      </c>
      <c r="F1256" s="7"/>
      <c r="G1256" s="7"/>
      <c r="H1256" s="10">
        <f t="shared" si="1091"/>
        <v>7.9244821897721043E-2</v>
      </c>
      <c r="I1256" s="10">
        <f t="shared" si="1092"/>
        <v>1.9184895701162236E-2</v>
      </c>
      <c r="J1256" s="10">
        <f t="shared" si="1093"/>
        <v>2.7489758440457691E-2</v>
      </c>
      <c r="K1256" s="7"/>
      <c r="L1256" s="10">
        <f t="shared" si="1094"/>
        <v>13.142514011208966</v>
      </c>
      <c r="M1256" s="10">
        <f t="shared" si="1095"/>
        <v>9.1291298865069344</v>
      </c>
      <c r="N1256" s="10">
        <f t="shared" si="1096"/>
        <v>11.318948580719464</v>
      </c>
      <c r="O1256" s="7"/>
      <c r="P1256" s="10">
        <f t="shared" si="1097"/>
        <v>4.0133841247020321</v>
      </c>
      <c r="Q1256" s="10">
        <f t="shared" si="1098"/>
        <v>1.8235654304895021</v>
      </c>
      <c r="R1256" s="11">
        <f t="shared" si="1099"/>
        <v>2.1898186942125299</v>
      </c>
      <c r="S1256" s="7"/>
      <c r="T1256" s="7"/>
      <c r="U1256" s="7">
        <v>22202.9</v>
      </c>
      <c r="V1256" s="7">
        <v>5103.7</v>
      </c>
      <c r="W1256" s="7">
        <v>383.35</v>
      </c>
      <c r="X1256" s="7"/>
      <c r="Y1256" s="10">
        <f t="shared" si="1100"/>
        <v>-2.1236827546380482E-2</v>
      </c>
      <c r="Z1256" s="10">
        <f t="shared" si="1101"/>
        <v>2.6601896830904467E-2</v>
      </c>
      <c r="AA1256" s="10">
        <f t="shared" si="1102"/>
        <v>2.4726009088479016E-2</v>
      </c>
      <c r="AB1256" s="5"/>
      <c r="AC1256" s="10">
        <f t="shared" ref="AC1256:AC1261" si="1136">(U1256-$U$1255)/$U$1255</f>
        <v>-2.1236827546380482E-2</v>
      </c>
      <c r="AD1256" s="10">
        <f t="shared" ref="AD1256:AD1261" si="1137">(V1256-$V$1255)/$V$1255</f>
        <v>2.6601896830904467E-2</v>
      </c>
      <c r="AE1256" s="10">
        <f t="shared" ref="AE1256:AE1261" si="1138">(W1256-$W$1255)/$W$1255</f>
        <v>2.4726009088479016E-2</v>
      </c>
      <c r="AF1256" s="1" t="s">
        <v>2</v>
      </c>
      <c r="AG1256" s="10">
        <f t="shared" ref="AG1256:AG1275" si="1139">AC1256-AD1256</f>
        <v>-4.7838724377284952E-2</v>
      </c>
      <c r="AH1256" s="10">
        <f t="shared" ref="AH1256:AH1275" si="1140">AC1256-AE1256</f>
        <v>-4.5962836634859498E-2</v>
      </c>
      <c r="AI1256" s="10">
        <f t="shared" si="1103"/>
        <v>-1.8758877424254541E-3</v>
      </c>
      <c r="AJ1256" s="7" t="s">
        <v>2</v>
      </c>
      <c r="AK1256" s="7"/>
      <c r="AL1256" s="7">
        <v>5527.75</v>
      </c>
      <c r="AM1256" s="7">
        <v>248.35</v>
      </c>
      <c r="AN1256" s="7">
        <v>2813.75</v>
      </c>
      <c r="AO1256" s="4"/>
      <c r="AP1256" s="10">
        <f t="shared" si="1104"/>
        <v>2.7128722069958658E-2</v>
      </c>
      <c r="AQ1256" s="10">
        <f t="shared" si="1105"/>
        <v>2.4123711340206161E-2</v>
      </c>
      <c r="AR1256" s="10">
        <f t="shared" si="1106"/>
        <v>-2.4815013776491555E-2</v>
      </c>
      <c r="AS1256" s="4"/>
      <c r="AT1256" s="10">
        <f t="shared" si="1131"/>
        <v>0.11553402956460319</v>
      </c>
      <c r="AU1256" s="10">
        <f t="shared" si="1132"/>
        <v>-1.0557768924302812E-2</v>
      </c>
      <c r="AV1256" s="10">
        <f t="shared" si="1133"/>
        <v>-7.5481015113839089E-3</v>
      </c>
      <c r="AW1256" s="10" t="s">
        <v>1</v>
      </c>
      <c r="AX1256" s="9">
        <f t="shared" si="1134"/>
        <v>0.126091798488906</v>
      </c>
      <c r="AY1256" s="9">
        <f t="shared" si="1135"/>
        <v>0.1230821310759871</v>
      </c>
      <c r="AZ1256" s="8">
        <f t="shared" si="1107"/>
        <v>3.0096674129189011E-3</v>
      </c>
      <c r="BA1256" s="4" t="s">
        <v>8</v>
      </c>
      <c r="BC1256" s="4"/>
      <c r="BD1256" s="4"/>
      <c r="BE1256" s="4"/>
      <c r="BF1256" s="4"/>
      <c r="BG1256" s="4"/>
      <c r="BH1256" s="4"/>
      <c r="BI1256" s="4"/>
      <c r="BJ1256" s="4">
        <v>184</v>
      </c>
      <c r="BK1256" s="4"/>
      <c r="BN1256" s="4"/>
    </row>
    <row r="1257" spans="1:66" s="1" customFormat="1">
      <c r="A1257" s="12">
        <v>43193</v>
      </c>
      <c r="B1257" s="7">
        <v>33370.629999999997</v>
      </c>
      <c r="C1257" s="7">
        <v>884.4</v>
      </c>
      <c r="D1257" s="7">
        <v>2009.9</v>
      </c>
      <c r="E1257" s="7">
        <v>18320</v>
      </c>
      <c r="F1257" s="7"/>
      <c r="G1257" s="7"/>
      <c r="H1257" s="10">
        <f t="shared" si="1091"/>
        <v>1.3586956521738358E-3</v>
      </c>
      <c r="I1257" s="10">
        <f t="shared" si="1092"/>
        <v>8.9636970270413918E-4</v>
      </c>
      <c r="J1257" s="10">
        <f t="shared" si="1093"/>
        <v>7.479102507699076E-3</v>
      </c>
      <c r="K1257" s="7"/>
      <c r="L1257" s="10">
        <f t="shared" si="1094"/>
        <v>13.161729383506804</v>
      </c>
      <c r="M1257" s="10">
        <f t="shared" si="1095"/>
        <v>9.1382093316519555</v>
      </c>
      <c r="N1257" s="10">
        <f t="shared" si="1096"/>
        <v>11.411083259941741</v>
      </c>
      <c r="O1257" s="7"/>
      <c r="P1257" s="10">
        <f t="shared" si="1097"/>
        <v>4.0235200518548488</v>
      </c>
      <c r="Q1257" s="10">
        <f t="shared" si="1098"/>
        <v>1.7506461235650637</v>
      </c>
      <c r="R1257" s="11">
        <f t="shared" si="1099"/>
        <v>2.2728739282897852</v>
      </c>
      <c r="S1257" s="7"/>
      <c r="T1257" s="7"/>
      <c r="U1257" s="7">
        <v>22288.3</v>
      </c>
      <c r="V1257" s="7">
        <v>5093.1499999999996</v>
      </c>
      <c r="W1257" s="7">
        <v>384.05</v>
      </c>
      <c r="X1257" s="7"/>
      <c r="Y1257" s="10">
        <f t="shared" si="1100"/>
        <v>3.8463443964526171E-3</v>
      </c>
      <c r="Z1257" s="10">
        <f t="shared" si="1101"/>
        <v>-2.0671277700492156E-3</v>
      </c>
      <c r="AA1257" s="10">
        <f t="shared" si="1102"/>
        <v>1.8260075648884534E-3</v>
      </c>
      <c r="AB1257" s="5"/>
      <c r="AC1257" s="10">
        <f t="shared" si="1136"/>
        <v>-1.7472167302559315E-2</v>
      </c>
      <c r="AD1257" s="10">
        <f t="shared" si="1137"/>
        <v>2.4479779541180104E-2</v>
      </c>
      <c r="AE1257" s="10">
        <f t="shared" si="1138"/>
        <v>2.6597166533012532E-2</v>
      </c>
      <c r="AF1257" s="10"/>
      <c r="AG1257" s="10">
        <f t="shared" si="1139"/>
        <v>-4.1951946843739416E-2</v>
      </c>
      <c r="AH1257" s="10">
        <f t="shared" si="1140"/>
        <v>-4.406933383557185E-2</v>
      </c>
      <c r="AI1257" s="10">
        <f t="shared" si="1103"/>
        <v>2.1173869918324345E-3</v>
      </c>
      <c r="AJ1257" s="7"/>
      <c r="AK1257" s="7"/>
      <c r="AL1257" s="7">
        <v>5718.25</v>
      </c>
      <c r="AM1257" s="7">
        <v>262.10000000000002</v>
      </c>
      <c r="AN1257" s="7">
        <v>2867.2</v>
      </c>
      <c r="AO1257" s="4"/>
      <c r="AP1257" s="10">
        <f t="shared" si="1104"/>
        <v>3.44624847361042E-2</v>
      </c>
      <c r="AQ1257" s="10">
        <f t="shared" si="1105"/>
        <v>5.5365411717334521E-2</v>
      </c>
      <c r="AR1257" s="10">
        <f t="shared" si="1106"/>
        <v>1.8996001776987941E-2</v>
      </c>
      <c r="AS1257" s="4"/>
      <c r="AT1257" s="10">
        <f>(AL1257-$AL$1256)/$AL$1256</f>
        <v>3.44624847361042E-2</v>
      </c>
      <c r="AU1257" s="10">
        <f>(AM1257-$AM$1256)/$AM$1256</f>
        <v>5.5365411717334521E-2</v>
      </c>
      <c r="AV1257" s="10">
        <f>(AN1257-$AN$1256)/$AN$1256</f>
        <v>1.8996001776987941E-2</v>
      </c>
      <c r="AW1257" s="7" t="s">
        <v>7</v>
      </c>
      <c r="AX1257" s="9">
        <f t="shared" ref="AX1257:AX1275" si="1141">AU1257-AT1257</f>
        <v>2.0902926981230321E-2</v>
      </c>
      <c r="AY1257" s="9">
        <f t="shared" ref="AY1257:AY1275" si="1142">AU1257-AV1257</f>
        <v>3.6369409940346584E-2</v>
      </c>
      <c r="AZ1257" s="8">
        <f t="shared" si="1107"/>
        <v>-1.5466482959116262E-2</v>
      </c>
      <c r="BA1257" s="4"/>
      <c r="BC1257" s="4"/>
      <c r="BD1257" s="4"/>
      <c r="BE1257" s="4"/>
      <c r="BF1257" s="4"/>
      <c r="BG1257" s="4"/>
      <c r="BH1257" s="4"/>
      <c r="BI1257" s="4"/>
      <c r="BJ1257" s="4"/>
      <c r="BK1257" s="4"/>
      <c r="BN1257" s="4"/>
    </row>
    <row r="1258" spans="1:66" s="1" customFormat="1">
      <c r="A1258" s="12">
        <v>43194</v>
      </c>
      <c r="B1258" s="7">
        <v>33019.07</v>
      </c>
      <c r="C1258" s="7">
        <v>871.35</v>
      </c>
      <c r="D1258" s="7">
        <v>2005.6</v>
      </c>
      <c r="E1258" s="7">
        <v>18457</v>
      </c>
      <c r="F1258" s="7"/>
      <c r="G1258" s="7"/>
      <c r="H1258" s="10">
        <f t="shared" si="1091"/>
        <v>-1.4755766621438212E-2</v>
      </c>
      <c r="I1258" s="10">
        <f t="shared" si="1092"/>
        <v>-2.1394099208916773E-3</v>
      </c>
      <c r="J1258" s="10">
        <f t="shared" si="1093"/>
        <v>7.4781659388646286E-3</v>
      </c>
      <c r="K1258" s="7"/>
      <c r="L1258" s="10">
        <f t="shared" si="1094"/>
        <v>12.952762209767814</v>
      </c>
      <c r="M1258" s="10">
        <f t="shared" si="1095"/>
        <v>9.1165195460277424</v>
      </c>
      <c r="N1258" s="10">
        <f t="shared" si="1096"/>
        <v>11.503895400040649</v>
      </c>
      <c r="O1258" s="7"/>
      <c r="P1258" s="10">
        <f t="shared" si="1097"/>
        <v>3.8362426637400713</v>
      </c>
      <c r="Q1258" s="10">
        <f t="shared" si="1098"/>
        <v>1.4488668097271642</v>
      </c>
      <c r="R1258" s="11">
        <f t="shared" si="1099"/>
        <v>2.3873758540129071</v>
      </c>
      <c r="S1258" s="7"/>
      <c r="T1258" s="7"/>
      <c r="U1258" s="7">
        <v>22718.15</v>
      </c>
      <c r="V1258" s="7">
        <v>5023.95</v>
      </c>
      <c r="W1258" s="7">
        <v>373.1</v>
      </c>
      <c r="X1258" s="7"/>
      <c r="Y1258" s="10">
        <f t="shared" si="1100"/>
        <v>1.9285903366340285E-2</v>
      </c>
      <c r="Z1258" s="10">
        <f t="shared" si="1101"/>
        <v>-1.3586876490973135E-2</v>
      </c>
      <c r="AA1258" s="10">
        <f t="shared" si="1102"/>
        <v>-2.8511912511391714E-2</v>
      </c>
      <c r="AB1258" s="5"/>
      <c r="AC1258" s="10">
        <f t="shared" si="1136"/>
        <v>1.4767695335832819E-3</v>
      </c>
      <c r="AD1258" s="10">
        <f t="shared" si="1137"/>
        <v>1.0560299309054702E-2</v>
      </c>
      <c r="AE1258" s="10">
        <f t="shared" si="1138"/>
        <v>-2.6730820636193531E-3</v>
      </c>
      <c r="AF1258" s="10"/>
      <c r="AG1258" s="10">
        <f t="shared" si="1139"/>
        <v>-9.0835297754714196E-3</v>
      </c>
      <c r="AH1258" s="10">
        <f t="shared" si="1140"/>
        <v>4.149851597202635E-3</v>
      </c>
      <c r="AI1258" s="10">
        <f t="shared" si="1103"/>
        <v>-1.3233381372674054E-2</v>
      </c>
      <c r="AJ1258" s="7"/>
      <c r="AK1258" s="7"/>
      <c r="AL1258" s="7">
        <v>5626.75</v>
      </c>
      <c r="AM1258" s="7">
        <v>266.64999999999998</v>
      </c>
      <c r="AN1258" s="7">
        <v>2896.55</v>
      </c>
      <c r="AO1258" s="4"/>
      <c r="AP1258" s="10">
        <f t="shared" si="1104"/>
        <v>-1.6001399029423338E-2</v>
      </c>
      <c r="AQ1258" s="10">
        <f t="shared" si="1105"/>
        <v>1.7359786341091012E-2</v>
      </c>
      <c r="AR1258" s="10">
        <f t="shared" si="1106"/>
        <v>1.0236467633928699E-2</v>
      </c>
      <c r="AS1258" s="4"/>
      <c r="AT1258" s="10">
        <f>(AL1258-$AL$1256)/$AL$1256</f>
        <v>1.7909637736873051E-2</v>
      </c>
      <c r="AU1258" s="10">
        <f>(AM1258-$AM$1256)/$AM$1256</f>
        <v>7.3686329776524992E-2</v>
      </c>
      <c r="AV1258" s="10">
        <f>(AN1258-$AN$1256)/$AN$1256</f>
        <v>2.9426921368280828E-2</v>
      </c>
      <c r="AW1258" s="4"/>
      <c r="AX1258" s="9">
        <f t="shared" si="1141"/>
        <v>5.5776692039651937E-2</v>
      </c>
      <c r="AY1258" s="9">
        <f t="shared" si="1142"/>
        <v>4.4259408408244161E-2</v>
      </c>
      <c r="AZ1258" s="8">
        <f t="shared" si="1107"/>
        <v>1.1517283631407776E-2</v>
      </c>
      <c r="BA1258" s="4"/>
      <c r="BC1258" s="4"/>
      <c r="BD1258" s="4"/>
      <c r="BE1258" s="4"/>
      <c r="BF1258" s="4"/>
      <c r="BG1258" s="4"/>
      <c r="BH1258" s="4"/>
      <c r="BI1258" s="4"/>
      <c r="BJ1258" s="4"/>
      <c r="BK1258" s="4"/>
      <c r="BN1258" s="4"/>
    </row>
    <row r="1259" spans="1:66" s="1" customFormat="1">
      <c r="A1259" s="12">
        <v>43195</v>
      </c>
      <c r="B1259" s="7">
        <v>33596.800000000003</v>
      </c>
      <c r="C1259" s="7">
        <v>891.3</v>
      </c>
      <c r="D1259" s="7">
        <v>2042.8</v>
      </c>
      <c r="E1259" s="7">
        <v>19142</v>
      </c>
      <c r="F1259" s="7"/>
      <c r="G1259" s="7"/>
      <c r="H1259" s="10">
        <f t="shared" si="1091"/>
        <v>2.2895506971940014E-2</v>
      </c>
      <c r="I1259" s="10">
        <f t="shared" si="1092"/>
        <v>1.854806541683289E-2</v>
      </c>
      <c r="J1259" s="10">
        <f t="shared" si="1093"/>
        <v>3.711329035054451E-2</v>
      </c>
      <c r="K1259" s="7"/>
      <c r="L1259" s="10">
        <f t="shared" si="1094"/>
        <v>13.272217774219374</v>
      </c>
      <c r="M1259" s="10">
        <f t="shared" si="1095"/>
        <v>9.304161412358134</v>
      </c>
      <c r="N1259" s="10">
        <f t="shared" si="1096"/>
        <v>11.967956100535195</v>
      </c>
      <c r="O1259" s="7"/>
      <c r="P1259" s="10">
        <f t="shared" si="1097"/>
        <v>3.9680563618612403</v>
      </c>
      <c r="Q1259" s="10">
        <f t="shared" si="1098"/>
        <v>1.304261673684179</v>
      </c>
      <c r="R1259" s="11">
        <f t="shared" si="1099"/>
        <v>2.6637946881770613</v>
      </c>
      <c r="S1259" s="7"/>
      <c r="T1259" s="7"/>
      <c r="U1259" s="7">
        <v>23993.95</v>
      </c>
      <c r="V1259" s="7">
        <v>5057.3</v>
      </c>
      <c r="W1259" s="7">
        <v>379.2</v>
      </c>
      <c r="X1259" s="7"/>
      <c r="Y1259" s="10">
        <f t="shared" si="1100"/>
        <v>5.6157741717525377E-2</v>
      </c>
      <c r="Z1259" s="10">
        <f t="shared" si="1101"/>
        <v>6.6382030075936996E-3</v>
      </c>
      <c r="AA1259" s="10">
        <f t="shared" si="1102"/>
        <v>1.6349504154382112E-2</v>
      </c>
      <c r="AB1259" s="5"/>
      <c r="AC1259" s="10">
        <f t="shared" si="1136"/>
        <v>5.771744329315194E-2</v>
      </c>
      <c r="AD1259" s="10">
        <f t="shared" si="1137"/>
        <v>1.7268603727282859E-2</v>
      </c>
      <c r="AE1259" s="10">
        <f t="shared" si="1138"/>
        <v>1.3632718524458609E-2</v>
      </c>
      <c r="AF1259" s="10"/>
      <c r="AG1259" s="10">
        <f t="shared" si="1139"/>
        <v>4.0448839565869081E-2</v>
      </c>
      <c r="AH1259" s="10">
        <f t="shared" si="1140"/>
        <v>4.408472476869333E-2</v>
      </c>
      <c r="AI1259" s="10">
        <f t="shared" si="1103"/>
        <v>-3.6358852028242489E-3</v>
      </c>
      <c r="AJ1259" s="7"/>
      <c r="AK1259" s="7"/>
      <c r="AL1259" s="7">
        <v>5660.25</v>
      </c>
      <c r="AM1259" s="7">
        <v>286.35000000000002</v>
      </c>
      <c r="AN1259" s="7">
        <v>2922.2</v>
      </c>
      <c r="AO1259" s="4"/>
      <c r="AP1259" s="10">
        <f t="shared" si="1104"/>
        <v>5.9537032923090592E-3</v>
      </c>
      <c r="AQ1259" s="10">
        <f t="shared" si="1105"/>
        <v>7.3879617476092438E-2</v>
      </c>
      <c r="AR1259" s="10">
        <f t="shared" si="1106"/>
        <v>8.8553624139060729E-3</v>
      </c>
      <c r="AS1259" s="4"/>
      <c r="AT1259" s="10">
        <f>(AL1259-$AL$1256)/$AL$1256</f>
        <v>2.3969969698340192E-2</v>
      </c>
      <c r="AU1259" s="10">
        <f>(AM1259-$AM$1256)/$AM$1256</f>
        <v>0.15300986510972431</v>
      </c>
      <c r="AV1259" s="10">
        <f>(AN1259-$AN$1256)/$AN$1256</f>
        <v>3.8542869835628546E-2</v>
      </c>
      <c r="AW1259" s="10" t="s">
        <v>1</v>
      </c>
      <c r="AX1259" s="9">
        <f t="shared" si="1141"/>
        <v>0.12903989541138411</v>
      </c>
      <c r="AY1259" s="9">
        <f t="shared" si="1142"/>
        <v>0.11446699527409576</v>
      </c>
      <c r="AZ1259" s="8">
        <f t="shared" si="1107"/>
        <v>1.4572900137288347E-2</v>
      </c>
      <c r="BA1259" s="4" t="s">
        <v>5</v>
      </c>
      <c r="BC1259" s="4"/>
      <c r="BD1259" s="4"/>
      <c r="BE1259" s="4"/>
      <c r="BF1259" s="4"/>
      <c r="BG1259" s="4"/>
      <c r="BH1259" s="4"/>
      <c r="BI1259" s="4"/>
      <c r="BJ1259" s="4">
        <v>185</v>
      </c>
      <c r="BK1259" s="4"/>
      <c r="BN1259" s="4"/>
    </row>
    <row r="1260" spans="1:66" s="1" customFormat="1">
      <c r="A1260" s="12">
        <v>43196</v>
      </c>
      <c r="B1260" s="7">
        <v>33626.97</v>
      </c>
      <c r="C1260" s="7">
        <v>908.8</v>
      </c>
      <c r="D1260" s="7">
        <v>2054.1</v>
      </c>
      <c r="E1260" s="7">
        <v>19330</v>
      </c>
      <c r="F1260" s="7"/>
      <c r="G1260" s="7"/>
      <c r="H1260" s="10">
        <f t="shared" si="1091"/>
        <v>1.9634242118254236E-2</v>
      </c>
      <c r="I1260" s="10">
        <f t="shared" si="1092"/>
        <v>5.5316232621891301E-3</v>
      </c>
      <c r="J1260" s="10">
        <f t="shared" si="1093"/>
        <v>9.8213352836694183E-3</v>
      </c>
      <c r="K1260" s="7"/>
      <c r="L1260" s="10">
        <f t="shared" si="1094"/>
        <v>13.552441953562848</v>
      </c>
      <c r="M1260" s="10">
        <f t="shared" si="1095"/>
        <v>9.3611601513240856</v>
      </c>
      <c r="N1260" s="10">
        <f t="shared" si="1096"/>
        <v>12.095318745342459</v>
      </c>
      <c r="O1260" s="7"/>
      <c r="P1260" s="10">
        <f t="shared" si="1097"/>
        <v>4.1912818022387626</v>
      </c>
      <c r="Q1260" s="10">
        <f t="shared" si="1098"/>
        <v>1.4571232082203895</v>
      </c>
      <c r="R1260" s="11">
        <f t="shared" si="1099"/>
        <v>2.734158594018373</v>
      </c>
      <c r="S1260" s="7"/>
      <c r="T1260" s="7"/>
      <c r="U1260" s="7">
        <v>23926.65</v>
      </c>
      <c r="V1260" s="7">
        <v>5175.05</v>
      </c>
      <c r="W1260" s="7">
        <v>378.15</v>
      </c>
      <c r="X1260" s="7"/>
      <c r="Y1260" s="10">
        <f t="shared" si="1100"/>
        <v>-2.8048737285857172E-3</v>
      </c>
      <c r="Z1260" s="10">
        <f t="shared" si="1101"/>
        <v>2.3283174816601745E-2</v>
      </c>
      <c r="AA1260" s="10">
        <f t="shared" si="1102"/>
        <v>-2.7689873417721818E-3</v>
      </c>
      <c r="AB1260" s="5"/>
      <c r="AC1260" s="10">
        <f t="shared" si="1136"/>
        <v>5.4750679424192129E-2</v>
      </c>
      <c r="AD1260" s="10">
        <f t="shared" si="1137"/>
        <v>4.0953846463305549E-2</v>
      </c>
      <c r="AE1260" s="10">
        <f t="shared" si="1138"/>
        <v>1.0825982357658259E-2</v>
      </c>
      <c r="AF1260" s="10"/>
      <c r="AG1260" s="10">
        <f t="shared" si="1139"/>
        <v>1.3796832960886581E-2</v>
      </c>
      <c r="AH1260" s="10">
        <f t="shared" si="1140"/>
        <v>4.3924697066533874E-2</v>
      </c>
      <c r="AI1260" s="10">
        <f t="shared" si="1103"/>
        <v>-3.0127864105647294E-2</v>
      </c>
      <c r="AJ1260" s="7"/>
      <c r="AK1260" s="7"/>
      <c r="AL1260" s="7">
        <v>5665</v>
      </c>
      <c r="AM1260" s="7">
        <v>284.25</v>
      </c>
      <c r="AN1260" s="7">
        <v>2853.1</v>
      </c>
      <c r="AO1260" s="4"/>
      <c r="AP1260" s="10">
        <f t="shared" si="1104"/>
        <v>8.3918554834150436E-4</v>
      </c>
      <c r="AQ1260" s="10">
        <f t="shared" si="1105"/>
        <v>-7.3336825563122838E-3</v>
      </c>
      <c r="AR1260" s="10">
        <f t="shared" si="1106"/>
        <v>-2.3646567654506848E-2</v>
      </c>
      <c r="AS1260" s="4"/>
      <c r="AT1260" s="10">
        <f t="shared" ref="AT1260:AT1266" si="1143">(AL1260-$AL$1259)/$AL$1259</f>
        <v>8.3918554834150436E-4</v>
      </c>
      <c r="AU1260" s="10">
        <f t="shared" ref="AU1260:AU1266" si="1144">(AM1260-$AM$1259)/$AM$1259</f>
        <v>-7.3336825563122838E-3</v>
      </c>
      <c r="AV1260" s="10">
        <f t="shared" ref="AV1260:AV1266" si="1145">(AN1260-$AN$1259)/$AN$1259</f>
        <v>-2.3646567654506848E-2</v>
      </c>
      <c r="AW1260" s="4" t="s">
        <v>2</v>
      </c>
      <c r="AX1260" s="9">
        <f t="shared" si="1141"/>
        <v>-8.1728681046537889E-3</v>
      </c>
      <c r="AY1260" s="9">
        <f t="shared" si="1142"/>
        <v>1.6312885098194563E-2</v>
      </c>
      <c r="AZ1260" s="8">
        <f t="shared" si="1107"/>
        <v>-2.4485753202848352E-2</v>
      </c>
      <c r="BA1260" s="4" t="s">
        <v>2</v>
      </c>
      <c r="BC1260" s="4"/>
      <c r="BD1260" s="4"/>
      <c r="BE1260" s="4"/>
      <c r="BF1260" s="4"/>
      <c r="BG1260" s="4"/>
      <c r="BH1260" s="4"/>
      <c r="BI1260" s="4"/>
      <c r="BJ1260" s="4"/>
      <c r="BK1260" s="4"/>
      <c r="BN1260" s="4"/>
    </row>
    <row r="1261" spans="1:66" s="1" customFormat="1">
      <c r="A1261" s="12">
        <v>43199</v>
      </c>
      <c r="B1261" s="7">
        <v>33788.54</v>
      </c>
      <c r="C1261" s="7">
        <v>904.95</v>
      </c>
      <c r="D1261" s="7">
        <v>2083.1999999999998</v>
      </c>
      <c r="E1261" s="7">
        <v>19418</v>
      </c>
      <c r="F1261" s="7"/>
      <c r="G1261" s="7"/>
      <c r="H1261" s="10">
        <f t="shared" si="1091"/>
        <v>-4.2363556338027167E-3</v>
      </c>
      <c r="I1261" s="10">
        <f t="shared" si="1092"/>
        <v>1.4166788374470527E-2</v>
      </c>
      <c r="J1261" s="10">
        <f t="shared" si="1093"/>
        <v>4.5525090532850488E-3</v>
      </c>
      <c r="K1261" s="7"/>
      <c r="L1261" s="10">
        <f t="shared" si="1094"/>
        <v>13.490792634107285</v>
      </c>
      <c r="M1261" s="10">
        <f t="shared" si="1095"/>
        <v>9.5079445145018902</v>
      </c>
      <c r="N1261" s="10">
        <f t="shared" si="1096"/>
        <v>12.154935302486283</v>
      </c>
      <c r="O1261" s="7"/>
      <c r="P1261" s="10">
        <f t="shared" si="1097"/>
        <v>3.9828481196053946</v>
      </c>
      <c r="Q1261" s="10">
        <f t="shared" si="1098"/>
        <v>1.3358573316210016</v>
      </c>
      <c r="R1261" s="11">
        <f t="shared" si="1099"/>
        <v>2.646990787984393</v>
      </c>
      <c r="S1261" s="7"/>
      <c r="T1261" s="7"/>
      <c r="U1261" s="7">
        <v>24959.200000000001</v>
      </c>
      <c r="V1261" s="7">
        <v>5163.8500000000004</v>
      </c>
      <c r="W1261" s="7">
        <v>375.95</v>
      </c>
      <c r="X1261" s="7">
        <v>2</v>
      </c>
      <c r="Y1261" s="10">
        <f t="shared" si="1100"/>
        <v>4.3154808550298483E-2</v>
      </c>
      <c r="Z1261" s="10">
        <f t="shared" si="1101"/>
        <v>-2.1642302972917785E-3</v>
      </c>
      <c r="AA1261" s="10">
        <f t="shared" si="1102"/>
        <v>-5.8177971704349825E-3</v>
      </c>
      <c r="AB1261" s="5"/>
      <c r="AC1261" s="13">
        <f t="shared" si="1136"/>
        <v>0.10026824306304039</v>
      </c>
      <c r="AD1261" s="10">
        <f t="shared" si="1137"/>
        <v>3.870098261070725E-2</v>
      </c>
      <c r="AE1261" s="10">
        <f t="shared" si="1138"/>
        <v>4.9452018176957121E-3</v>
      </c>
      <c r="AF1261" s="10" t="s">
        <v>1</v>
      </c>
      <c r="AG1261" s="10">
        <f t="shared" si="1139"/>
        <v>6.1567260452333135E-2</v>
      </c>
      <c r="AH1261" s="10">
        <f t="shared" si="1140"/>
        <v>9.5323041245344672E-2</v>
      </c>
      <c r="AI1261" s="10">
        <f t="shared" si="1103"/>
        <v>-3.3755780793011537E-2</v>
      </c>
      <c r="AJ1261" s="7" t="s">
        <v>5</v>
      </c>
      <c r="AK1261" s="7"/>
      <c r="AL1261" s="7">
        <v>5633.5</v>
      </c>
      <c r="AM1261" s="7">
        <v>285.55</v>
      </c>
      <c r="AN1261" s="7">
        <v>2778.75</v>
      </c>
      <c r="AO1261" s="4"/>
      <c r="AP1261" s="10">
        <f t="shared" si="1104"/>
        <v>-5.5604589585172108E-3</v>
      </c>
      <c r="AQ1261" s="10">
        <f t="shared" si="1105"/>
        <v>4.573438874230471E-3</v>
      </c>
      <c r="AR1261" s="10">
        <f t="shared" si="1106"/>
        <v>-2.6059374014230103E-2</v>
      </c>
      <c r="AS1261" s="4"/>
      <c r="AT1261" s="10">
        <f t="shared" si="1143"/>
        <v>-4.7259396669758402E-3</v>
      </c>
      <c r="AU1261" s="10">
        <f t="shared" si="1144"/>
        <v>-2.7937838309761175E-3</v>
      </c>
      <c r="AV1261" s="10">
        <f t="shared" si="1145"/>
        <v>-4.9089726918075366E-2</v>
      </c>
      <c r="AW1261" s="4"/>
      <c r="AX1261" s="9">
        <f t="shared" si="1141"/>
        <v>1.9321558359997226E-3</v>
      </c>
      <c r="AY1261" s="9">
        <f t="shared" si="1142"/>
        <v>4.6295943087099251E-2</v>
      </c>
      <c r="AZ1261" s="8">
        <f t="shared" si="1107"/>
        <v>-4.4363787251099525E-2</v>
      </c>
      <c r="BA1261" s="4"/>
      <c r="BC1261" s="4"/>
      <c r="BD1261" s="4"/>
      <c r="BE1261" s="4"/>
      <c r="BF1261" s="4"/>
      <c r="BG1261" s="4"/>
      <c r="BH1261" s="4"/>
      <c r="BI1261" s="4"/>
      <c r="BJ1261" s="4"/>
      <c r="BK1261" s="4"/>
      <c r="BN1261" s="4"/>
    </row>
    <row r="1262" spans="1:66" s="1" customFormat="1">
      <c r="A1262" s="12">
        <v>43200</v>
      </c>
      <c r="B1262" s="7">
        <v>33880.25</v>
      </c>
      <c r="C1262" s="7">
        <v>886.95</v>
      </c>
      <c r="D1262" s="7">
        <v>2066.1</v>
      </c>
      <c r="E1262" s="7">
        <v>19223</v>
      </c>
      <c r="F1262" s="7"/>
      <c r="G1262" s="7"/>
      <c r="H1262" s="10">
        <f t="shared" si="1091"/>
        <v>-1.9890601690701143E-2</v>
      </c>
      <c r="I1262" s="10">
        <f t="shared" si="1092"/>
        <v>-8.2085253456220773E-3</v>
      </c>
      <c r="J1262" s="10">
        <f t="shared" si="1093"/>
        <v>-1.0042228859820784E-2</v>
      </c>
      <c r="K1262" s="7"/>
      <c r="L1262" s="10">
        <f t="shared" si="1094"/>
        <v>13.202562049639711</v>
      </c>
      <c r="M1262" s="10">
        <f t="shared" si="1095"/>
        <v>9.4216897856242117</v>
      </c>
      <c r="N1262" s="10">
        <f t="shared" si="1096"/>
        <v>12.02283043154258</v>
      </c>
      <c r="O1262" s="7"/>
      <c r="P1262" s="10">
        <f t="shared" si="1097"/>
        <v>3.7808722640154997</v>
      </c>
      <c r="Q1262" s="10">
        <f t="shared" si="1098"/>
        <v>1.1797316180971311</v>
      </c>
      <c r="R1262" s="11">
        <f t="shared" si="1099"/>
        <v>2.6011406459183686</v>
      </c>
      <c r="S1262" s="7"/>
      <c r="T1262" s="7"/>
      <c r="U1262" s="7">
        <v>24886.15</v>
      </c>
      <c r="V1262" s="7">
        <v>5136</v>
      </c>
      <c r="W1262" s="7">
        <v>375.45</v>
      </c>
      <c r="X1262" s="7"/>
      <c r="Y1262" s="10">
        <f t="shared" si="1100"/>
        <v>-2.9267764992467415E-3</v>
      </c>
      <c r="Z1262" s="10">
        <f t="shared" si="1101"/>
        <v>-5.3932627787407388E-3</v>
      </c>
      <c r="AA1262" s="10">
        <f t="shared" si="1102"/>
        <v>-1.3299640909695438E-3</v>
      </c>
      <c r="AB1262" s="5"/>
      <c r="AC1262" s="10">
        <f t="shared" ref="AC1262:AC1267" si="1146">(U1262-$U$1261)/$U$1261</f>
        <v>-2.9267764992467415E-3</v>
      </c>
      <c r="AD1262" s="10">
        <f t="shared" ref="AD1262:AD1267" si="1147">(V1262-$V$1261)/$V$1261</f>
        <v>-5.3932627787407388E-3</v>
      </c>
      <c r="AE1262" s="10">
        <f t="shared" ref="AE1262:AE1267" si="1148">(W1262-$W$1261)/$W$1261</f>
        <v>-1.3299640909695438E-3</v>
      </c>
      <c r="AF1262" s="7" t="s">
        <v>2</v>
      </c>
      <c r="AG1262" s="10">
        <f t="shared" si="1139"/>
        <v>2.4664862794939973E-3</v>
      </c>
      <c r="AH1262" s="10">
        <f t="shared" si="1140"/>
        <v>-1.5968124082771976E-3</v>
      </c>
      <c r="AI1262" s="10">
        <f t="shared" si="1103"/>
        <v>4.0632986877711949E-3</v>
      </c>
      <c r="AJ1262" s="7" t="s">
        <v>2</v>
      </c>
      <c r="AK1262" s="7"/>
      <c r="AL1262" s="7">
        <v>5629</v>
      </c>
      <c r="AM1262" s="7">
        <v>282.64999999999998</v>
      </c>
      <c r="AN1262" s="7">
        <v>2767.45</v>
      </c>
      <c r="AO1262" s="4"/>
      <c r="AP1262" s="10">
        <f t="shared" si="1104"/>
        <v>-7.9879293512026268E-4</v>
      </c>
      <c r="AQ1262" s="10">
        <f t="shared" si="1105"/>
        <v>-1.0155839607774589E-2</v>
      </c>
      <c r="AR1262" s="10">
        <f t="shared" si="1106"/>
        <v>-4.0665766981557109E-3</v>
      </c>
      <c r="AS1262" s="4"/>
      <c r="AT1262" s="10">
        <f t="shared" si="1143"/>
        <v>-5.5209575548783177E-3</v>
      </c>
      <c r="AU1262" s="10">
        <f t="shared" si="1144"/>
        <v>-1.292125021826452E-2</v>
      </c>
      <c r="AV1262" s="10">
        <f t="shared" si="1145"/>
        <v>-5.2956676476627204E-2</v>
      </c>
      <c r="AW1262" s="4"/>
      <c r="AX1262" s="9">
        <f t="shared" si="1141"/>
        <v>-7.400292663386202E-3</v>
      </c>
      <c r="AY1262" s="9">
        <f t="shared" si="1142"/>
        <v>4.0035426258362684E-2</v>
      </c>
      <c r="AZ1262" s="8">
        <f t="shared" si="1107"/>
        <v>-4.7435718921748887E-2</v>
      </c>
      <c r="BA1262" s="4"/>
      <c r="BC1262" s="4"/>
      <c r="BD1262" s="4"/>
      <c r="BE1262" s="4"/>
      <c r="BF1262" s="4"/>
      <c r="BG1262" s="4"/>
      <c r="BH1262" s="4"/>
      <c r="BI1262" s="4"/>
      <c r="BJ1262" s="4"/>
      <c r="BK1262" s="4"/>
      <c r="BN1262" s="4"/>
    </row>
    <row r="1263" spans="1:66" s="1" customFormat="1">
      <c r="A1263" s="12">
        <v>43201</v>
      </c>
      <c r="B1263" s="7">
        <v>33940.44</v>
      </c>
      <c r="C1263" s="7">
        <v>905.8</v>
      </c>
      <c r="D1263" s="7">
        <v>2090.5</v>
      </c>
      <c r="E1263" s="7">
        <v>19249</v>
      </c>
      <c r="F1263" s="7"/>
      <c r="G1263" s="7"/>
      <c r="H1263" s="10">
        <f t="shared" si="1091"/>
        <v>2.1252607249563005E-2</v>
      </c>
      <c r="I1263" s="10">
        <f t="shared" si="1092"/>
        <v>1.1809689753642173E-2</v>
      </c>
      <c r="J1263" s="10">
        <f t="shared" si="1093"/>
        <v>1.3525464287572179E-3</v>
      </c>
      <c r="K1263" s="7"/>
      <c r="L1263" s="10">
        <f t="shared" si="1094"/>
        <v>13.504403522818253</v>
      </c>
      <c r="M1263" s="10">
        <f t="shared" si="1095"/>
        <v>9.5447667087011343</v>
      </c>
      <c r="N1263" s="10">
        <f t="shared" si="1096"/>
        <v>12.040444414335074</v>
      </c>
      <c r="O1263" s="7"/>
      <c r="P1263" s="10">
        <f t="shared" si="1097"/>
        <v>3.9596368141171183</v>
      </c>
      <c r="Q1263" s="10">
        <f t="shared" si="1098"/>
        <v>1.4639591084831789</v>
      </c>
      <c r="R1263" s="11">
        <f t="shared" si="1099"/>
        <v>2.4956777056339394</v>
      </c>
      <c r="S1263" s="7"/>
      <c r="T1263" s="7"/>
      <c r="U1263" s="7">
        <v>24924</v>
      </c>
      <c r="V1263" s="7">
        <v>5136.1000000000004</v>
      </c>
      <c r="W1263" s="7">
        <v>370.05</v>
      </c>
      <c r="X1263" s="7"/>
      <c r="Y1263" s="10">
        <f t="shared" si="1100"/>
        <v>1.5209262983626854E-3</v>
      </c>
      <c r="Z1263" s="10">
        <f t="shared" si="1101"/>
        <v>1.9470404984494509E-5</v>
      </c>
      <c r="AA1263" s="10">
        <f t="shared" si="1102"/>
        <v>-1.4382740711146563E-2</v>
      </c>
      <c r="AB1263" s="5"/>
      <c r="AC1263" s="10">
        <f t="shared" si="1146"/>
        <v>-1.4103016122311903E-3</v>
      </c>
      <c r="AD1263" s="10">
        <f t="shared" si="1147"/>
        <v>-5.373897382766734E-3</v>
      </c>
      <c r="AE1263" s="10">
        <f t="shared" si="1148"/>
        <v>-1.5693576273440556E-2</v>
      </c>
      <c r="AF1263" s="10"/>
      <c r="AG1263" s="10">
        <f t="shared" si="1139"/>
        <v>3.9635957705355437E-3</v>
      </c>
      <c r="AH1263" s="10">
        <f t="shared" si="1140"/>
        <v>1.4283274661209365E-2</v>
      </c>
      <c r="AI1263" s="10">
        <f t="shared" si="1103"/>
        <v>-1.0319678890673822E-2</v>
      </c>
      <c r="AJ1263" s="7"/>
      <c r="AK1263" s="7"/>
      <c r="AL1263" s="7">
        <v>5612.5</v>
      </c>
      <c r="AM1263" s="7">
        <v>280.55</v>
      </c>
      <c r="AN1263" s="7">
        <v>2782.65</v>
      </c>
      <c r="AO1263" s="4"/>
      <c r="AP1263" s="10">
        <f t="shared" si="1104"/>
        <v>-2.9312488896784507E-3</v>
      </c>
      <c r="AQ1263" s="10">
        <f t="shared" si="1105"/>
        <v>-7.4296833539712224E-3</v>
      </c>
      <c r="AR1263" s="10">
        <f t="shared" si="1106"/>
        <v>5.4924208206111307E-3</v>
      </c>
      <c r="AS1263" s="4"/>
      <c r="AT1263" s="10">
        <f t="shared" si="1143"/>
        <v>-8.4360231438540701E-3</v>
      </c>
      <c r="AU1263" s="10">
        <f t="shared" si="1144"/>
        <v>-2.0254932774576604E-2</v>
      </c>
      <c r="AV1263" s="10">
        <f t="shared" si="1145"/>
        <v>-4.7755116008486663E-2</v>
      </c>
      <c r="AW1263" s="4"/>
      <c r="AX1263" s="9">
        <f t="shared" si="1141"/>
        <v>-1.1818909630722534E-2</v>
      </c>
      <c r="AY1263" s="9">
        <f t="shared" si="1142"/>
        <v>2.7500183233910059E-2</v>
      </c>
      <c r="AZ1263" s="8">
        <f t="shared" si="1107"/>
        <v>-3.9319092864632595E-2</v>
      </c>
      <c r="BA1263" s="4"/>
      <c r="BC1263" s="4"/>
      <c r="BD1263" s="4"/>
      <c r="BE1263" s="4"/>
      <c r="BF1263" s="4"/>
      <c r="BG1263" s="4"/>
      <c r="BH1263" s="4"/>
      <c r="BI1263" s="4"/>
      <c r="BJ1263" s="4"/>
      <c r="BK1263" s="4"/>
      <c r="BN1263" s="4"/>
    </row>
    <row r="1264" spans="1:66" s="1" customFormat="1">
      <c r="A1264" s="12">
        <v>43202</v>
      </c>
      <c r="B1264" s="7">
        <v>34101.129999999997</v>
      </c>
      <c r="C1264" s="7">
        <v>905.75</v>
      </c>
      <c r="D1264" s="7">
        <v>2141.4</v>
      </c>
      <c r="E1264" s="7">
        <v>19272</v>
      </c>
      <c r="F1264" s="7"/>
      <c r="G1264" s="7"/>
      <c r="H1264" s="10">
        <f t="shared" si="1091"/>
        <v>-5.5199823360515046E-5</v>
      </c>
      <c r="I1264" s="10">
        <f t="shared" si="1092"/>
        <v>2.4348242047357135E-2</v>
      </c>
      <c r="J1264" s="10">
        <f t="shared" si="1093"/>
        <v>1.1948672658319912E-3</v>
      </c>
      <c r="K1264" s="7"/>
      <c r="L1264" s="10">
        <f t="shared" si="1094"/>
        <v>13.503602882305843</v>
      </c>
      <c r="M1264" s="10">
        <f t="shared" si="1095"/>
        <v>9.8015132408575028</v>
      </c>
      <c r="N1264" s="10">
        <f t="shared" si="1096"/>
        <v>12.056026014497665</v>
      </c>
      <c r="O1264" s="7"/>
      <c r="P1264" s="10">
        <f t="shared" si="1097"/>
        <v>3.7020896414483406</v>
      </c>
      <c r="Q1264" s="10">
        <f t="shared" si="1098"/>
        <v>1.4475768678081788</v>
      </c>
      <c r="R1264" s="11">
        <f t="shared" si="1099"/>
        <v>2.2545127736401618</v>
      </c>
      <c r="S1264" s="7"/>
      <c r="T1264" s="7"/>
      <c r="U1264" s="7">
        <v>24722.3</v>
      </c>
      <c r="V1264" s="7">
        <v>5164.3999999999996</v>
      </c>
      <c r="W1264" s="7">
        <v>355.6</v>
      </c>
      <c r="X1264" s="7"/>
      <c r="Y1264" s="10">
        <f t="shared" si="1100"/>
        <v>-8.0926015085861312E-3</v>
      </c>
      <c r="Z1264" s="10">
        <f t="shared" si="1101"/>
        <v>5.5100173283229043E-3</v>
      </c>
      <c r="AA1264" s="10">
        <f t="shared" si="1102"/>
        <v>-3.9048777192271282E-2</v>
      </c>
      <c r="AB1264" s="5"/>
      <c r="AC1264" s="10">
        <f t="shared" si="1146"/>
        <v>-9.4914901118626181E-3</v>
      </c>
      <c r="AD1264" s="10">
        <f t="shared" si="1147"/>
        <v>1.0650967785649707E-4</v>
      </c>
      <c r="AE1264" s="10">
        <f t="shared" si="1148"/>
        <v>-5.4129538502460342E-2</v>
      </c>
      <c r="AF1264" s="10"/>
      <c r="AG1264" s="10">
        <f t="shared" si="1139"/>
        <v>-9.5979997897191159E-3</v>
      </c>
      <c r="AH1264" s="10">
        <f t="shared" si="1140"/>
        <v>4.463804839059772E-2</v>
      </c>
      <c r="AI1264" s="10">
        <f t="shared" si="1103"/>
        <v>-5.423604818031684E-2</v>
      </c>
      <c r="AJ1264" s="7"/>
      <c r="AK1264" s="7"/>
      <c r="AL1264" s="7">
        <v>5651</v>
      </c>
      <c r="AM1264" s="7">
        <v>278.14999999999998</v>
      </c>
      <c r="AN1264" s="7">
        <v>2777.1</v>
      </c>
      <c r="AO1264" s="4"/>
      <c r="AP1264" s="10">
        <f t="shared" si="1104"/>
        <v>6.8596881959910915E-3</v>
      </c>
      <c r="AQ1264" s="10">
        <f t="shared" si="1105"/>
        <v>-8.5546248440564396E-3</v>
      </c>
      <c r="AR1264" s="10">
        <f t="shared" si="1106"/>
        <v>-1.9945016441162856E-3</v>
      </c>
      <c r="AS1264" s="4"/>
      <c r="AT1264" s="10">
        <f t="shared" si="1143"/>
        <v>-1.6342034362439822E-3</v>
      </c>
      <c r="AU1264" s="10">
        <f t="shared" si="1144"/>
        <v>-2.8636284267504957E-2</v>
      </c>
      <c r="AV1264" s="10">
        <f t="shared" si="1145"/>
        <v>-4.9654369995209058E-2</v>
      </c>
      <c r="AW1264" s="4"/>
      <c r="AX1264" s="9">
        <f t="shared" si="1141"/>
        <v>-2.7002080831260974E-2</v>
      </c>
      <c r="AY1264" s="9">
        <f t="shared" si="1142"/>
        <v>2.1018085727704101E-2</v>
      </c>
      <c r="AZ1264" s="8">
        <f t="shared" si="1107"/>
        <v>-4.8020166558965072E-2</v>
      </c>
      <c r="BA1264" s="4"/>
      <c r="BC1264" s="4"/>
      <c r="BD1264" s="4"/>
      <c r="BE1264" s="4"/>
      <c r="BF1264" s="4"/>
      <c r="BG1264" s="4"/>
      <c r="BH1264" s="4"/>
      <c r="BI1264" s="4"/>
      <c r="BJ1264" s="4"/>
      <c r="BK1264" s="4"/>
      <c r="BN1264" s="4"/>
    </row>
    <row r="1265" spans="1:66" s="1" customFormat="1">
      <c r="A1265" s="12">
        <v>43203</v>
      </c>
      <c r="B1265" s="7">
        <v>34192.65</v>
      </c>
      <c r="C1265" s="7">
        <v>946.35</v>
      </c>
      <c r="D1265" s="7">
        <v>2147.6999999999998</v>
      </c>
      <c r="E1265" s="7">
        <v>19183.5</v>
      </c>
      <c r="F1265" s="7"/>
      <c r="G1265" s="7"/>
      <c r="H1265" s="10">
        <f t="shared" si="1091"/>
        <v>4.4824730886006095E-2</v>
      </c>
      <c r="I1265" s="10">
        <f t="shared" si="1092"/>
        <v>2.9420005603809315E-3</v>
      </c>
      <c r="J1265" s="10">
        <f t="shared" si="1093"/>
        <v>-4.5921544209215443E-3</v>
      </c>
      <c r="K1265" s="7"/>
      <c r="L1265" s="10">
        <f t="shared" si="1094"/>
        <v>14.153722978382705</v>
      </c>
      <c r="M1265" s="10">
        <f t="shared" si="1095"/>
        <v>9.8332912988650687</v>
      </c>
      <c r="N1265" s="10">
        <f t="shared" si="1096"/>
        <v>11.996070726915523</v>
      </c>
      <c r="O1265" s="7"/>
      <c r="P1265" s="10">
        <f t="shared" si="1097"/>
        <v>4.3204316795176361</v>
      </c>
      <c r="Q1265" s="10">
        <f t="shared" si="1098"/>
        <v>2.1576522514671819</v>
      </c>
      <c r="R1265" s="11">
        <f t="shared" si="1099"/>
        <v>2.1627794280504542</v>
      </c>
      <c r="S1265" s="7"/>
      <c r="T1265" s="7"/>
      <c r="U1265" s="7">
        <v>25100.6</v>
      </c>
      <c r="V1265" s="7">
        <v>5205.3</v>
      </c>
      <c r="W1265" s="7">
        <v>351.35</v>
      </c>
      <c r="X1265" s="7"/>
      <c r="Y1265" s="10">
        <f t="shared" si="1100"/>
        <v>1.5301974330867244E-2</v>
      </c>
      <c r="Z1265" s="10">
        <f t="shared" si="1101"/>
        <v>7.9196034389281515E-3</v>
      </c>
      <c r="AA1265" s="10">
        <f t="shared" si="1102"/>
        <v>-1.1951631046119234E-2</v>
      </c>
      <c r="AB1265" s="5"/>
      <c r="AC1265" s="10">
        <f t="shared" si="1146"/>
        <v>5.6652456809512253E-3</v>
      </c>
      <c r="AD1265" s="10">
        <f t="shared" si="1147"/>
        <v>8.0269566311956808E-3</v>
      </c>
      <c r="AE1265" s="10">
        <f t="shared" si="1148"/>
        <v>-6.543423327570147E-2</v>
      </c>
      <c r="AF1265" s="10"/>
      <c r="AG1265" s="10">
        <f t="shared" si="1139"/>
        <v>-2.3617109502444555E-3</v>
      </c>
      <c r="AH1265" s="10">
        <f t="shared" si="1140"/>
        <v>7.1099478956652695E-2</v>
      </c>
      <c r="AI1265" s="10">
        <f t="shared" si="1103"/>
        <v>-7.3461189906897151E-2</v>
      </c>
      <c r="AJ1265" s="7"/>
      <c r="AK1265" s="7"/>
      <c r="AL1265" s="7">
        <v>5648.25</v>
      </c>
      <c r="AM1265" s="7">
        <v>317.45</v>
      </c>
      <c r="AN1265" s="7">
        <v>2842.3</v>
      </c>
      <c r="AO1265" s="4"/>
      <c r="AP1265" s="10">
        <f t="shared" si="1104"/>
        <v>-4.866395328260485E-4</v>
      </c>
      <c r="AQ1265" s="10">
        <f t="shared" si="1105"/>
        <v>0.14129067050152799</v>
      </c>
      <c r="AR1265" s="10">
        <f t="shared" si="1106"/>
        <v>2.3477728565770146E-2</v>
      </c>
      <c r="AS1265" s="4" t="s">
        <v>6</v>
      </c>
      <c r="AT1265" s="10">
        <f t="shared" si="1143"/>
        <v>-2.120047701073274E-3</v>
      </c>
      <c r="AU1265" s="10">
        <f t="shared" si="1144"/>
        <v>0.10860834642919491</v>
      </c>
      <c r="AV1265" s="10">
        <f t="shared" si="1145"/>
        <v>-2.7342413250290753E-2</v>
      </c>
      <c r="AW1265" s="4"/>
      <c r="AX1265" s="9">
        <f t="shared" si="1141"/>
        <v>0.11072839413026818</v>
      </c>
      <c r="AY1265" s="9">
        <f t="shared" si="1142"/>
        <v>0.13595075967948567</v>
      </c>
      <c r="AZ1265" s="8">
        <f t="shared" si="1107"/>
        <v>-2.5222365549217488E-2</v>
      </c>
      <c r="BA1265" s="4"/>
      <c r="BC1265" s="4"/>
      <c r="BD1265" s="4"/>
      <c r="BE1265" s="4"/>
      <c r="BF1265" s="4"/>
      <c r="BG1265" s="4"/>
      <c r="BH1265" s="4"/>
      <c r="BI1265" s="4"/>
      <c r="BJ1265" s="4"/>
      <c r="BK1265" s="4"/>
      <c r="BN1265" s="4"/>
    </row>
    <row r="1266" spans="1:66" s="1" customFormat="1">
      <c r="A1266" s="12">
        <v>43206</v>
      </c>
      <c r="B1266" s="7">
        <v>34305.43</v>
      </c>
      <c r="C1266" s="7">
        <v>973.7</v>
      </c>
      <c r="D1266" s="7">
        <v>2142.9</v>
      </c>
      <c r="E1266" s="7">
        <v>19413.5</v>
      </c>
      <c r="F1266" s="7"/>
      <c r="G1266" s="7"/>
      <c r="H1266" s="10">
        <f t="shared" si="1091"/>
        <v>2.8900512495377E-2</v>
      </c>
      <c r="I1266" s="10">
        <f t="shared" si="1092"/>
        <v>-2.2349490152254632E-3</v>
      </c>
      <c r="J1266" s="10">
        <f t="shared" si="1093"/>
        <v>1.1989470117548934E-2</v>
      </c>
      <c r="K1266" s="7"/>
      <c r="L1266" s="10">
        <f t="shared" si="1094"/>
        <v>14.591673338670937</v>
      </c>
      <c r="M1266" s="10">
        <f t="shared" si="1095"/>
        <v>9.8090794451450201</v>
      </c>
      <c r="N1266" s="10">
        <f t="shared" si="1096"/>
        <v>12.151886728541429</v>
      </c>
      <c r="O1266" s="10" t="s">
        <v>1</v>
      </c>
      <c r="P1266" s="10">
        <f t="shared" si="1097"/>
        <v>4.7825938935259167</v>
      </c>
      <c r="Q1266" s="10">
        <f t="shared" si="1098"/>
        <v>2.4397866101295076</v>
      </c>
      <c r="R1266" s="11">
        <f t="shared" si="1099"/>
        <v>2.3428072833964091</v>
      </c>
      <c r="S1266" s="7" t="s">
        <v>5</v>
      </c>
      <c r="T1266" s="7"/>
      <c r="U1266" s="7">
        <v>25300.1</v>
      </c>
      <c r="V1266" s="7">
        <v>5311.9</v>
      </c>
      <c r="W1266" s="7">
        <v>355.25</v>
      </c>
      <c r="X1266" s="7"/>
      <c r="Y1266" s="10">
        <f t="shared" si="1100"/>
        <v>7.948017178872219E-3</v>
      </c>
      <c r="Z1266" s="10">
        <f t="shared" si="1101"/>
        <v>2.0479127043590083E-2</v>
      </c>
      <c r="AA1266" s="10">
        <f t="shared" si="1102"/>
        <v>1.1100042692471829E-2</v>
      </c>
      <c r="AB1266" s="5"/>
      <c r="AC1266" s="10">
        <f t="shared" si="1146"/>
        <v>1.3658290329818176E-2</v>
      </c>
      <c r="AD1266" s="10">
        <f t="shared" si="1147"/>
        <v>2.8670468739409406E-2</v>
      </c>
      <c r="AE1266" s="10">
        <f t="shared" si="1148"/>
        <v>-5.5060513366139083E-2</v>
      </c>
      <c r="AF1266" s="10"/>
      <c r="AG1266" s="10">
        <f t="shared" si="1139"/>
        <v>-1.501217840959123E-2</v>
      </c>
      <c r="AH1266" s="10">
        <f t="shared" si="1140"/>
        <v>6.8718803695957259E-2</v>
      </c>
      <c r="AI1266" s="10">
        <f t="shared" si="1103"/>
        <v>-8.3730982105548496E-2</v>
      </c>
      <c r="AJ1266" s="7"/>
      <c r="AK1266" s="7"/>
      <c r="AL1266" s="7">
        <v>5645</v>
      </c>
      <c r="AM1266" s="7">
        <v>380.4</v>
      </c>
      <c r="AN1266" s="7">
        <v>2910.05</v>
      </c>
      <c r="AO1266" s="4"/>
      <c r="AP1266" s="10">
        <f t="shared" si="1104"/>
        <v>-5.7539946000973753E-4</v>
      </c>
      <c r="AQ1266" s="10">
        <f t="shared" si="1105"/>
        <v>0.19829894471570322</v>
      </c>
      <c r="AR1266" s="10">
        <f t="shared" si="1106"/>
        <v>2.3836329732962739E-2</v>
      </c>
      <c r="AS1266" s="4"/>
      <c r="AT1266" s="10">
        <f t="shared" si="1143"/>
        <v>-2.6942272867806192E-3</v>
      </c>
      <c r="AU1266" s="10">
        <f t="shared" si="1144"/>
        <v>0.32844421162912502</v>
      </c>
      <c r="AV1266" s="10">
        <f t="shared" si="1145"/>
        <v>-4.1578262952568735E-3</v>
      </c>
      <c r="AW1266" s="4"/>
      <c r="AX1266" s="9">
        <f t="shared" si="1141"/>
        <v>0.33113843891590561</v>
      </c>
      <c r="AY1266" s="9">
        <f t="shared" si="1142"/>
        <v>0.33260203792438187</v>
      </c>
      <c r="AZ1266" s="8">
        <f t="shared" si="1107"/>
        <v>-1.4635990084762573E-3</v>
      </c>
      <c r="BA1266" s="4" t="s">
        <v>5</v>
      </c>
      <c r="BC1266" s="4"/>
      <c r="BD1266" s="4"/>
      <c r="BE1266" s="4"/>
      <c r="BF1266" s="4"/>
      <c r="BG1266" s="4"/>
      <c r="BH1266" s="4"/>
      <c r="BI1266" s="4"/>
      <c r="BJ1266" s="4">
        <v>186</v>
      </c>
      <c r="BK1266" s="4"/>
      <c r="BN1266" s="4"/>
    </row>
    <row r="1267" spans="1:66" s="1" customFormat="1">
      <c r="A1267" s="12">
        <v>43207</v>
      </c>
      <c r="B1267" s="7">
        <v>34395.06</v>
      </c>
      <c r="C1267" s="7">
        <v>978</v>
      </c>
      <c r="D1267" s="7">
        <v>2142.5</v>
      </c>
      <c r="E1267" s="7">
        <v>19343</v>
      </c>
      <c r="F1267" s="7"/>
      <c r="G1267" s="7"/>
      <c r="H1267" s="10">
        <f t="shared" si="1091"/>
        <v>4.4161446030604439E-3</v>
      </c>
      <c r="I1267" s="10">
        <f t="shared" si="1092"/>
        <v>-1.8666293340804095E-4</v>
      </c>
      <c r="J1267" s="10">
        <f t="shared" si="1093"/>
        <v>-3.6314935483040154E-3</v>
      </c>
      <c r="K1267" s="7"/>
      <c r="L1267" s="10">
        <f t="shared" si="1094"/>
        <v>14.660528422738189</v>
      </c>
      <c r="M1267" s="10">
        <f t="shared" si="1095"/>
        <v>9.8070617906683477</v>
      </c>
      <c r="N1267" s="10">
        <f t="shared" si="1096"/>
        <v>12.104125736738705</v>
      </c>
      <c r="O1267" s="7" t="s">
        <v>0</v>
      </c>
      <c r="P1267" s="10">
        <f t="shared" si="1097"/>
        <v>4.853466632069841</v>
      </c>
      <c r="Q1267" s="10">
        <f t="shared" si="1098"/>
        <v>2.5564026859994833</v>
      </c>
      <c r="R1267" s="11">
        <f t="shared" si="1099"/>
        <v>2.2970639460703577</v>
      </c>
      <c r="S1267" s="7" t="s">
        <v>4</v>
      </c>
      <c r="T1267" s="7"/>
      <c r="U1267" s="7">
        <v>24798.400000000001</v>
      </c>
      <c r="V1267" s="7">
        <v>5349.4</v>
      </c>
      <c r="W1267" s="7">
        <v>343.8</v>
      </c>
      <c r="X1267" s="7"/>
      <c r="Y1267" s="10">
        <f t="shared" si="1100"/>
        <v>-1.9829961146398518E-2</v>
      </c>
      <c r="Z1267" s="10">
        <f t="shared" si="1101"/>
        <v>7.0596208512961472E-3</v>
      </c>
      <c r="AA1267" s="10">
        <f t="shared" si="1102"/>
        <v>-3.2230823363828258E-2</v>
      </c>
      <c r="AB1267" s="5"/>
      <c r="AC1267" s="10">
        <f t="shared" si="1146"/>
        <v>-6.4425141831468665E-3</v>
      </c>
      <c r="AD1267" s="10">
        <f t="shared" si="1147"/>
        <v>3.5932492229634724E-2</v>
      </c>
      <c r="AE1267" s="10">
        <f t="shared" si="1148"/>
        <v>-8.5516691049341606E-2</v>
      </c>
      <c r="AF1267" s="10" t="s">
        <v>1</v>
      </c>
      <c r="AG1267" s="10">
        <f t="shared" si="1139"/>
        <v>-4.2375006412781593E-2</v>
      </c>
      <c r="AH1267" s="10">
        <f t="shared" si="1140"/>
        <v>7.9074176866194737E-2</v>
      </c>
      <c r="AI1267" s="10">
        <f t="shared" si="1103"/>
        <v>-0.12144918327897633</v>
      </c>
      <c r="AJ1267" s="7"/>
      <c r="AK1267" s="7"/>
      <c r="AL1267" s="7">
        <v>5681.5</v>
      </c>
      <c r="AM1267" s="7">
        <v>373.45</v>
      </c>
      <c r="AN1267" s="7">
        <v>2840.05</v>
      </c>
      <c r="AO1267" s="4"/>
      <c r="AP1267" s="10">
        <f t="shared" si="1104"/>
        <v>6.4658990256864484E-3</v>
      </c>
      <c r="AQ1267" s="10">
        <f t="shared" si="1105"/>
        <v>-1.8270241850683461E-2</v>
      </c>
      <c r="AR1267" s="10">
        <f t="shared" si="1106"/>
        <v>-2.4054569509114963E-2</v>
      </c>
      <c r="AS1267" s="4" t="s">
        <v>3</v>
      </c>
      <c r="AT1267" s="10">
        <f t="shared" ref="AT1267:AT1273" si="1149">(AL1267-$AL$1266)/$AL$1266</f>
        <v>6.4658990256864484E-3</v>
      </c>
      <c r="AU1267" s="10">
        <f t="shared" ref="AU1267:AU1273" si="1150">(AM1267-$AM$1266)/$AM$1266</f>
        <v>-1.8270241850683461E-2</v>
      </c>
      <c r="AV1267" s="10">
        <f t="shared" ref="AV1267:AV1273" si="1151">(AN1267-$AN$1266)/$AN$1266</f>
        <v>-2.4054569509114963E-2</v>
      </c>
      <c r="AW1267" s="4"/>
      <c r="AX1267" s="9">
        <f t="shared" si="1141"/>
        <v>-2.4736140876369911E-2</v>
      </c>
      <c r="AY1267" s="9">
        <f t="shared" si="1142"/>
        <v>5.7843276584315026E-3</v>
      </c>
      <c r="AZ1267" s="8">
        <f t="shared" si="1107"/>
        <v>-3.0520468534801413E-2</v>
      </c>
      <c r="BA1267" s="4" t="s">
        <v>2</v>
      </c>
      <c r="BC1267" s="4"/>
      <c r="BD1267" s="4"/>
      <c r="BE1267" s="4"/>
      <c r="BF1267" s="4"/>
      <c r="BG1267" s="4"/>
      <c r="BH1267" s="4"/>
      <c r="BI1267" s="4"/>
      <c r="BJ1267" s="4"/>
      <c r="BK1267" s="4"/>
      <c r="BN1267" s="4"/>
    </row>
    <row r="1268" spans="1:66" s="1" customFormat="1">
      <c r="A1268" s="12">
        <v>43208</v>
      </c>
      <c r="B1268" s="7">
        <v>34331.68</v>
      </c>
      <c r="C1268" s="7">
        <v>964.65</v>
      </c>
      <c r="D1268" s="7">
        <v>2128.6</v>
      </c>
      <c r="E1268" s="7">
        <v>19265.5</v>
      </c>
      <c r="F1268" s="7"/>
      <c r="G1268" s="7"/>
      <c r="H1268" s="10">
        <f t="shared" si="1091"/>
        <v>-1.3650306748466281E-2</v>
      </c>
      <c r="I1268" s="10">
        <f t="shared" si="1092"/>
        <v>-6.4877479579930411E-3</v>
      </c>
      <c r="J1268" s="10">
        <f t="shared" si="1093"/>
        <v>-4.00661738096469E-3</v>
      </c>
      <c r="K1268" s="7"/>
      <c r="L1268" s="10">
        <f t="shared" si="1094"/>
        <v>14.446757405924737</v>
      </c>
      <c r="M1268" s="10">
        <f t="shared" si="1095"/>
        <v>9.7369482976040356</v>
      </c>
      <c r="N1268" s="10">
        <f t="shared" si="1096"/>
        <v>12.05162251879954</v>
      </c>
      <c r="O1268" s="7"/>
      <c r="P1268" s="10">
        <f t="shared" si="1097"/>
        <v>4.7098091083207017</v>
      </c>
      <c r="Q1268" s="10">
        <f t="shared" si="1098"/>
        <v>2.395134887125197</v>
      </c>
      <c r="R1268" s="11">
        <f t="shared" si="1099"/>
        <v>2.3146742211955047</v>
      </c>
      <c r="S1268" s="4"/>
      <c r="T1268" s="7"/>
      <c r="U1268" s="7">
        <v>24775.599999999999</v>
      </c>
      <c r="V1268" s="7">
        <v>5359.75</v>
      </c>
      <c r="W1268" s="7">
        <v>337.4</v>
      </c>
      <c r="X1268" s="7">
        <v>3</v>
      </c>
      <c r="Y1268" s="10">
        <f t="shared" si="1100"/>
        <v>-9.1941415575210134E-4</v>
      </c>
      <c r="Z1268" s="10">
        <f t="shared" si="1101"/>
        <v>1.934796425767444E-3</v>
      </c>
      <c r="AA1268" s="10">
        <f t="shared" si="1102"/>
        <v>-1.8615474112856412E-2</v>
      </c>
      <c r="AB1268" s="5"/>
      <c r="AC1268" s="10">
        <f t="shared" ref="AC1268:AC1275" si="1152">(U1268-$U$1267)/$U$1267</f>
        <v>-9.1941415575210134E-4</v>
      </c>
      <c r="AD1268" s="10">
        <f t="shared" ref="AD1268:AD1275" si="1153">(V1268-$V$1267)/$V$1267</f>
        <v>1.934796425767444E-3</v>
      </c>
      <c r="AE1268" s="10">
        <f t="shared" ref="AE1268:AE1275" si="1154">(W1268-$W$1267)/$W$1267</f>
        <v>-1.8615474112856412E-2</v>
      </c>
      <c r="AF1268" s="7" t="s">
        <v>0</v>
      </c>
      <c r="AG1268" s="10">
        <f t="shared" si="1139"/>
        <v>-2.8542105815195454E-3</v>
      </c>
      <c r="AH1268" s="10">
        <f t="shared" si="1140"/>
        <v>1.7696059957104309E-2</v>
      </c>
      <c r="AI1268" s="10">
        <f t="shared" si="1103"/>
        <v>-2.0550270538623856E-2</v>
      </c>
      <c r="AJ1268" s="7"/>
      <c r="AK1268" s="7"/>
      <c r="AL1268" s="7">
        <v>5603.5</v>
      </c>
      <c r="AM1268" s="7">
        <v>389.85</v>
      </c>
      <c r="AN1268" s="7">
        <v>2894.3</v>
      </c>
      <c r="AO1268" s="4"/>
      <c r="AP1268" s="10">
        <f t="shared" si="1104"/>
        <v>-1.3728768811053419E-2</v>
      </c>
      <c r="AQ1268" s="10">
        <f t="shared" si="1105"/>
        <v>4.3914848038559474E-2</v>
      </c>
      <c r="AR1268" s="10">
        <f t="shared" si="1106"/>
        <v>1.9101776377176458E-2</v>
      </c>
      <c r="AS1268" s="4"/>
      <c r="AT1268" s="10">
        <f t="shared" si="1149"/>
        <v>-7.3516386182462352E-3</v>
      </c>
      <c r="AU1268" s="10">
        <f t="shared" si="1150"/>
        <v>2.4842271293375514E-2</v>
      </c>
      <c r="AV1268" s="10">
        <f t="shared" si="1151"/>
        <v>-5.4122781395508661E-3</v>
      </c>
      <c r="AW1268" s="4"/>
      <c r="AX1268" s="9">
        <f t="shared" si="1141"/>
        <v>3.219390991162175E-2</v>
      </c>
      <c r="AY1268" s="9">
        <f t="shared" si="1142"/>
        <v>3.0254549432926381E-2</v>
      </c>
      <c r="AZ1268" s="8">
        <f t="shared" si="1107"/>
        <v>1.9393604786953691E-3</v>
      </c>
      <c r="BA1268" s="4"/>
      <c r="BC1268" s="4"/>
      <c r="BD1268" s="4"/>
      <c r="BE1268" s="4"/>
      <c r="BF1268" s="4"/>
      <c r="BG1268" s="4"/>
      <c r="BH1268" s="4"/>
      <c r="BI1268" s="4"/>
      <c r="BJ1268" s="4"/>
      <c r="BK1268" s="4"/>
      <c r="BN1268" s="4"/>
    </row>
    <row r="1269" spans="1:66" s="1" customFormat="1">
      <c r="A1269" s="12">
        <v>43209</v>
      </c>
      <c r="B1269" s="7">
        <v>34427.29</v>
      </c>
      <c r="C1269" s="7">
        <v>968.6</v>
      </c>
      <c r="D1269" s="7">
        <v>2216.6999999999998</v>
      </c>
      <c r="E1269" s="7">
        <v>19168</v>
      </c>
      <c r="F1269" s="7"/>
      <c r="G1269" s="7"/>
      <c r="H1269" s="10">
        <f t="shared" ref="H1269:H1275" si="1155">(C1269-C1268)/C1268</f>
        <v>4.0947493909708659E-3</v>
      </c>
      <c r="I1269" s="10">
        <f t="shared" ref="I1269:I1275" si="1156">(D1269-D1268)/D1268</f>
        <v>4.1388706191863155E-2</v>
      </c>
      <c r="J1269" s="10">
        <f t="shared" ref="J1269:J1275" si="1157">(E1269-E1268)/E1268</f>
        <v>-5.0608600866834498E-3</v>
      </c>
      <c r="K1269" s="7"/>
      <c r="L1269" s="10">
        <f t="shared" ref="L1269:L1275" si="1158">(C1269-$C$52)/$C$52</f>
        <v>14.510008006405123</v>
      </c>
      <c r="M1269" s="10">
        <f t="shared" ref="M1269:M1275" si="1159">(D1269-$D$52)/$D$52</f>
        <v>10.181336696090794</v>
      </c>
      <c r="N1269" s="10">
        <f t="shared" ref="N1269:N1275" si="1160">(E1269-$E$52)/$E$52</f>
        <v>11.985570083327689</v>
      </c>
      <c r="O1269" s="7"/>
      <c r="P1269" s="10">
        <f t="shared" ref="P1269:P1275" si="1161">L1269-M1269</f>
        <v>4.3286713103143288</v>
      </c>
      <c r="Q1269" s="10">
        <f t="shared" ref="Q1269:Q1275" si="1162">L1269-N1269</f>
        <v>2.5244379230774339</v>
      </c>
      <c r="R1269" s="11">
        <f t="shared" ref="R1269:R1332" si="1163">P1269-Q1269</f>
        <v>1.804233387236895</v>
      </c>
      <c r="S1269" s="7"/>
      <c r="T1269" s="7"/>
      <c r="U1269" s="7">
        <v>24757.75</v>
      </c>
      <c r="V1269" s="7">
        <v>5391.4</v>
      </c>
      <c r="W1269" s="7">
        <v>350.95</v>
      </c>
      <c r="X1269" s="7"/>
      <c r="Y1269" s="10">
        <f t="shared" ref="Y1269:Y1275" si="1164">(U1269-U1268)/U1268</f>
        <v>-7.2046691099301519E-4</v>
      </c>
      <c r="Z1269" s="10">
        <f t="shared" ref="Z1269:Z1275" si="1165">(V1269-V1268)/V1268</f>
        <v>5.9051261719295931E-3</v>
      </c>
      <c r="AA1269" s="10">
        <f t="shared" ref="AA1269:AA1275" si="1166">(W1269-W1268)/W1268</f>
        <v>4.0160047421458248E-2</v>
      </c>
      <c r="AB1269" s="5"/>
      <c r="AC1269" s="10">
        <f t="shared" si="1152"/>
        <v>-1.6392186592683986E-3</v>
      </c>
      <c r="AD1269" s="10">
        <f t="shared" si="1153"/>
        <v>7.8513478147081914E-3</v>
      </c>
      <c r="AE1269" s="10">
        <f t="shared" si="1154"/>
        <v>2.0796974985456594E-2</v>
      </c>
      <c r="AF1269" s="10"/>
      <c r="AG1269" s="10">
        <f t="shared" si="1139"/>
        <v>-9.4905664739765895E-3</v>
      </c>
      <c r="AH1269" s="10">
        <f t="shared" si="1140"/>
        <v>-2.2436193644724992E-2</v>
      </c>
      <c r="AI1269" s="10">
        <f t="shared" ref="AI1269:AI1332" si="1167">AG1269-AH1269</f>
        <v>1.2945627170748403E-2</v>
      </c>
      <c r="AJ1269" s="7"/>
      <c r="AK1269" s="7"/>
      <c r="AL1269" s="7">
        <v>5674.75</v>
      </c>
      <c r="AM1269" s="7">
        <v>392.5</v>
      </c>
      <c r="AN1269" s="7">
        <v>2908.35</v>
      </c>
      <c r="AO1269" s="4"/>
      <c r="AP1269" s="10">
        <f t="shared" ref="AP1269:AP1275" si="1168">(AL1269-AL1268)/AL1268</f>
        <v>1.2715267243686981E-2</v>
      </c>
      <c r="AQ1269" s="10">
        <f t="shared" ref="AQ1269:AQ1275" si="1169">(AM1269-AM1268)/AM1268</f>
        <v>6.7974862126458308E-3</v>
      </c>
      <c r="AR1269" s="10">
        <f t="shared" ref="AR1269:AR1275" si="1170">(AN1269-AN1268)/AN1268</f>
        <v>4.85436893203874E-3</v>
      </c>
      <c r="AS1269" s="4"/>
      <c r="AT1269" s="10">
        <f t="shared" si="1149"/>
        <v>5.2701505757307351E-3</v>
      </c>
      <c r="AU1269" s="10">
        <f t="shared" si="1150"/>
        <v>3.1808622502628871E-2</v>
      </c>
      <c r="AV1269" s="10">
        <f t="shared" si="1151"/>
        <v>-5.8418240236431432E-4</v>
      </c>
      <c r="AW1269" s="4"/>
      <c r="AX1269" s="9">
        <f t="shared" si="1141"/>
        <v>2.6538471926898136E-2</v>
      </c>
      <c r="AY1269" s="9">
        <f t="shared" si="1142"/>
        <v>3.2392804904993182E-2</v>
      </c>
      <c r="AZ1269" s="8">
        <f t="shared" ref="AZ1269:AZ1332" si="1171">AX1269-AY1269</f>
        <v>-5.8543329780950462E-3</v>
      </c>
      <c r="BA1269" s="4"/>
      <c r="BC1269" s="4"/>
      <c r="BD1269" s="4"/>
      <c r="BE1269" s="4"/>
      <c r="BF1269" s="4"/>
      <c r="BG1269" s="4"/>
      <c r="BH1269" s="4"/>
      <c r="BI1269" s="4"/>
      <c r="BJ1269" s="4"/>
      <c r="BK1269" s="4"/>
      <c r="BN1269" s="4"/>
    </row>
    <row r="1270" spans="1:66" s="1" customFormat="1">
      <c r="A1270" s="12">
        <v>43210</v>
      </c>
      <c r="B1270" s="7">
        <v>34415.58</v>
      </c>
      <c r="C1270" s="7">
        <v>960.9</v>
      </c>
      <c r="D1270" s="7">
        <v>2285</v>
      </c>
      <c r="E1270" s="7">
        <v>18800.5</v>
      </c>
      <c r="F1270" s="7"/>
      <c r="G1270" s="7"/>
      <c r="H1270" s="10">
        <f t="shared" si="1155"/>
        <v>-7.9496180053686208E-3</v>
      </c>
      <c r="I1270" s="10">
        <f t="shared" si="1156"/>
        <v>3.0811566743357326E-2</v>
      </c>
      <c r="J1270" s="10">
        <f t="shared" si="1157"/>
        <v>-1.9172579298831385E-2</v>
      </c>
      <c r="K1270" s="7"/>
      <c r="L1270" s="10">
        <f t="shared" si="1158"/>
        <v>14.386709367493994</v>
      </c>
      <c r="M1270" s="10">
        <f t="shared" si="1159"/>
        <v>10.525851197982346</v>
      </c>
      <c r="N1270" s="10">
        <f t="shared" si="1160"/>
        <v>11.736603211164557</v>
      </c>
      <c r="O1270" s="7"/>
      <c r="P1270" s="10">
        <f t="shared" si="1161"/>
        <v>3.8608581695116477</v>
      </c>
      <c r="Q1270" s="10">
        <f t="shared" si="1162"/>
        <v>2.6501061563294375</v>
      </c>
      <c r="R1270" s="11">
        <f t="shared" si="1163"/>
        <v>1.2107520131822103</v>
      </c>
      <c r="S1270" s="7"/>
      <c r="T1270" s="7"/>
      <c r="U1270" s="7">
        <v>24319.5</v>
      </c>
      <c r="V1270" s="7">
        <v>5327.05</v>
      </c>
      <c r="W1270" s="7">
        <v>355.55</v>
      </c>
      <c r="X1270" s="7"/>
      <c r="Y1270" s="10">
        <f t="shared" si="1164"/>
        <v>-1.7701527804424876E-2</v>
      </c>
      <c r="Z1270" s="10">
        <f t="shared" si="1165"/>
        <v>-1.1935675334792346E-2</v>
      </c>
      <c r="AA1270" s="10">
        <f t="shared" si="1166"/>
        <v>1.31072802393504E-2</v>
      </c>
      <c r="AB1270" s="5"/>
      <c r="AC1270" s="10">
        <f t="shared" si="1152"/>
        <v>-1.9311729789018704E-2</v>
      </c>
      <c r="AD1270" s="10">
        <f t="shared" si="1153"/>
        <v>-4.1780386585410431E-3</v>
      </c>
      <c r="AE1270" s="10">
        <f t="shared" si="1154"/>
        <v>3.4176847004072135E-2</v>
      </c>
      <c r="AF1270" s="10"/>
      <c r="AG1270" s="10">
        <f t="shared" si="1139"/>
        <v>-1.5133691130477661E-2</v>
      </c>
      <c r="AH1270" s="10">
        <f t="shared" si="1140"/>
        <v>-5.3488576793090839E-2</v>
      </c>
      <c r="AI1270" s="10">
        <f t="shared" si="1167"/>
        <v>3.8354885662613178E-2</v>
      </c>
      <c r="AJ1270" s="7"/>
      <c r="AK1270" s="7"/>
      <c r="AL1270" s="7">
        <v>5709.25</v>
      </c>
      <c r="AM1270" s="7">
        <v>380.2</v>
      </c>
      <c r="AN1270" s="7">
        <v>2900.05</v>
      </c>
      <c r="AO1270" s="4"/>
      <c r="AP1270" s="10">
        <f t="shared" si="1168"/>
        <v>6.0795629763425703E-3</v>
      </c>
      <c r="AQ1270" s="10">
        <f t="shared" si="1169"/>
        <v>-3.1337579617834427E-2</v>
      </c>
      <c r="AR1270" s="10">
        <f t="shared" si="1170"/>
        <v>-2.8538518403905056E-3</v>
      </c>
      <c r="AS1270" s="4"/>
      <c r="AT1270" s="10">
        <f t="shared" si="1149"/>
        <v>1.1381753764393269E-2</v>
      </c>
      <c r="AU1270" s="10">
        <f t="shared" si="1150"/>
        <v>-5.2576235541532243E-4</v>
      </c>
      <c r="AV1270" s="10">
        <f t="shared" si="1151"/>
        <v>-3.4363670727307087E-3</v>
      </c>
      <c r="AW1270" s="4"/>
      <c r="AX1270" s="9">
        <f t="shared" si="1141"/>
        <v>-1.1907516119808592E-2</v>
      </c>
      <c r="AY1270" s="9">
        <f t="shared" si="1142"/>
        <v>2.9106047173153861E-3</v>
      </c>
      <c r="AZ1270" s="8">
        <f t="shared" si="1171"/>
        <v>-1.4818120837123978E-2</v>
      </c>
      <c r="BA1270" s="4"/>
      <c r="BC1270" s="4"/>
      <c r="BD1270" s="4"/>
      <c r="BE1270" s="4"/>
      <c r="BF1270" s="4"/>
      <c r="BG1270" s="4"/>
      <c r="BH1270" s="4"/>
      <c r="BI1270" s="4"/>
      <c r="BJ1270" s="4"/>
      <c r="BK1270" s="4"/>
      <c r="BN1270" s="4"/>
    </row>
    <row r="1271" spans="1:66" s="1" customFormat="1">
      <c r="A1271" s="12">
        <v>43213</v>
      </c>
      <c r="B1271" s="7">
        <v>34450.769999999997</v>
      </c>
      <c r="C1271" s="7">
        <v>958.65</v>
      </c>
      <c r="D1271" s="7">
        <v>2408.4</v>
      </c>
      <c r="E1271" s="7">
        <v>18936</v>
      </c>
      <c r="F1271" s="7"/>
      <c r="G1271" s="7"/>
      <c r="H1271" s="10">
        <f t="shared" si="1155"/>
        <v>-2.3415547923821417E-3</v>
      </c>
      <c r="I1271" s="10">
        <f t="shared" si="1156"/>
        <v>5.4004376367614917E-2</v>
      </c>
      <c r="J1271" s="10">
        <f t="shared" si="1157"/>
        <v>7.2072551261934525E-3</v>
      </c>
      <c r="K1271" s="7"/>
      <c r="L1271" s="10">
        <f t="shared" si="1158"/>
        <v>14.350680544435546</v>
      </c>
      <c r="M1271" s="10">
        <f t="shared" si="1159"/>
        <v>11.14829760403531</v>
      </c>
      <c r="N1271" s="10">
        <f t="shared" si="1160"/>
        <v>11.828399159948514</v>
      </c>
      <c r="O1271" s="10" t="s">
        <v>1</v>
      </c>
      <c r="P1271" s="10">
        <f t="shared" si="1161"/>
        <v>3.202382940400236</v>
      </c>
      <c r="Q1271" s="10">
        <f t="shared" si="1162"/>
        <v>2.522281384487032</v>
      </c>
      <c r="R1271" s="11">
        <f t="shared" si="1163"/>
        <v>0.68010155591320398</v>
      </c>
      <c r="S1271" s="7"/>
      <c r="T1271" s="7"/>
      <c r="U1271" s="7">
        <v>23937.4</v>
      </c>
      <c r="V1271" s="7">
        <v>5323.85</v>
      </c>
      <c r="W1271" s="7">
        <v>339.75</v>
      </c>
      <c r="X1271" s="7"/>
      <c r="Y1271" s="10">
        <f t="shared" si="1164"/>
        <v>-1.5711671703776745E-2</v>
      </c>
      <c r="Z1271" s="10">
        <f t="shared" si="1165"/>
        <v>-6.0070770876935974E-4</v>
      </c>
      <c r="AA1271" s="10">
        <f t="shared" si="1166"/>
        <v>-4.4438194346786697E-2</v>
      </c>
      <c r="AB1271" s="5"/>
      <c r="AC1271" s="10">
        <f t="shared" si="1152"/>
        <v>-3.4719981934318342E-2</v>
      </c>
      <c r="AD1271" s="10">
        <f t="shared" si="1153"/>
        <v>-4.7762365872806812E-3</v>
      </c>
      <c r="AE1271" s="10">
        <f t="shared" si="1154"/>
        <v>-1.1780104712041918E-2</v>
      </c>
      <c r="AF1271" s="10"/>
      <c r="AG1271" s="10">
        <f t="shared" si="1139"/>
        <v>-2.994374534703766E-2</v>
      </c>
      <c r="AH1271" s="10">
        <f t="shared" si="1140"/>
        <v>-2.2939877222276424E-2</v>
      </c>
      <c r="AI1271" s="10">
        <f t="shared" si="1167"/>
        <v>-7.003868124761236E-3</v>
      </c>
      <c r="AJ1271" s="7"/>
      <c r="AK1271" s="7"/>
      <c r="AL1271" s="7">
        <v>5683.75</v>
      </c>
      <c r="AM1271" s="7">
        <v>389.75</v>
      </c>
      <c r="AN1271" s="7">
        <v>3005.8</v>
      </c>
      <c r="AO1271" s="4"/>
      <c r="AP1271" s="10">
        <f t="shared" si="1168"/>
        <v>-4.4664360467662131E-3</v>
      </c>
      <c r="AQ1271" s="10">
        <f t="shared" si="1169"/>
        <v>2.5118358758548162E-2</v>
      </c>
      <c r="AR1271" s="10">
        <f t="shared" si="1170"/>
        <v>3.646488853640454E-2</v>
      </c>
      <c r="AS1271" s="4"/>
      <c r="AT1271" s="10">
        <f t="shared" si="1149"/>
        <v>6.8644818423383522E-3</v>
      </c>
      <c r="AU1271" s="10">
        <f t="shared" si="1150"/>
        <v>2.457939011566778E-2</v>
      </c>
      <c r="AV1271" s="10">
        <f t="shared" si="1151"/>
        <v>3.290321472139654E-2</v>
      </c>
      <c r="AW1271" s="4"/>
      <c r="AX1271" s="9">
        <f t="shared" si="1141"/>
        <v>1.771490827332943E-2</v>
      </c>
      <c r="AY1271" s="9">
        <f t="shared" si="1142"/>
        <v>-8.3238246057287593E-3</v>
      </c>
      <c r="AZ1271" s="8">
        <f t="shared" si="1171"/>
        <v>2.6038732879058189E-2</v>
      </c>
      <c r="BA1271" s="4"/>
      <c r="BC1271" s="4"/>
      <c r="BD1271" s="4"/>
      <c r="BE1271" s="4"/>
      <c r="BF1271" s="4"/>
      <c r="BG1271" s="4"/>
      <c r="BH1271" s="4"/>
      <c r="BI1271" s="4"/>
      <c r="BJ1271" s="4"/>
      <c r="BK1271" s="4"/>
      <c r="BN1271" s="4"/>
    </row>
    <row r="1272" spans="1:66" s="1" customFormat="1">
      <c r="A1272" s="12">
        <v>43214</v>
      </c>
      <c r="B1272" s="7">
        <v>34616.639999999999</v>
      </c>
      <c r="C1272" s="7">
        <v>940.95</v>
      </c>
      <c r="D1272" s="7">
        <v>2410.4</v>
      </c>
      <c r="E1272" s="7">
        <v>19174.5</v>
      </c>
      <c r="F1272" s="7"/>
      <c r="G1272" s="7"/>
      <c r="H1272" s="10">
        <f t="shared" si="1155"/>
        <v>-1.8463464246596707E-2</v>
      </c>
      <c r="I1272" s="10">
        <f t="shared" si="1156"/>
        <v>8.3042683939544919E-4</v>
      </c>
      <c r="J1272" s="10">
        <f t="shared" si="1157"/>
        <v>1.2595057034220532E-2</v>
      </c>
      <c r="K1272" s="7"/>
      <c r="L1272" s="10">
        <f t="shared" si="1158"/>
        <v>14.067253803042433</v>
      </c>
      <c r="M1272" s="10">
        <f t="shared" si="1159"/>
        <v>11.158385876418663</v>
      </c>
      <c r="N1272" s="10">
        <f t="shared" si="1160"/>
        <v>11.989973579025813</v>
      </c>
      <c r="O1272" s="7" t="s">
        <v>0</v>
      </c>
      <c r="P1272" s="10">
        <f t="shared" si="1161"/>
        <v>2.9088679266237705</v>
      </c>
      <c r="Q1272" s="10">
        <f t="shared" si="1162"/>
        <v>2.0772802240166204</v>
      </c>
      <c r="R1272" s="11">
        <f t="shared" si="1163"/>
        <v>0.83158770260715009</v>
      </c>
      <c r="S1272" s="7"/>
      <c r="T1272" s="7"/>
      <c r="U1272" s="7">
        <v>24472.2</v>
      </c>
      <c r="V1272" s="7">
        <v>5292.95</v>
      </c>
      <c r="W1272" s="7">
        <v>337.1</v>
      </c>
      <c r="X1272" s="7"/>
      <c r="Y1272" s="10">
        <f t="shared" si="1164"/>
        <v>2.2341607693400253E-2</v>
      </c>
      <c r="Z1272" s="10">
        <f t="shared" si="1165"/>
        <v>-5.8040703626136246E-3</v>
      </c>
      <c r="AA1272" s="10">
        <f t="shared" si="1166"/>
        <v>-7.799852832965349E-3</v>
      </c>
      <c r="AB1272" s="5"/>
      <c r="AC1272" s="10">
        <f t="shared" si="1152"/>
        <v>-1.3154074456416571E-2</v>
      </c>
      <c r="AD1272" s="10">
        <f t="shared" si="1153"/>
        <v>-1.0552585336673238E-2</v>
      </c>
      <c r="AE1272" s="10">
        <f t="shared" si="1154"/>
        <v>-1.9488074461896418E-2</v>
      </c>
      <c r="AF1272" s="10"/>
      <c r="AG1272" s="10">
        <f t="shared" si="1139"/>
        <v>-2.6014891197433335E-3</v>
      </c>
      <c r="AH1272" s="10">
        <f t="shared" si="1140"/>
        <v>6.3340000054798468E-3</v>
      </c>
      <c r="AI1272" s="10">
        <f t="shared" si="1167"/>
        <v>-8.9354891252231804E-3</v>
      </c>
      <c r="AJ1272" s="7"/>
      <c r="AK1272" s="7"/>
      <c r="AL1272" s="7">
        <v>5573.25</v>
      </c>
      <c r="AM1272" s="7">
        <v>428.7</v>
      </c>
      <c r="AN1272" s="7">
        <v>3006.9</v>
      </c>
      <c r="AO1272" s="4"/>
      <c r="AP1272" s="10">
        <f t="shared" si="1168"/>
        <v>-1.9441389927424675E-2</v>
      </c>
      <c r="AQ1272" s="10">
        <f t="shared" si="1169"/>
        <v>9.9935856318152633E-2</v>
      </c>
      <c r="AR1272" s="10">
        <f t="shared" si="1170"/>
        <v>3.6595914565170967E-4</v>
      </c>
      <c r="AS1272" s="4"/>
      <c r="AT1272" s="10">
        <f t="shared" si="1149"/>
        <v>-1.2710363153232949E-2</v>
      </c>
      <c r="AU1272" s="10">
        <f t="shared" si="1150"/>
        <v>0.12697160883280761</v>
      </c>
      <c r="AV1272" s="10">
        <f t="shared" si="1151"/>
        <v>3.3281215099396882E-2</v>
      </c>
      <c r="AW1272" s="10"/>
      <c r="AX1272" s="9">
        <f t="shared" si="1141"/>
        <v>0.13968197198604057</v>
      </c>
      <c r="AY1272" s="9">
        <f t="shared" si="1142"/>
        <v>9.3690393733410732E-2</v>
      </c>
      <c r="AZ1272" s="8">
        <f t="shared" si="1171"/>
        <v>4.5991578252629839E-2</v>
      </c>
      <c r="BA1272" s="4"/>
      <c r="BC1272" s="4"/>
      <c r="BD1272" s="4"/>
      <c r="BE1272" s="4"/>
      <c r="BF1272" s="4"/>
      <c r="BG1272" s="4"/>
      <c r="BH1272" s="4"/>
      <c r="BI1272" s="4"/>
      <c r="BJ1272" s="4">
        <v>187</v>
      </c>
      <c r="BK1272" s="4"/>
      <c r="BN1272" s="4"/>
    </row>
    <row r="1273" spans="1:66" s="1" customFormat="1">
      <c r="A1273" s="12">
        <v>43215</v>
      </c>
      <c r="B1273" s="7">
        <v>34501.269999999997</v>
      </c>
      <c r="C1273" s="7">
        <v>943</v>
      </c>
      <c r="D1273" s="7">
        <v>2456.6</v>
      </c>
      <c r="E1273" s="7">
        <v>18986.5</v>
      </c>
      <c r="F1273" s="7"/>
      <c r="G1273" s="7"/>
      <c r="H1273" s="10">
        <f t="shared" si="1155"/>
        <v>2.1786492374727185E-3</v>
      </c>
      <c r="I1273" s="10">
        <f t="shared" si="1156"/>
        <v>1.9166943245934209E-2</v>
      </c>
      <c r="J1273" s="10">
        <f t="shared" si="1157"/>
        <v>-9.8046885186054387E-3</v>
      </c>
      <c r="K1273" s="7"/>
      <c r="L1273" s="10">
        <f t="shared" si="1158"/>
        <v>14.100080064051239</v>
      </c>
      <c r="M1273" s="10">
        <f t="shared" si="1159"/>
        <v>11.391424968474148</v>
      </c>
      <c r="N1273" s="10">
        <f t="shared" si="1160"/>
        <v>11.86261093421855</v>
      </c>
      <c r="O1273" s="7"/>
      <c r="P1273" s="10">
        <f t="shared" si="1161"/>
        <v>2.7086550955770914</v>
      </c>
      <c r="Q1273" s="10">
        <f t="shared" si="1162"/>
        <v>2.2374691298326894</v>
      </c>
      <c r="R1273" s="11">
        <f t="shared" si="1163"/>
        <v>0.47118596574440197</v>
      </c>
      <c r="S1273" s="7"/>
      <c r="T1273" s="7"/>
      <c r="U1273" s="7">
        <v>24030</v>
      </c>
      <c r="V1273" s="7">
        <v>5364.05</v>
      </c>
      <c r="W1273" s="7">
        <v>326.2</v>
      </c>
      <c r="X1273" s="7"/>
      <c r="Y1273" s="10">
        <f t="shared" si="1164"/>
        <v>-1.806948292348055E-2</v>
      </c>
      <c r="Z1273" s="10">
        <f t="shared" si="1165"/>
        <v>1.3432962714554336E-2</v>
      </c>
      <c r="AA1273" s="10">
        <f t="shared" si="1166"/>
        <v>-3.2334618807475624E-2</v>
      </c>
      <c r="AB1273" s="5"/>
      <c r="AC1273" s="10">
        <f t="shared" si="1152"/>
        <v>-3.0985870056132712E-2</v>
      </c>
      <c r="AD1273" s="10">
        <f t="shared" si="1153"/>
        <v>2.7386248925114118E-3</v>
      </c>
      <c r="AE1273" s="10">
        <f t="shared" si="1154"/>
        <v>-5.1192553810354924E-2</v>
      </c>
      <c r="AF1273" s="10"/>
      <c r="AG1273" s="10">
        <f t="shared" si="1139"/>
        <v>-3.3724494948644122E-2</v>
      </c>
      <c r="AH1273" s="10">
        <f t="shared" si="1140"/>
        <v>2.0206683754222212E-2</v>
      </c>
      <c r="AI1273" s="10">
        <f t="shared" si="1167"/>
        <v>-5.3931178702866331E-2</v>
      </c>
      <c r="AJ1273" s="7"/>
      <c r="AK1273" s="7"/>
      <c r="AL1273" s="7">
        <v>5582.25</v>
      </c>
      <c r="AM1273" s="7">
        <v>470.4</v>
      </c>
      <c r="AN1273" s="7">
        <v>2962.35</v>
      </c>
      <c r="AO1273" s="4"/>
      <c r="AP1273" s="10">
        <f t="shared" si="1168"/>
        <v>1.6148566814695195E-3</v>
      </c>
      <c r="AQ1273" s="10">
        <f t="shared" si="1169"/>
        <v>9.727081875437367E-2</v>
      </c>
      <c r="AR1273" s="10">
        <f t="shared" si="1170"/>
        <v>-1.481592337623472E-2</v>
      </c>
      <c r="AS1273" s="4"/>
      <c r="AT1273" s="10">
        <f t="shared" si="1149"/>
        <v>-1.1116031886625332E-2</v>
      </c>
      <c r="AU1273" s="10">
        <f t="shared" si="1150"/>
        <v>0.23659305993690855</v>
      </c>
      <c r="AV1273" s="10">
        <f t="shared" si="1151"/>
        <v>1.7972199790381515E-2</v>
      </c>
      <c r="AW1273" s="10" t="s">
        <v>1</v>
      </c>
      <c r="AX1273" s="9">
        <f t="shared" si="1141"/>
        <v>0.24770909182353387</v>
      </c>
      <c r="AY1273" s="9">
        <f t="shared" si="1142"/>
        <v>0.21862086014652704</v>
      </c>
      <c r="AZ1273" s="8">
        <f t="shared" si="1171"/>
        <v>2.9088231677006832E-2</v>
      </c>
      <c r="BA1273" s="4"/>
      <c r="BC1273" s="4"/>
      <c r="BD1273" s="4"/>
      <c r="BE1273" s="4"/>
      <c r="BF1273" s="4"/>
      <c r="BG1273" s="4"/>
      <c r="BH1273" s="4"/>
      <c r="BI1273" s="4"/>
      <c r="BJ1273" s="4"/>
      <c r="BK1273" s="4"/>
      <c r="BN1273" s="4"/>
    </row>
    <row r="1274" spans="1:66" s="1" customFormat="1">
      <c r="A1274" s="12">
        <v>43216</v>
      </c>
      <c r="B1274" s="7">
        <v>34713.599999999999</v>
      </c>
      <c r="C1274" s="7">
        <v>958.8</v>
      </c>
      <c r="D1274" s="7">
        <v>2434.3000000000002</v>
      </c>
      <c r="E1274" s="7">
        <v>18972.5</v>
      </c>
      <c r="F1274" s="7"/>
      <c r="G1274" s="7"/>
      <c r="H1274" s="10">
        <f t="shared" si="1155"/>
        <v>1.6755037115588498E-2</v>
      </c>
      <c r="I1274" s="10">
        <f t="shared" si="1156"/>
        <v>-9.0775869087355403E-3</v>
      </c>
      <c r="J1274" s="10">
        <f t="shared" si="1157"/>
        <v>-7.3736602322702972E-4</v>
      </c>
      <c r="K1274" s="7"/>
      <c r="L1274" s="10">
        <f t="shared" si="1158"/>
        <v>14.353082465972776</v>
      </c>
      <c r="M1274" s="10">
        <f t="shared" si="1159"/>
        <v>11.278940731399748</v>
      </c>
      <c r="N1274" s="10">
        <f t="shared" si="1160"/>
        <v>11.853126481945669</v>
      </c>
      <c r="O1274" s="7"/>
      <c r="P1274" s="10">
        <f t="shared" si="1161"/>
        <v>3.0741417345730273</v>
      </c>
      <c r="Q1274" s="10">
        <f t="shared" si="1162"/>
        <v>2.4999559840271068</v>
      </c>
      <c r="R1274" s="11">
        <f t="shared" si="1163"/>
        <v>0.57418575054592047</v>
      </c>
      <c r="S1274" s="7"/>
      <c r="T1274" s="7"/>
      <c r="U1274" s="7">
        <v>23931.8</v>
      </c>
      <c r="V1274" s="7">
        <v>5364.1</v>
      </c>
      <c r="W1274" s="7">
        <v>318.45</v>
      </c>
      <c r="X1274" s="7"/>
      <c r="Y1274" s="10">
        <f t="shared" si="1164"/>
        <v>-4.0865584685809706E-3</v>
      </c>
      <c r="Z1274" s="10">
        <f t="shared" si="1165"/>
        <v>9.321315051161323E-6</v>
      </c>
      <c r="AA1274" s="10">
        <f t="shared" si="1166"/>
        <v>-2.3758430410790926E-2</v>
      </c>
      <c r="AB1274" s="5"/>
      <c r="AC1274" s="10">
        <f t="shared" si="1152"/>
        <v>-3.4945802955029442E-2</v>
      </c>
      <c r="AD1274" s="10">
        <f t="shared" si="1153"/>
        <v>2.7479717351480033E-3</v>
      </c>
      <c r="AE1274" s="10">
        <f t="shared" si="1154"/>
        <v>-7.3734729493891857E-2</v>
      </c>
      <c r="AF1274" s="10"/>
      <c r="AG1274" s="10">
        <f t="shared" si="1139"/>
        <v>-3.7693774690177442E-2</v>
      </c>
      <c r="AH1274" s="10">
        <f t="shared" si="1140"/>
        <v>3.8788926538862414E-2</v>
      </c>
      <c r="AI1274" s="10">
        <f t="shared" si="1167"/>
        <v>-7.6482701229039857E-2</v>
      </c>
      <c r="AJ1274" s="7"/>
      <c r="AK1274" s="7"/>
      <c r="AL1274" s="7">
        <v>5597.25</v>
      </c>
      <c r="AM1274" s="7">
        <v>455.7</v>
      </c>
      <c r="AN1274" s="7">
        <v>2998.7</v>
      </c>
      <c r="AO1274" s="4"/>
      <c r="AP1274" s="10">
        <f t="shared" si="1168"/>
        <v>2.6870885395673789E-3</v>
      </c>
      <c r="AQ1274" s="10">
        <f t="shared" si="1169"/>
        <v>-3.1249999999999976E-2</v>
      </c>
      <c r="AR1274" s="10">
        <f t="shared" si="1170"/>
        <v>1.227066349351019E-2</v>
      </c>
      <c r="AS1274" s="4"/>
      <c r="AT1274" s="10">
        <f>(AL1274-$AL$1273)/$AL$1273</f>
        <v>2.6870885395673789E-3</v>
      </c>
      <c r="AU1274" s="10">
        <f>(AM1274-$AM$1273)/$AM$1273</f>
        <v>-3.1249999999999976E-2</v>
      </c>
      <c r="AV1274" s="10">
        <f>(AN1274-$AN$1273)/$AN$1273</f>
        <v>1.227066349351019E-2</v>
      </c>
      <c r="AW1274" s="7" t="s">
        <v>0</v>
      </c>
      <c r="AX1274" s="9">
        <f t="shared" si="1141"/>
        <v>-3.3937088539567353E-2</v>
      </c>
      <c r="AY1274" s="9">
        <f t="shared" si="1142"/>
        <v>-4.3520663493510164E-2</v>
      </c>
      <c r="AZ1274" s="8">
        <f t="shared" si="1171"/>
        <v>9.5835749539428111E-3</v>
      </c>
      <c r="BA1274" s="4"/>
      <c r="BC1274" s="4"/>
      <c r="BD1274" s="4"/>
      <c r="BE1274" s="4"/>
      <c r="BF1274" s="4"/>
      <c r="BG1274" s="4"/>
      <c r="BH1274" s="4"/>
      <c r="BI1274" s="4"/>
      <c r="BJ1274" s="4"/>
      <c r="BK1274" s="4"/>
      <c r="BN1274" s="4"/>
    </row>
    <row r="1275" spans="1:66" s="1" customFormat="1">
      <c r="A1275" s="12">
        <v>43217</v>
      </c>
      <c r="B1275" s="7">
        <v>34969.699999999997</v>
      </c>
      <c r="C1275" s="7">
        <v>974.5</v>
      </c>
      <c r="D1275" s="7">
        <v>2398.6</v>
      </c>
      <c r="E1275" s="7">
        <v>19046.5</v>
      </c>
      <c r="F1275" s="7"/>
      <c r="G1275" s="7"/>
      <c r="H1275" s="10">
        <f t="shared" si="1155"/>
        <v>1.6374634960367174E-2</v>
      </c>
      <c r="I1275" s="10">
        <f t="shared" si="1156"/>
        <v>-1.4665406893152147E-2</v>
      </c>
      <c r="J1275" s="10">
        <f t="shared" si="1157"/>
        <v>3.900382132033206E-3</v>
      </c>
      <c r="K1275" s="7"/>
      <c r="L1275" s="10">
        <f t="shared" si="1158"/>
        <v>14.604483586869494</v>
      </c>
      <c r="M1275" s="10">
        <f t="shared" si="1159"/>
        <v>11.098865069356872</v>
      </c>
      <c r="N1275" s="10">
        <f t="shared" si="1160"/>
        <v>11.903258586816612</v>
      </c>
      <c r="O1275" s="7"/>
      <c r="P1275" s="10">
        <f t="shared" si="1161"/>
        <v>3.5056185175126213</v>
      </c>
      <c r="Q1275" s="10">
        <f t="shared" si="1162"/>
        <v>2.7012250000528812</v>
      </c>
      <c r="R1275" s="11">
        <f t="shared" si="1163"/>
        <v>0.80439351745974008</v>
      </c>
      <c r="S1275" s="7"/>
      <c r="T1275" s="7"/>
      <c r="U1275" s="7">
        <v>24059.599999999999</v>
      </c>
      <c r="V1275" s="7">
        <v>5456.85</v>
      </c>
      <c r="W1275" s="7">
        <v>326.85000000000002</v>
      </c>
      <c r="X1275" s="7"/>
      <c r="Y1275" s="10">
        <f t="shared" si="1164"/>
        <v>5.3401749972839183E-3</v>
      </c>
      <c r="Z1275" s="10">
        <f t="shared" si="1165"/>
        <v>1.7290878246117709E-2</v>
      </c>
      <c r="AA1275" s="10">
        <f t="shared" si="1166"/>
        <v>2.6377767310409906E-2</v>
      </c>
      <c r="AB1275" s="5"/>
      <c r="AC1275" s="10">
        <f t="shared" si="1152"/>
        <v>-2.9792244660945984E-2</v>
      </c>
      <c r="AD1275" s="10">
        <f t="shared" si="1153"/>
        <v>2.0086364825961926E-2</v>
      </c>
      <c r="AE1275" s="10">
        <f t="shared" si="1154"/>
        <v>-4.9301919720767855E-2</v>
      </c>
      <c r="AF1275" s="10"/>
      <c r="AG1275" s="10">
        <f t="shared" si="1139"/>
        <v>-4.9878609486907907E-2</v>
      </c>
      <c r="AH1275" s="10">
        <f t="shared" si="1140"/>
        <v>1.950967505982187E-2</v>
      </c>
      <c r="AI1275" s="10">
        <f t="shared" si="1167"/>
        <v>-6.9388284546729781E-2</v>
      </c>
      <c r="AJ1275" s="7"/>
      <c r="AK1275" s="7"/>
      <c r="AL1275" s="7">
        <v>5591.5</v>
      </c>
      <c r="AM1275" s="7">
        <v>449.6</v>
      </c>
      <c r="AN1275" s="7">
        <v>3023.7</v>
      </c>
      <c r="AO1275" s="4"/>
      <c r="AP1275" s="10">
        <f t="shared" si="1168"/>
        <v>-1.0272901871454733E-3</v>
      </c>
      <c r="AQ1275" s="10">
        <f t="shared" si="1169"/>
        <v>-1.3385999561114694E-2</v>
      </c>
      <c r="AR1275" s="10">
        <f t="shared" si="1170"/>
        <v>8.3369460099376406E-3</v>
      </c>
      <c r="AS1275" s="4"/>
      <c r="AT1275" s="10">
        <f>(AL1275-$AL$1273)/$AL$1273</f>
        <v>1.6570379327332169E-3</v>
      </c>
      <c r="AU1275" s="10">
        <f>(AM1275-$AM$1273)/$AM$1273</f>
        <v>-4.4217687074829835E-2</v>
      </c>
      <c r="AV1275" s="10">
        <f>(AN1275-$AN$1273)/$AN$1273</f>
        <v>2.0709909362499338E-2</v>
      </c>
      <c r="AW1275" s="4"/>
      <c r="AX1275" s="9">
        <f t="shared" si="1141"/>
        <v>-4.5874725007563052E-2</v>
      </c>
      <c r="AY1275" s="9">
        <f t="shared" si="1142"/>
        <v>-6.4927596437329177E-2</v>
      </c>
      <c r="AZ1275" s="8">
        <f t="shared" si="1171"/>
        <v>1.9052871429766124E-2</v>
      </c>
      <c r="BA1275" s="4"/>
      <c r="BC1275" s="4"/>
      <c r="BD1275" s="4"/>
      <c r="BE1275" s="4"/>
      <c r="BF1275" s="4"/>
      <c r="BG1275" s="4"/>
      <c r="BH1275" s="4"/>
      <c r="BI1275" s="4"/>
      <c r="BJ1275" s="4"/>
      <c r="BK1275" s="4"/>
      <c r="BN1275" s="4"/>
    </row>
    <row r="1277" spans="1:66" s="1" customFormat="1">
      <c r="B1277" s="3">
        <v>1.8484374041944083</v>
      </c>
      <c r="C1277" s="3">
        <v>16.530958439355384</v>
      </c>
      <c r="D1277" s="3">
        <v>12.677589852008458</v>
      </c>
      <c r="E1277" s="3">
        <v>14.841235828106129</v>
      </c>
      <c r="F1277" s="3"/>
      <c r="G1277" s="6"/>
      <c r="H1277" s="3"/>
      <c r="I1277" s="3"/>
      <c r="J1277" s="3"/>
      <c r="K1277" s="3"/>
      <c r="L1277" s="3"/>
      <c r="M1277" s="3"/>
      <c r="N1277" s="3"/>
      <c r="O1277" s="3"/>
      <c r="P1277" s="3"/>
      <c r="Q1277" s="3"/>
      <c r="R1277" s="3"/>
      <c r="S1277" s="7"/>
      <c r="T1277" s="3"/>
      <c r="U1277" s="3">
        <v>7.2307507363106325</v>
      </c>
      <c r="V1277" s="3">
        <v>10.916975092527759</v>
      </c>
      <c r="W1277" s="3">
        <v>9.2855113636363633</v>
      </c>
      <c r="X1277" s="3"/>
      <c r="Y1277" s="3"/>
      <c r="Z1277" s="3"/>
      <c r="AA1277" s="3"/>
      <c r="AB1277" s="5"/>
      <c r="AC1277" s="3"/>
      <c r="AD1277" s="3"/>
      <c r="AE1277" s="3"/>
      <c r="AF1277" s="3"/>
      <c r="AG1277" s="3"/>
      <c r="AH1277" s="3"/>
      <c r="AI1277" s="3"/>
      <c r="AJ1277" s="3"/>
      <c r="AK1277" s="3"/>
      <c r="AL1277" s="3">
        <v>30.900801326333244</v>
      </c>
      <c r="AM1277" s="3">
        <v>49.734513274336294</v>
      </c>
      <c r="AN1277" s="3">
        <v>19.507741935483871</v>
      </c>
      <c r="BA1277" s="4"/>
    </row>
  </sheetData>
  <mergeCells count="4">
    <mergeCell ref="H2:J2"/>
    <mergeCell ref="L2:N2"/>
    <mergeCell ref="P2:R2"/>
    <mergeCell ref="C1:E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Base_Data (2)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SGL-IT</dc:creator>
  <cp:lastModifiedBy>SGL-IT</cp:lastModifiedBy>
  <dcterms:created xsi:type="dcterms:W3CDTF">2020-01-28T14:42:33Z</dcterms:created>
  <dcterms:modified xsi:type="dcterms:W3CDTF">2020-01-28T14:46:15Z</dcterms:modified>
</cp:coreProperties>
</file>