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f080d481e8c514/Pulpit/VI semestr/Ekonometria/"/>
    </mc:Choice>
  </mc:AlternateContent>
  <xr:revisionPtr revIDLastSave="601" documentId="14_{7C1B9B06-AF94-4361-973C-00B09DC61235}" xr6:coauthVersionLast="47" xr6:coauthVersionMax="47" xr10:uidLastSave="{9A4951BA-79D0-4929-A939-CAF674A95CC5}"/>
  <bookViews>
    <workbookView xWindow="-110" yWindow="-110" windowWidth="25820" windowHeight="15500" activeTab="7" xr2:uid="{14465C78-3B00-4788-B7B0-9519B78ECC80}"/>
  </bookViews>
  <sheets>
    <sheet name="V" sheetId="1" r:id="rId1"/>
    <sheet name="Hellwig" sheetId="2" r:id="rId2"/>
    <sheet name="Weryfikacja_modelu" sheetId="3" r:id="rId3"/>
    <sheet name="VIF1" sheetId="4" r:id="rId4"/>
    <sheet name="VIF2" sheetId="5" r:id="rId5"/>
    <sheet name="Test_symetrii" sheetId="6" r:id="rId6"/>
    <sheet name="Test_serii" sheetId="8" r:id="rId7"/>
    <sheet name="Prognozowanie" sheetId="9" r:id="rId8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Weryfikacja_modelu!$J$2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9" l="1"/>
  <c r="H43" i="9"/>
  <c r="G4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3" i="9"/>
  <c r="I73" i="6" l="1"/>
  <c r="I72" i="6"/>
  <c r="I71" i="6"/>
  <c r="I70" i="6"/>
  <c r="G23" i="5" l="1"/>
  <c r="G22" i="5"/>
  <c r="G23" i="4"/>
  <c r="G22" i="4"/>
  <c r="K46" i="3" l="1"/>
  <c r="K45" i="3"/>
  <c r="K40" i="3"/>
  <c r="K41" i="3"/>
  <c r="K33" i="3"/>
  <c r="K42" i="3" l="1"/>
  <c r="K37" i="3" l="1"/>
  <c r="K36" i="3"/>
  <c r="Q56" i="2" a="1"/>
  <c r="Q56" i="2" s="1"/>
  <c r="R56" i="2" a="1"/>
  <c r="R56" i="2" s="1"/>
  <c r="Q57" i="2" a="1"/>
  <c r="Q57" i="2"/>
  <c r="R57" i="2" a="1"/>
  <c r="R57" i="2" s="1"/>
  <c r="O58" i="2" a="1"/>
  <c r="O58" i="2" s="1"/>
  <c r="Q58" i="2" a="1"/>
  <c r="Q58" i="2" s="1"/>
  <c r="R58" i="2" a="1"/>
  <c r="R58" i="2"/>
  <c r="Q59" i="2" a="1"/>
  <c r="Q59" i="2"/>
  <c r="R59" i="2" a="1"/>
  <c r="R59" i="2" s="1"/>
  <c r="Q60" i="2" a="1"/>
  <c r="Q60" i="2"/>
  <c r="R60" i="2" a="1"/>
  <c r="R60" i="2"/>
  <c r="O61" i="2" a="1"/>
  <c r="O61" i="2" s="1"/>
  <c r="Q61" i="2" a="1"/>
  <c r="Q61" i="2"/>
  <c r="R61" i="2" a="1"/>
  <c r="R61" i="2" s="1"/>
  <c r="Q62" i="2" a="1"/>
  <c r="Q62" i="2" s="1"/>
  <c r="R62" i="2" a="1"/>
  <c r="R62" i="2"/>
  <c r="Q63" i="2" a="1"/>
  <c r="Q63" i="2"/>
  <c r="R63" i="2" a="1"/>
  <c r="R63" i="2"/>
  <c r="Q64" i="2" a="1"/>
  <c r="Q64" i="2" s="1"/>
  <c r="R64" i="2" a="1"/>
  <c r="R64" i="2"/>
  <c r="Q65" i="2" a="1"/>
  <c r="Q65" i="2"/>
  <c r="R65" i="2" a="1"/>
  <c r="R65" i="2" s="1"/>
  <c r="Q66" i="2" a="1"/>
  <c r="Q66" i="2" s="1"/>
  <c r="R66" i="2" a="1"/>
  <c r="R66" i="2"/>
  <c r="O67" i="2" a="1"/>
  <c r="O67" i="2" s="1"/>
  <c r="Q67" i="2" a="1"/>
  <c r="Q67" i="2"/>
  <c r="R67" i="2" a="1"/>
  <c r="R67" i="2" s="1"/>
  <c r="O68" i="2" a="1"/>
  <c r="O68" i="2" s="1"/>
  <c r="Q68" i="2" a="1"/>
  <c r="Q68" i="2"/>
  <c r="R68" i="2" a="1"/>
  <c r="R68" i="2"/>
  <c r="Q69" i="2" a="1"/>
  <c r="Q69" i="2"/>
  <c r="R69" i="2" a="1"/>
  <c r="R69" i="2" s="1"/>
  <c r="O70" i="2" a="1"/>
  <c r="O70" i="2" s="1"/>
  <c r="Q70" i="2" a="1"/>
  <c r="Q70" i="2" s="1"/>
  <c r="R70" i="2" a="1"/>
  <c r="R70" i="2"/>
  <c r="Q71" i="2" a="1"/>
  <c r="Q71" i="2" s="1"/>
  <c r="R71" i="2" a="1"/>
  <c r="R71" i="2"/>
  <c r="Q72" i="2" a="1"/>
  <c r="Q72" i="2" s="1"/>
  <c r="R72" i="2" a="1"/>
  <c r="R72" i="2"/>
  <c r="O73" i="2" a="1"/>
  <c r="O73" i="2" s="1"/>
  <c r="Q73" i="2" a="1"/>
  <c r="Q73" i="2"/>
  <c r="R73" i="2" a="1"/>
  <c r="R73" i="2" s="1"/>
  <c r="Q74" i="2" a="1"/>
  <c r="Q74" i="2" s="1"/>
  <c r="R74" i="2" a="1"/>
  <c r="R74" i="2" s="1"/>
  <c r="Q75" i="2" a="1"/>
  <c r="Q75" i="2"/>
  <c r="R75" i="2" a="1"/>
  <c r="R75" i="2" s="1"/>
  <c r="O76" i="2" a="1"/>
  <c r="O76" i="2" s="1"/>
  <c r="Q76" i="2" a="1"/>
  <c r="Q76" i="2"/>
  <c r="R76" i="2" a="1"/>
  <c r="R76" i="2"/>
  <c r="Q77" i="2" a="1"/>
  <c r="Q77" i="2"/>
  <c r="R77" i="2" a="1"/>
  <c r="R77" i="2" s="1"/>
  <c r="Q78" i="2" a="1"/>
  <c r="Q78" i="2" s="1"/>
  <c r="R78" i="2" a="1"/>
  <c r="R78" i="2"/>
  <c r="Q79" i="2" a="1"/>
  <c r="Q79" i="2" s="1"/>
  <c r="R79" i="2" a="1"/>
  <c r="R79" i="2"/>
  <c r="Q80" i="2" a="1"/>
  <c r="Q80" i="2" s="1"/>
  <c r="R80" i="2" a="1"/>
  <c r="R80" i="2"/>
  <c r="O81" i="2" a="1"/>
  <c r="O81" i="2" s="1"/>
  <c r="Q81" i="2" a="1"/>
  <c r="Q81" i="2"/>
  <c r="R81" i="2" a="1"/>
  <c r="R81" i="2" s="1"/>
  <c r="Q82" i="2" a="1"/>
  <c r="Q82" i="2" s="1"/>
  <c r="R82" i="2" a="1"/>
  <c r="R82" i="2" s="1"/>
  <c r="Q83" i="2" a="1"/>
  <c r="Q83" i="2"/>
  <c r="R83" i="2" a="1"/>
  <c r="R83" i="2" s="1"/>
  <c r="O84" i="2" a="1"/>
  <c r="O84" i="2" s="1"/>
  <c r="Q84" i="2" a="1"/>
  <c r="Q84" i="2"/>
  <c r="R84" i="2" a="1"/>
  <c r="R84" i="2"/>
  <c r="Q85" i="2" a="1"/>
  <c r="Q85" i="2"/>
  <c r="R85" i="2" a="1"/>
  <c r="R85" i="2" s="1"/>
  <c r="O55" i="2" a="1"/>
  <c r="O55" i="2" s="1"/>
  <c r="Q55" i="2" a="1"/>
  <c r="Q55" i="2" s="1"/>
  <c r="R55" i="2" a="1"/>
  <c r="R55" i="2" s="1"/>
  <c r="N48" i="2"/>
  <c r="N85" i="2" s="1" a="1"/>
  <c r="N85" i="2" s="1"/>
  <c r="N51" i="2"/>
  <c r="O48" i="2"/>
  <c r="O49" i="2"/>
  <c r="P49" i="2"/>
  <c r="O50" i="2"/>
  <c r="O56" i="2" s="1" a="1"/>
  <c r="O56" i="2" s="1"/>
  <c r="P50" i="2"/>
  <c r="P56" i="2" s="1" a="1"/>
  <c r="P56" i="2" s="1"/>
  <c r="Q50" i="2"/>
  <c r="O51" i="2"/>
  <c r="O78" i="2" s="1" a="1"/>
  <c r="O78" i="2" s="1"/>
  <c r="P51" i="2"/>
  <c r="Q51" i="2"/>
  <c r="R51" i="2"/>
  <c r="N49" i="2"/>
  <c r="N50" i="2"/>
  <c r="N47" i="2"/>
  <c r="M47" i="2"/>
  <c r="M48" i="2"/>
  <c r="M49" i="2"/>
  <c r="M50" i="2"/>
  <c r="M51" i="2"/>
  <c r="M46" i="2"/>
  <c r="P59" i="2" l="1" a="1"/>
  <c r="P59" i="2" s="1"/>
  <c r="P81" i="2" a="1"/>
  <c r="P81" i="2" s="1"/>
  <c r="P71" i="2" a="1"/>
  <c r="P71" i="2" s="1"/>
  <c r="P68" i="2" a="1"/>
  <c r="P68" i="2" s="1"/>
  <c r="P65" i="2" a="1"/>
  <c r="P65" i="2" s="1"/>
  <c r="P84" i="2" a="1"/>
  <c r="P84" i="2" s="1"/>
  <c r="P58" i="2" a="1"/>
  <c r="P58" i="2" s="1"/>
  <c r="P62" i="2" a="1"/>
  <c r="P62" i="2" s="1"/>
  <c r="P61" i="2" a="1"/>
  <c r="P61" i="2" s="1"/>
  <c r="P70" i="2" a="1"/>
  <c r="P70" i="2" s="1"/>
  <c r="P67" i="2" a="1"/>
  <c r="P67" i="2" s="1"/>
  <c r="P64" i="2" a="1"/>
  <c r="P64" i="2" s="1"/>
  <c r="P73" i="2" a="1"/>
  <c r="P73" i="2" s="1"/>
  <c r="P83" i="2" a="1"/>
  <c r="P83" i="2" s="1"/>
  <c r="P74" i="2" a="1"/>
  <c r="P74" i="2" s="1"/>
  <c r="P55" i="2" a="1"/>
  <c r="P55" i="2" s="1"/>
  <c r="P76" i="2" a="1"/>
  <c r="P76" i="2" s="1"/>
  <c r="P77" i="2" a="1"/>
  <c r="P77" i="2" s="1"/>
  <c r="P57" i="2" a="1"/>
  <c r="P57" i="2" s="1"/>
  <c r="P80" i="2" a="1"/>
  <c r="P80" i="2" s="1"/>
  <c r="P79" i="2" a="1"/>
  <c r="P79" i="2" s="1"/>
  <c r="P69" i="2" a="1"/>
  <c r="P69" i="2" s="1"/>
  <c r="P63" i="2" a="1"/>
  <c r="P63" i="2" s="1"/>
  <c r="P60" i="2" a="1"/>
  <c r="P60" i="2" s="1"/>
  <c r="P82" i="2" a="1"/>
  <c r="P82" i="2" s="1"/>
  <c r="P66" i="2" a="1"/>
  <c r="P66" i="2" s="1"/>
  <c r="P72" i="2" a="1"/>
  <c r="P72" i="2" s="1"/>
  <c r="P78" i="2" a="1"/>
  <c r="P78" i="2" s="1"/>
  <c r="P85" i="2" a="1"/>
  <c r="P85" i="2" s="1"/>
  <c r="P75" i="2" a="1"/>
  <c r="P75" i="2" s="1"/>
  <c r="O63" i="2" a="1"/>
  <c r="O63" i="2" s="1"/>
  <c r="O72" i="2" a="1"/>
  <c r="O72" i="2" s="1"/>
  <c r="O65" i="2" a="1"/>
  <c r="O65" i="2" s="1"/>
  <c r="O60" i="2" a="1"/>
  <c r="O60" i="2" s="1"/>
  <c r="O75" i="2" a="1"/>
  <c r="O75" i="2" s="1"/>
  <c r="O83" i="2" a="1"/>
  <c r="O83" i="2" s="1"/>
  <c r="O80" i="2" a="1"/>
  <c r="O80" i="2" s="1"/>
  <c r="O62" i="2" a="1"/>
  <c r="O62" i="2" s="1"/>
  <c r="O57" i="2" a="1"/>
  <c r="O57" i="2" s="1"/>
  <c r="O85" i="2" a="1"/>
  <c r="O85" i="2" s="1"/>
  <c r="O77" i="2" a="1"/>
  <c r="O77" i="2" s="1"/>
  <c r="O69" i="2" a="1"/>
  <c r="O69" i="2" s="1"/>
  <c r="O64" i="2" a="1"/>
  <c r="O64" i="2" s="1"/>
  <c r="O74" i="2" a="1"/>
  <c r="O74" i="2" s="1"/>
  <c r="O59" i="2" a="1"/>
  <c r="O59" i="2" s="1"/>
  <c r="O82" i="2" a="1"/>
  <c r="O82" i="2" s="1"/>
  <c r="O79" i="2" a="1"/>
  <c r="O79" i="2" s="1"/>
  <c r="O71" i="2" a="1"/>
  <c r="O71" i="2" s="1"/>
  <c r="O66" i="2" a="1"/>
  <c r="O66" i="2" s="1"/>
  <c r="N56" i="2" a="1"/>
  <c r="N56" i="2" s="1"/>
  <c r="S56" i="2" s="1"/>
  <c r="N64" i="2" a="1"/>
  <c r="N64" i="2" s="1"/>
  <c r="N74" i="2" a="1"/>
  <c r="N74" i="2" s="1"/>
  <c r="N62" i="2" a="1"/>
  <c r="N62" i="2" s="1"/>
  <c r="N60" i="2" a="1"/>
  <c r="N60" i="2" s="1"/>
  <c r="N58" i="2" a="1"/>
  <c r="N58" i="2" s="1"/>
  <c r="N76" i="2" a="1"/>
  <c r="N76" i="2" s="1"/>
  <c r="S76" i="2" s="1"/>
  <c r="N66" i="2" a="1"/>
  <c r="N66" i="2" s="1"/>
  <c r="N55" i="2" a="1"/>
  <c r="N55" i="2" s="1"/>
  <c r="N78" i="2" a="1"/>
  <c r="N78" i="2" s="1"/>
  <c r="N80" i="2" a="1"/>
  <c r="N80" i="2" s="1"/>
  <c r="S80" i="2" s="1"/>
  <c r="N82" i="2" a="1"/>
  <c r="N82" i="2" s="1"/>
  <c r="N84" i="2" a="1"/>
  <c r="N84" i="2" s="1"/>
  <c r="S84" i="2" s="1"/>
  <c r="N69" i="2" a="1"/>
  <c r="N69" i="2" s="1"/>
  <c r="N63" i="2" a="1"/>
  <c r="N63" i="2" s="1"/>
  <c r="N61" i="2" a="1"/>
  <c r="N61" i="2" s="1"/>
  <c r="N57" i="2" a="1"/>
  <c r="N57" i="2" s="1"/>
  <c r="N75" i="2" a="1"/>
  <c r="N75" i="2" s="1"/>
  <c r="N72" i="2" a="1"/>
  <c r="N72" i="2" s="1"/>
  <c r="N67" i="2" a="1"/>
  <c r="N67" i="2" s="1"/>
  <c r="N79" i="2" a="1"/>
  <c r="N79" i="2" s="1"/>
  <c r="N71" i="2" a="1"/>
  <c r="N71" i="2" s="1"/>
  <c r="N81" i="2" a="1"/>
  <c r="N81" i="2" s="1"/>
  <c r="S81" i="2" s="1"/>
  <c r="N68" i="2" a="1"/>
  <c r="N68" i="2" s="1"/>
  <c r="S68" i="2" s="1"/>
  <c r="N59" i="2" a="1"/>
  <c r="N59" i="2" s="1"/>
  <c r="N77" i="2" a="1"/>
  <c r="N77" i="2" s="1"/>
  <c r="N70" i="2" a="1"/>
  <c r="N70" i="2" s="1"/>
  <c r="S70" i="2" s="1"/>
  <c r="N65" i="2" a="1"/>
  <c r="N65" i="2" s="1"/>
  <c r="S65" i="2" s="1"/>
  <c r="N83" i="2" a="1"/>
  <c r="N83" i="2" s="1"/>
  <c r="N73" i="2" a="1"/>
  <c r="N73" i="2" s="1"/>
  <c r="S73" i="2" s="1"/>
  <c r="S83" i="2" l="1"/>
  <c r="S58" i="2"/>
  <c r="S67" i="2"/>
  <c r="S85" i="2"/>
  <c r="S72" i="2"/>
  <c r="S78" i="2"/>
  <c r="S55" i="2"/>
  <c r="S66" i="2"/>
  <c r="S61" i="2"/>
  <c r="S77" i="2"/>
  <c r="S75" i="2"/>
  <c r="S63" i="2"/>
  <c r="S69" i="2"/>
  <c r="S59" i="2"/>
  <c r="S82" i="2"/>
  <c r="S71" i="2"/>
  <c r="S79" i="2"/>
  <c r="S74" i="2"/>
  <c r="S64" i="2"/>
  <c r="S60" i="2"/>
  <c r="S62" i="2"/>
  <c r="S57" i="2"/>
  <c r="S6" i="1" l="1"/>
  <c r="V6" i="1"/>
  <c r="W6" i="1"/>
  <c r="Q5" i="1"/>
  <c r="R5" i="1"/>
  <c r="R6" i="1" s="1"/>
  <c r="S5" i="1"/>
  <c r="T5" i="1"/>
  <c r="U5" i="1"/>
  <c r="V5" i="1"/>
  <c r="W5" i="1"/>
  <c r="Q4" i="1"/>
  <c r="Q6" i="1" s="1"/>
  <c r="R4" i="1"/>
  <c r="S4" i="1"/>
  <c r="T4" i="1"/>
  <c r="T6" i="1" s="1"/>
  <c r="U4" i="1"/>
  <c r="U6" i="1" s="1"/>
  <c r="V4" i="1"/>
  <c r="W4" i="1"/>
  <c r="P5" i="1"/>
  <c r="P4" i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<sst xmlns="http://schemas.openxmlformats.org/spreadsheetml/2006/main" count="529" uniqueCount="94">
  <si>
    <t>Y</t>
  </si>
  <si>
    <t>I</t>
  </si>
  <si>
    <t>II</t>
  </si>
  <si>
    <t>III</t>
  </si>
  <si>
    <t>IV</t>
  </si>
  <si>
    <t>Rok</t>
  </si>
  <si>
    <t>Kwartał</t>
  </si>
  <si>
    <t>X1</t>
  </si>
  <si>
    <t>X2</t>
  </si>
  <si>
    <t>X3</t>
  </si>
  <si>
    <t>X4</t>
  </si>
  <si>
    <t>X5</t>
  </si>
  <si>
    <t>X6</t>
  </si>
  <si>
    <t>X8</t>
  </si>
  <si>
    <t>X7</t>
  </si>
  <si>
    <t>Lp</t>
  </si>
  <si>
    <t>Odchylenie standardowe</t>
  </si>
  <si>
    <t>Średnia arytmetyczna</t>
  </si>
  <si>
    <t>Współczynnik zmienności</t>
  </si>
  <si>
    <t>X1X2</t>
  </si>
  <si>
    <t>X1X3</t>
  </si>
  <si>
    <t>X1X5</t>
  </si>
  <si>
    <t>X1X7</t>
  </si>
  <si>
    <t>X2X3</t>
  </si>
  <si>
    <t>X2X5</t>
  </si>
  <si>
    <t>X2X7</t>
  </si>
  <si>
    <t>X3X5</t>
  </si>
  <si>
    <t>X3X7</t>
  </si>
  <si>
    <t>X5X7</t>
  </si>
  <si>
    <t>X1X2X3</t>
  </si>
  <si>
    <t>X1X2X5</t>
  </si>
  <si>
    <t>X1X2X7</t>
  </si>
  <si>
    <t>X1X3X5</t>
  </si>
  <si>
    <t>X1X3X7</t>
  </si>
  <si>
    <t>X1X5X7</t>
  </si>
  <si>
    <t>X2X3X5</t>
  </si>
  <si>
    <t>X2X3X7</t>
  </si>
  <si>
    <t>X2X5X7</t>
  </si>
  <si>
    <t>X3X5X7</t>
  </si>
  <si>
    <t>X1X2X3X5</t>
  </si>
  <si>
    <t>X1X2X3X7</t>
  </si>
  <si>
    <t>X1X2X5X7</t>
  </si>
  <si>
    <t>X1X3X5X7</t>
  </si>
  <si>
    <t>X2X3X5X7</t>
  </si>
  <si>
    <t>X1X2X3X5X7</t>
  </si>
  <si>
    <t>H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</si>
  <si>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</si>
  <si>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</si>
  <si>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</si>
  <si>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</si>
  <si>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</si>
  <si>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</si>
  <si>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</si>
  <si>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</si>
  <si>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</si>
  <si>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</si>
  <si>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</si>
  <si>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</si>
  <si>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</si>
  <si>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</si>
  <si>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</si>
  <si>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</si>
  <si>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</si>
  <si>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</si>
  <si>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</si>
  <si>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</si>
  <si>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</si>
  <si>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</si>
  <si>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</si>
  <si>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</si>
  <si>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t>1 - R kwadrat</t>
  </si>
  <si>
    <t>n</t>
  </si>
  <si>
    <t>k</t>
  </si>
  <si>
    <t>n - k - 1</t>
  </si>
  <si>
    <t>R</t>
  </si>
  <si>
    <t>Średnia arytmetyczna z Y</t>
  </si>
  <si>
    <r>
      <t>V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</si>
  <si>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VIF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</si>
  <si>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VIF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</si>
  <si>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SKŁADNIKI RESZTOWE - WYJŚCIE</t>
  </si>
  <si>
    <t>Obserwacja</t>
  </si>
  <si>
    <t>Przewidywane Y</t>
  </si>
  <si>
    <t>Składniki resztowe</t>
  </si>
  <si>
    <t>m</t>
  </si>
  <si>
    <t>iloraz m przez n</t>
  </si>
  <si>
    <t>licznik</t>
  </si>
  <si>
    <t>mianownik</t>
  </si>
  <si>
    <t>F*</t>
  </si>
  <si>
    <t>t*</t>
  </si>
  <si>
    <t>Zmienna X 1</t>
  </si>
  <si>
    <t>Zmienna X 2</t>
  </si>
  <si>
    <t>Numer serii</t>
  </si>
  <si>
    <t>Lp.</t>
  </si>
  <si>
    <t>Oszacowane parametry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</si>
</sst>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0000"/>
  </numFmts>
  <fonts count="9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99FF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>
      <alignment horizontal="left" vertical="center" wrapText="1"/>
    </xf>
    <xf numFmtId="9" fontId="4" fillId="0" borderId="0" applyFont="0" applyFill="0" applyBorder="0" applyAlignment="0" applyProtection="0"/>
  </cellStyleXfs>
  <cellXfs count="132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0" fillId="0" borderId="0" xfId="0" applyNumberFormat="1"/>
    <xf numFmtId="1" fontId="3" fillId="0" borderId="0" xfId="0" applyNumberFormat="1" applyFont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4" fontId="0" fillId="0" borderId="0" xfId="0" applyNumberFormat="1"/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4" fontId="0" fillId="0" borderId="8" xfId="0" applyNumberFormat="1" applyBorder="1"/>
    <xf numFmtId="3" fontId="0" fillId="0" borderId="9" xfId="0" applyNumberForma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6" xfId="0" applyNumberForma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8" xfId="3" applyNumberFormat="1" applyFont="1" applyBorder="1" applyAlignment="1">
      <alignment horizontal="center"/>
    </xf>
    <xf numFmtId="10" fontId="0" fillId="0" borderId="9" xfId="3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1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6" borderId="38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2" fontId="0" fillId="0" borderId="0" xfId="0" applyNumberFormat="1"/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7" fillId="0" borderId="0" xfId="0" applyFont="1"/>
    <xf numFmtId="0" fontId="0" fillId="8" borderId="4" xfId="0" applyFill="1" applyBorder="1" applyAlignment="1">
      <alignment horizontal="center"/>
    </xf>
    <xf numFmtId="165" fontId="0" fillId="12" borderId="9" xfId="0" applyNumberFormat="1" applyFill="1" applyBorder="1" applyAlignment="1">
      <alignment horizontal="center"/>
    </xf>
    <xf numFmtId="0" fontId="0" fillId="13" borderId="4" xfId="0" applyFill="1" applyBorder="1" applyAlignment="1">
      <alignment horizontal="center" vertical="center"/>
    </xf>
    <xf numFmtId="3" fontId="0" fillId="13" borderId="6" xfId="0" applyNumberFormat="1" applyFill="1" applyBorder="1" applyAlignment="1">
      <alignment horizontal="center" vertical="center"/>
    </xf>
    <xf numFmtId="10" fontId="0" fillId="14" borderId="9" xfId="3" applyNumberFormat="1" applyFont="1" applyFill="1" applyBorder="1" applyAlignment="1">
      <alignment horizontal="center" vertical="center"/>
    </xf>
    <xf numFmtId="3" fontId="0" fillId="0" borderId="5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6" fillId="0" borderId="16" xfId="0" applyFont="1" applyBorder="1"/>
    <xf numFmtId="0" fontId="0" fillId="16" borderId="6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 vertical="center"/>
    </xf>
    <xf numFmtId="3" fontId="0" fillId="0" borderId="48" xfId="0" applyNumberFormat="1" applyBorder="1" applyAlignment="1">
      <alignment horizontal="center"/>
    </xf>
    <xf numFmtId="0" fontId="0" fillId="0" borderId="48" xfId="0" applyBorder="1" applyAlignment="1">
      <alignment horizontal="center"/>
    </xf>
    <xf numFmtId="3" fontId="0" fillId="8" borderId="8" xfId="0" applyNumberFormat="1" applyFill="1" applyBorder="1" applyAlignment="1">
      <alignment horizontal="center"/>
    </xf>
    <xf numFmtId="0" fontId="0" fillId="8" borderId="48" xfId="0" applyFill="1" applyBorder="1" applyAlignment="1">
      <alignment horizontal="center"/>
    </xf>
    <xf numFmtId="3" fontId="0" fillId="8" borderId="49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17" borderId="47" xfId="0" applyFont="1" applyFill="1" applyBorder="1" applyAlignment="1">
      <alignment horizontal="center" vertical="center"/>
    </xf>
    <xf numFmtId="0" fontId="5" fillId="17" borderId="48" xfId="0" applyFont="1" applyFill="1" applyBorder="1" applyAlignment="1">
      <alignment horizontal="center" vertical="center"/>
    </xf>
    <xf numFmtId="0" fontId="5" fillId="17" borderId="4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4">
    <cellStyle name="Kolumna" xfId="2" xr:uid="{162AD16C-FE62-42BF-9735-7B4D2D1621A2}"/>
    <cellStyle name="Normalny" xfId="0" builtinId="0"/>
    <cellStyle name="Normalny 2" xfId="1" xr:uid="{32B4A8A3-C45F-4709-BDC4-BCC7B231F9A8}"/>
    <cellStyle name="Procentowy" xfId="3" builtinId="5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99FF"/>
      <color rgb="FFCCCCFF"/>
      <color rgb="FFCC99FF"/>
      <color rgb="FF66FFFF"/>
      <color rgb="FFCCFFFF"/>
      <color rgb="FFFF99FF"/>
      <color rgb="FFFFCCFF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44F3-EE49-4DCB-BA70-B9530BB540E6}">
  <dimension ref="B2:W58"/>
  <sheetViews>
    <sheetView topLeftCell="A16" workbookViewId="0">
      <selection activeCell="B4" sqref="B4"/>
    </sheetView>
  </sheetViews>
  <sheetFormatPr defaultRowHeight="14.5" x14ac:dyDescent="0.35"/>
  <cols>
    <col min="15" max="15" width="21.81640625" bestFit="1" customWidth="1"/>
  </cols>
  <sheetData>
    <row r="2" spans="2:23" ht="15" thickBot="1" x14ac:dyDescent="0.4"/>
    <row r="3" spans="2:23" x14ac:dyDescent="0.35">
      <c r="B3" s="6" t="s">
        <v>92</v>
      </c>
      <c r="C3" s="7" t="s">
        <v>5</v>
      </c>
      <c r="D3" s="7" t="s">
        <v>6</v>
      </c>
      <c r="E3" s="7" t="s">
        <v>0</v>
      </c>
      <c r="F3" s="7" t="s">
        <v>7</v>
      </c>
      <c r="G3" s="7" t="s">
        <v>8</v>
      </c>
      <c r="H3" s="7" t="s">
        <v>9</v>
      </c>
      <c r="I3" s="8" t="s">
        <v>10</v>
      </c>
      <c r="J3" s="8" t="s">
        <v>11</v>
      </c>
      <c r="K3" s="7" t="s">
        <v>12</v>
      </c>
      <c r="L3" s="7" t="s">
        <v>14</v>
      </c>
      <c r="M3" s="9" t="s">
        <v>13</v>
      </c>
      <c r="N3" s="3"/>
      <c r="O3" s="30"/>
      <c r="P3" s="23" t="s">
        <v>7</v>
      </c>
      <c r="Q3" s="23" t="s">
        <v>8</v>
      </c>
      <c r="R3" s="23" t="s">
        <v>9</v>
      </c>
      <c r="S3" s="24" t="s">
        <v>10</v>
      </c>
      <c r="T3" s="24" t="s">
        <v>11</v>
      </c>
      <c r="U3" s="23" t="s">
        <v>12</v>
      </c>
      <c r="V3" s="23" t="s">
        <v>14</v>
      </c>
      <c r="W3" s="25" t="s">
        <v>13</v>
      </c>
    </row>
    <row r="4" spans="2:23" x14ac:dyDescent="0.35">
      <c r="B4" s="10">
        <v>1</v>
      </c>
      <c r="C4" s="126">
        <v>2014</v>
      </c>
      <c r="D4" s="11" t="s">
        <v>1</v>
      </c>
      <c r="E4" s="11">
        <v>667</v>
      </c>
      <c r="F4" s="2">
        <v>16.63</v>
      </c>
      <c r="G4" s="11">
        <v>1624</v>
      </c>
      <c r="H4" s="12">
        <v>3182</v>
      </c>
      <c r="I4" s="13">
        <v>100.5</v>
      </c>
      <c r="J4" s="14">
        <v>3607.33</v>
      </c>
      <c r="K4" s="13">
        <v>40.799999999999997</v>
      </c>
      <c r="L4" s="12">
        <v>548</v>
      </c>
      <c r="M4" s="15">
        <v>4855</v>
      </c>
      <c r="N4" s="1"/>
      <c r="O4" s="26" t="s">
        <v>16</v>
      </c>
      <c r="P4" s="27">
        <f>_xlfn.STDEV.P(F4:F43)</f>
        <v>2.3901004163005251</v>
      </c>
      <c r="Q4" s="27">
        <f t="shared" ref="Q4:W4" si="0">_xlfn.STDEV.P(G4:G43)</f>
        <v>509.63285743268165</v>
      </c>
      <c r="R4" s="27">
        <f t="shared" si="0"/>
        <v>1047.2300069707705</v>
      </c>
      <c r="S4" s="27">
        <f t="shared" si="0"/>
        <v>1.450379260745271</v>
      </c>
      <c r="T4" s="27">
        <f t="shared" si="0"/>
        <v>956.62944732221547</v>
      </c>
      <c r="U4" s="27">
        <f t="shared" si="0"/>
        <v>2.977662673977695</v>
      </c>
      <c r="V4" s="27">
        <f t="shared" si="0"/>
        <v>124.70816933946229</v>
      </c>
      <c r="W4" s="28">
        <f t="shared" si="0"/>
        <v>596.62294992314867</v>
      </c>
    </row>
    <row r="5" spans="2:23" x14ac:dyDescent="0.35">
      <c r="B5" s="10">
        <v>2</v>
      </c>
      <c r="C5" s="126"/>
      <c r="D5" s="11" t="s">
        <v>2</v>
      </c>
      <c r="E5" s="11">
        <v>624</v>
      </c>
      <c r="F5" s="2">
        <v>15.17</v>
      </c>
      <c r="G5" s="11">
        <v>1331</v>
      </c>
      <c r="H5" s="12">
        <v>3232</v>
      </c>
      <c r="I5" s="13">
        <v>100</v>
      </c>
      <c r="J5" s="14">
        <v>3373.31</v>
      </c>
      <c r="K5" s="13">
        <v>42.2</v>
      </c>
      <c r="L5" s="12">
        <v>615</v>
      </c>
      <c r="M5" s="15">
        <v>5016</v>
      </c>
      <c r="N5" s="1"/>
      <c r="O5" s="26" t="s">
        <v>17</v>
      </c>
      <c r="P5" s="27">
        <f>AVERAGE(F4:F43)</f>
        <v>10.370000000000003</v>
      </c>
      <c r="Q5" s="27">
        <f t="shared" ref="Q5:W5" si="1">AVERAGE(G4:G43)</f>
        <v>2171.5250000000001</v>
      </c>
      <c r="R5" s="27">
        <f t="shared" si="1"/>
        <v>4305.75</v>
      </c>
      <c r="S5" s="27">
        <f t="shared" si="1"/>
        <v>100.92999999999999</v>
      </c>
      <c r="T5" s="27">
        <f t="shared" si="1"/>
        <v>4570.4359999999997</v>
      </c>
      <c r="U5" s="27">
        <f t="shared" si="1"/>
        <v>47.745000000000005</v>
      </c>
      <c r="V5" s="27">
        <f t="shared" si="1"/>
        <v>605.85</v>
      </c>
      <c r="W5" s="28">
        <f t="shared" si="1"/>
        <v>4837.5749999999998</v>
      </c>
    </row>
    <row r="6" spans="2:23" ht="15" thickBot="1" x14ac:dyDescent="0.4">
      <c r="B6" s="10">
        <v>3</v>
      </c>
      <c r="C6" s="126"/>
      <c r="D6" s="11" t="s">
        <v>3</v>
      </c>
      <c r="E6" s="11">
        <v>739</v>
      </c>
      <c r="F6" s="2">
        <v>14.47</v>
      </c>
      <c r="G6" s="11">
        <v>1710</v>
      </c>
      <c r="H6" s="12">
        <v>3316</v>
      </c>
      <c r="I6" s="13">
        <v>99.5</v>
      </c>
      <c r="J6" s="14">
        <v>3434.73</v>
      </c>
      <c r="K6" s="13">
        <v>42.8</v>
      </c>
      <c r="L6" s="12">
        <v>403</v>
      </c>
      <c r="M6" s="15">
        <v>5481</v>
      </c>
      <c r="N6" s="1"/>
      <c r="O6" s="29" t="s">
        <v>18</v>
      </c>
      <c r="P6" s="31">
        <f>P4/P5</f>
        <v>0.23048220022184421</v>
      </c>
      <c r="Q6" s="31">
        <f t="shared" ref="Q6:W6" si="2">Q4/Q5</f>
        <v>0.23468892019787091</v>
      </c>
      <c r="R6" s="31">
        <f t="shared" si="2"/>
        <v>0.24321663054538015</v>
      </c>
      <c r="S6" s="31">
        <f t="shared" si="2"/>
        <v>1.4370150210495107E-2</v>
      </c>
      <c r="T6" s="31">
        <f t="shared" si="2"/>
        <v>0.2093081376311178</v>
      </c>
      <c r="U6" s="31">
        <f t="shared" si="2"/>
        <v>6.2365958194108173E-2</v>
      </c>
      <c r="V6" s="31">
        <f t="shared" si="2"/>
        <v>0.20584000881317535</v>
      </c>
      <c r="W6" s="32">
        <f t="shared" si="2"/>
        <v>0.12333099743634955</v>
      </c>
    </row>
    <row r="7" spans="2:23" x14ac:dyDescent="0.35">
      <c r="B7" s="10">
        <v>4</v>
      </c>
      <c r="C7" s="126"/>
      <c r="D7" s="11" t="s">
        <v>4</v>
      </c>
      <c r="E7" s="11">
        <v>654</v>
      </c>
      <c r="F7" s="2">
        <v>14.4</v>
      </c>
      <c r="G7" s="11">
        <v>1772</v>
      </c>
      <c r="H7" s="12">
        <v>3228</v>
      </c>
      <c r="I7" s="13">
        <v>99.5</v>
      </c>
      <c r="J7" s="14">
        <v>3571.09</v>
      </c>
      <c r="K7" s="13">
        <v>41.5</v>
      </c>
      <c r="L7" s="12">
        <v>756</v>
      </c>
      <c r="M7" s="15">
        <v>4675</v>
      </c>
      <c r="N7" s="1"/>
      <c r="O7" s="4"/>
      <c r="P7" s="4"/>
      <c r="Q7" s="4"/>
      <c r="R7" s="5"/>
      <c r="S7" s="1"/>
    </row>
    <row r="8" spans="2:23" x14ac:dyDescent="0.35">
      <c r="B8" s="10">
        <v>5</v>
      </c>
      <c r="C8" s="126">
        <v>2015</v>
      </c>
      <c r="D8" s="11" t="s">
        <v>1</v>
      </c>
      <c r="E8" s="11">
        <v>818</v>
      </c>
      <c r="F8" s="2">
        <v>15.07</v>
      </c>
      <c r="G8" s="11">
        <v>2251</v>
      </c>
      <c r="H8" s="12">
        <v>3292</v>
      </c>
      <c r="I8" s="13">
        <v>99.4</v>
      </c>
      <c r="J8" s="14">
        <v>3732.71</v>
      </c>
      <c r="K8" s="13">
        <v>42.4</v>
      </c>
      <c r="L8" s="12">
        <v>646</v>
      </c>
      <c r="M8" s="15">
        <v>4814</v>
      </c>
      <c r="N8" s="1"/>
      <c r="O8" s="4"/>
      <c r="P8" s="4"/>
      <c r="Q8" s="4"/>
      <c r="R8" s="5"/>
      <c r="S8" s="1"/>
    </row>
    <row r="9" spans="2:23" x14ac:dyDescent="0.35">
      <c r="B9" s="10">
        <v>6</v>
      </c>
      <c r="C9" s="126"/>
      <c r="D9" s="11" t="s">
        <v>2</v>
      </c>
      <c r="E9" s="11">
        <v>1026</v>
      </c>
      <c r="F9" s="2">
        <v>13.6</v>
      </c>
      <c r="G9" s="11">
        <v>1367</v>
      </c>
      <c r="H9" s="12">
        <v>3703</v>
      </c>
      <c r="I9" s="13">
        <v>100.6</v>
      </c>
      <c r="J9" s="14">
        <v>3453.42</v>
      </c>
      <c r="K9" s="13">
        <v>44</v>
      </c>
      <c r="L9" s="12">
        <v>749</v>
      </c>
      <c r="M9" s="15">
        <v>4876</v>
      </c>
      <c r="N9" s="1"/>
      <c r="O9" s="4"/>
      <c r="P9" s="4"/>
      <c r="Q9" s="4"/>
      <c r="R9" s="5"/>
      <c r="S9" s="1"/>
    </row>
    <row r="10" spans="2:23" x14ac:dyDescent="0.35">
      <c r="B10" s="10">
        <v>7</v>
      </c>
      <c r="C10" s="126"/>
      <c r="D10" s="11" t="s">
        <v>3</v>
      </c>
      <c r="E10" s="11">
        <v>864</v>
      </c>
      <c r="F10" s="2">
        <v>12.87</v>
      </c>
      <c r="G10" s="11">
        <v>1932</v>
      </c>
      <c r="H10" s="12">
        <v>3421</v>
      </c>
      <c r="I10" s="13">
        <v>99.6</v>
      </c>
      <c r="J10" s="14">
        <v>3568.04</v>
      </c>
      <c r="K10" s="13">
        <v>43.6</v>
      </c>
      <c r="L10" s="12">
        <v>503</v>
      </c>
      <c r="M10" s="15">
        <v>5350</v>
      </c>
      <c r="N10" s="1"/>
      <c r="O10" s="4"/>
      <c r="P10" s="4"/>
      <c r="Q10" s="4"/>
      <c r="R10" s="5"/>
      <c r="S10" s="1"/>
    </row>
    <row r="11" spans="2:23" x14ac:dyDescent="0.35">
      <c r="B11" s="10">
        <v>8</v>
      </c>
      <c r="C11" s="126"/>
      <c r="D11" s="11" t="s">
        <v>4</v>
      </c>
      <c r="E11" s="11">
        <v>939</v>
      </c>
      <c r="F11" s="2">
        <v>12.93</v>
      </c>
      <c r="G11" s="11">
        <v>2090</v>
      </c>
      <c r="H11" s="12">
        <v>3700</v>
      </c>
      <c r="I11" s="13">
        <v>99.7</v>
      </c>
      <c r="J11" s="14">
        <v>3671.54</v>
      </c>
      <c r="K11" s="13">
        <v>43.2</v>
      </c>
      <c r="L11" s="12">
        <v>748</v>
      </c>
      <c r="M11" s="15">
        <v>4526</v>
      </c>
      <c r="N11" s="1"/>
      <c r="O11" s="4"/>
      <c r="P11" s="4"/>
      <c r="Q11" s="4"/>
      <c r="R11" s="5"/>
      <c r="S11" s="1"/>
    </row>
    <row r="12" spans="2:23" x14ac:dyDescent="0.35">
      <c r="B12" s="10">
        <v>9</v>
      </c>
      <c r="C12" s="126">
        <v>2016</v>
      </c>
      <c r="D12" s="11" t="s">
        <v>1</v>
      </c>
      <c r="E12" s="11">
        <v>826</v>
      </c>
      <c r="F12" s="2">
        <v>13.57</v>
      </c>
      <c r="G12" s="11">
        <v>1977</v>
      </c>
      <c r="H12" s="12">
        <v>3345</v>
      </c>
      <c r="I12" s="13">
        <v>99</v>
      </c>
      <c r="J12" s="14">
        <v>3863.69</v>
      </c>
      <c r="K12" s="13">
        <v>46.2</v>
      </c>
      <c r="L12" s="12">
        <v>555</v>
      </c>
      <c r="M12" s="15">
        <v>4925</v>
      </c>
      <c r="N12" s="1"/>
      <c r="O12" s="4"/>
      <c r="P12" s="4"/>
      <c r="Q12" s="4"/>
      <c r="R12" s="5"/>
      <c r="S12" s="1"/>
    </row>
    <row r="13" spans="2:23" x14ac:dyDescent="0.35">
      <c r="B13" s="10">
        <v>10</v>
      </c>
      <c r="C13" s="126"/>
      <c r="D13" s="11" t="s">
        <v>2</v>
      </c>
      <c r="E13" s="11">
        <v>813</v>
      </c>
      <c r="F13" s="2">
        <v>12.13</v>
      </c>
      <c r="G13" s="11">
        <v>1477</v>
      </c>
      <c r="H13" s="12">
        <v>3266</v>
      </c>
      <c r="I13" s="13">
        <v>100.5</v>
      </c>
      <c r="J13" s="14">
        <v>3617.17</v>
      </c>
      <c r="K13" s="13">
        <v>47.3</v>
      </c>
      <c r="L13" s="12">
        <v>727</v>
      </c>
      <c r="M13" s="15">
        <v>4812</v>
      </c>
      <c r="N13" s="1"/>
      <c r="O13" s="4"/>
      <c r="P13" s="4"/>
      <c r="Q13" s="4"/>
      <c r="R13" s="5"/>
      <c r="S13" s="1"/>
    </row>
    <row r="14" spans="2:23" x14ac:dyDescent="0.35">
      <c r="B14" s="10">
        <v>11</v>
      </c>
      <c r="C14" s="126"/>
      <c r="D14" s="11" t="s">
        <v>3</v>
      </c>
      <c r="E14" s="11">
        <v>589</v>
      </c>
      <c r="F14" s="2">
        <v>11.5</v>
      </c>
      <c r="G14" s="11">
        <v>1733</v>
      </c>
      <c r="H14" s="12">
        <v>2870</v>
      </c>
      <c r="I14" s="13">
        <v>99.7</v>
      </c>
      <c r="J14" s="14">
        <v>3684.41</v>
      </c>
      <c r="K14" s="13">
        <v>46.7</v>
      </c>
      <c r="L14" s="12">
        <v>452</v>
      </c>
      <c r="M14" s="15">
        <v>5594</v>
      </c>
      <c r="N14" s="3"/>
      <c r="R14" s="5"/>
    </row>
    <row r="15" spans="2:23" x14ac:dyDescent="0.35">
      <c r="B15" s="10">
        <v>12</v>
      </c>
      <c r="C15" s="126"/>
      <c r="D15" s="11" t="s">
        <v>4</v>
      </c>
      <c r="E15" s="11">
        <v>618</v>
      </c>
      <c r="F15" s="2">
        <v>11.4</v>
      </c>
      <c r="G15" s="11">
        <v>2688</v>
      </c>
      <c r="H15" s="12">
        <v>3055</v>
      </c>
      <c r="I15" s="13">
        <v>100.9</v>
      </c>
      <c r="J15" s="14">
        <v>3836.5</v>
      </c>
      <c r="K15" s="13">
        <v>47.2</v>
      </c>
      <c r="L15" s="12">
        <v>772</v>
      </c>
      <c r="M15" s="15">
        <v>4931</v>
      </c>
      <c r="R15" s="5"/>
    </row>
    <row r="16" spans="2:23" x14ac:dyDescent="0.35">
      <c r="B16" s="10">
        <v>13</v>
      </c>
      <c r="C16" s="126">
        <v>2017</v>
      </c>
      <c r="D16" s="11" t="s">
        <v>1</v>
      </c>
      <c r="E16" s="11">
        <v>1024</v>
      </c>
      <c r="F16" s="2">
        <v>11.57</v>
      </c>
      <c r="G16" s="11">
        <v>1717</v>
      </c>
      <c r="H16" s="12">
        <v>3474</v>
      </c>
      <c r="I16" s="13">
        <v>101</v>
      </c>
      <c r="J16" s="14">
        <v>4018.9</v>
      </c>
      <c r="K16" s="13">
        <v>46.9</v>
      </c>
      <c r="L16" s="12">
        <v>648</v>
      </c>
      <c r="M16" s="15">
        <v>5475</v>
      </c>
    </row>
    <row r="17" spans="2:13" x14ac:dyDescent="0.35">
      <c r="B17" s="10">
        <v>14</v>
      </c>
      <c r="C17" s="126"/>
      <c r="D17" s="11" t="s">
        <v>2</v>
      </c>
      <c r="E17" s="11">
        <v>689</v>
      </c>
      <c r="F17" s="2">
        <v>10.23</v>
      </c>
      <c r="G17" s="11">
        <v>1523</v>
      </c>
      <c r="H17" s="12">
        <v>3241</v>
      </c>
      <c r="I17" s="13">
        <v>100.2</v>
      </c>
      <c r="J17" s="14">
        <v>3771.52</v>
      </c>
      <c r="K17" s="13">
        <v>48</v>
      </c>
      <c r="L17" s="12">
        <v>684</v>
      </c>
      <c r="M17" s="15">
        <v>5555</v>
      </c>
    </row>
    <row r="18" spans="2:13" x14ac:dyDescent="0.35">
      <c r="B18" s="10">
        <v>15</v>
      </c>
      <c r="C18" s="126"/>
      <c r="D18" s="11" t="s">
        <v>3</v>
      </c>
      <c r="E18" s="11">
        <v>795</v>
      </c>
      <c r="F18" s="2">
        <v>9.77</v>
      </c>
      <c r="G18" s="11">
        <v>2549</v>
      </c>
      <c r="H18" s="12">
        <v>3220</v>
      </c>
      <c r="I18" s="13">
        <v>99.7</v>
      </c>
      <c r="J18" s="14">
        <v>3858.61</v>
      </c>
      <c r="K18" s="13">
        <v>48.7</v>
      </c>
      <c r="L18" s="12">
        <v>433</v>
      </c>
      <c r="M18" s="15">
        <v>5811</v>
      </c>
    </row>
    <row r="19" spans="2:13" x14ac:dyDescent="0.35">
      <c r="B19" s="10">
        <v>16</v>
      </c>
      <c r="C19" s="126"/>
      <c r="D19" s="11" t="s">
        <v>4</v>
      </c>
      <c r="E19" s="11">
        <v>871</v>
      </c>
      <c r="F19" s="2">
        <v>9.57</v>
      </c>
      <c r="G19" s="11">
        <v>2342</v>
      </c>
      <c r="H19" s="12">
        <v>3382</v>
      </c>
      <c r="I19" s="13">
        <v>101.5</v>
      </c>
      <c r="J19" s="14">
        <v>4028.88</v>
      </c>
      <c r="K19" s="13">
        <v>48.6</v>
      </c>
      <c r="L19" s="12">
        <v>702</v>
      </c>
      <c r="M19" s="15">
        <v>5086</v>
      </c>
    </row>
    <row r="20" spans="2:13" x14ac:dyDescent="0.35">
      <c r="B20" s="10">
        <v>17</v>
      </c>
      <c r="C20" s="126">
        <v>2018</v>
      </c>
      <c r="D20" s="11" t="s">
        <v>1</v>
      </c>
      <c r="E20" s="11">
        <v>935</v>
      </c>
      <c r="F20" s="2">
        <v>9.8000000000000007</v>
      </c>
      <c r="G20" s="11">
        <v>1620</v>
      </c>
      <c r="H20" s="12">
        <v>3508</v>
      </c>
      <c r="I20" s="13">
        <v>100.1</v>
      </c>
      <c r="J20" s="14">
        <v>4244.78</v>
      </c>
      <c r="K20" s="13">
        <v>47.3</v>
      </c>
      <c r="L20" s="12">
        <v>672</v>
      </c>
      <c r="M20" s="15">
        <v>5493</v>
      </c>
    </row>
    <row r="21" spans="2:13" x14ac:dyDescent="0.35">
      <c r="B21" s="10">
        <v>18</v>
      </c>
      <c r="C21" s="126"/>
      <c r="D21" s="11" t="s">
        <v>2</v>
      </c>
      <c r="E21" s="11">
        <v>1135</v>
      </c>
      <c r="F21" s="2">
        <v>8.93</v>
      </c>
      <c r="G21" s="11">
        <v>1552</v>
      </c>
      <c r="H21" s="12">
        <v>3779</v>
      </c>
      <c r="I21" s="13">
        <v>100.5</v>
      </c>
      <c r="J21" s="14">
        <v>4006.32</v>
      </c>
      <c r="K21" s="13">
        <v>47.5</v>
      </c>
      <c r="L21" s="12">
        <v>639</v>
      </c>
      <c r="M21" s="15">
        <v>5312</v>
      </c>
    </row>
    <row r="22" spans="2:13" x14ac:dyDescent="0.35">
      <c r="B22" s="10">
        <v>19</v>
      </c>
      <c r="C22" s="126"/>
      <c r="D22" s="11" t="s">
        <v>3</v>
      </c>
      <c r="E22" s="11">
        <v>1572</v>
      </c>
      <c r="F22" s="2">
        <v>8.6</v>
      </c>
      <c r="G22" s="11">
        <v>2264</v>
      </c>
      <c r="H22" s="12">
        <v>3907</v>
      </c>
      <c r="I22" s="13">
        <v>99.9</v>
      </c>
      <c r="J22" s="14">
        <v>4161.38</v>
      </c>
      <c r="K22" s="13">
        <v>47.8</v>
      </c>
      <c r="L22" s="12">
        <v>404</v>
      </c>
      <c r="M22" s="15">
        <v>5867</v>
      </c>
    </row>
    <row r="23" spans="2:13" x14ac:dyDescent="0.35">
      <c r="B23" s="10">
        <v>20</v>
      </c>
      <c r="C23" s="126"/>
      <c r="D23" s="11" t="s">
        <v>4</v>
      </c>
      <c r="E23" s="11">
        <v>1433</v>
      </c>
      <c r="F23" s="2">
        <v>8.57</v>
      </c>
      <c r="G23" s="11">
        <v>2337</v>
      </c>
      <c r="H23" s="12">
        <v>3937</v>
      </c>
      <c r="I23" s="13">
        <v>100.6</v>
      </c>
      <c r="J23" s="14">
        <v>4346.97</v>
      </c>
      <c r="K23" s="13">
        <v>48.1</v>
      </c>
      <c r="L23" s="12">
        <v>762</v>
      </c>
      <c r="M23" s="15">
        <v>4940</v>
      </c>
    </row>
    <row r="24" spans="2:13" x14ac:dyDescent="0.35">
      <c r="B24" s="10">
        <v>21</v>
      </c>
      <c r="C24" s="126">
        <v>2019</v>
      </c>
      <c r="D24" s="11" t="s">
        <v>1</v>
      </c>
      <c r="E24" s="11">
        <v>1594</v>
      </c>
      <c r="F24" s="2">
        <v>8.9</v>
      </c>
      <c r="G24" s="11">
        <v>1958</v>
      </c>
      <c r="H24" s="12">
        <v>4218</v>
      </c>
      <c r="I24" s="13">
        <v>100.2</v>
      </c>
      <c r="J24" s="14">
        <v>4544.47</v>
      </c>
      <c r="K24" s="13">
        <v>47.7</v>
      </c>
      <c r="L24" s="12">
        <v>656</v>
      </c>
      <c r="M24" s="15">
        <v>5141</v>
      </c>
    </row>
    <row r="25" spans="2:13" x14ac:dyDescent="0.35">
      <c r="B25" s="10">
        <v>22</v>
      </c>
      <c r="C25" s="126"/>
      <c r="D25" s="11" t="s">
        <v>2</v>
      </c>
      <c r="E25" s="11">
        <v>1437</v>
      </c>
      <c r="F25" s="2">
        <v>8.07</v>
      </c>
      <c r="G25" s="11">
        <v>2165</v>
      </c>
      <c r="H25" s="12">
        <v>4221</v>
      </c>
      <c r="I25" s="13">
        <v>101.6</v>
      </c>
      <c r="J25" s="14">
        <v>4321.43</v>
      </c>
      <c r="K25" s="13">
        <v>48.3</v>
      </c>
      <c r="L25" s="12">
        <v>675</v>
      </c>
      <c r="M25" s="15">
        <v>5079</v>
      </c>
    </row>
    <row r="26" spans="2:13" x14ac:dyDescent="0.35">
      <c r="B26" s="10">
        <v>23</v>
      </c>
      <c r="C26" s="126"/>
      <c r="D26" s="11" t="s">
        <v>3</v>
      </c>
      <c r="E26" s="11">
        <v>1649</v>
      </c>
      <c r="F26" s="2">
        <v>7.77</v>
      </c>
      <c r="G26" s="11">
        <v>2517</v>
      </c>
      <c r="H26" s="12">
        <v>4306</v>
      </c>
      <c r="I26" s="13">
        <v>100.3</v>
      </c>
      <c r="J26" s="14">
        <v>4462.7299999999996</v>
      </c>
      <c r="K26" s="13">
        <v>49.2</v>
      </c>
      <c r="L26" s="12">
        <v>489</v>
      </c>
      <c r="M26" s="15">
        <v>5682</v>
      </c>
    </row>
    <row r="27" spans="2:13" x14ac:dyDescent="0.35">
      <c r="B27" s="10">
        <v>24</v>
      </c>
      <c r="C27" s="126"/>
      <c r="D27" s="11" t="s">
        <v>4</v>
      </c>
      <c r="E27" s="11">
        <v>2236</v>
      </c>
      <c r="F27" s="2">
        <v>7.73</v>
      </c>
      <c r="G27" s="11">
        <v>2573</v>
      </c>
      <c r="H27" s="12">
        <v>4579</v>
      </c>
      <c r="I27" s="13">
        <v>100.4</v>
      </c>
      <c r="J27" s="14">
        <v>4618.04</v>
      </c>
      <c r="K27" s="13">
        <v>49.2</v>
      </c>
      <c r="L27" s="12">
        <v>748</v>
      </c>
      <c r="M27" s="15">
        <v>4776</v>
      </c>
    </row>
    <row r="28" spans="2:13" x14ac:dyDescent="0.35">
      <c r="B28" s="10">
        <v>25</v>
      </c>
      <c r="C28" s="126">
        <v>2020</v>
      </c>
      <c r="D28" s="11" t="s">
        <v>1</v>
      </c>
      <c r="E28" s="11">
        <v>1537</v>
      </c>
      <c r="F28" s="2">
        <v>8.3000000000000007</v>
      </c>
      <c r="G28" s="11">
        <v>1861</v>
      </c>
      <c r="H28" s="12">
        <v>4451</v>
      </c>
      <c r="I28" s="13">
        <v>102.1</v>
      </c>
      <c r="J28" s="14">
        <v>4862.83</v>
      </c>
      <c r="K28" s="13">
        <v>49.5</v>
      </c>
      <c r="L28" s="12">
        <v>531</v>
      </c>
      <c r="M28" s="15">
        <v>5052</v>
      </c>
    </row>
    <row r="29" spans="2:13" x14ac:dyDescent="0.35">
      <c r="B29" s="10">
        <v>26</v>
      </c>
      <c r="C29" s="126"/>
      <c r="D29" s="11" t="s">
        <v>2</v>
      </c>
      <c r="E29" s="11">
        <v>1066</v>
      </c>
      <c r="F29" s="2">
        <v>8.8699999999999992</v>
      </c>
      <c r="G29" s="11">
        <v>1829</v>
      </c>
      <c r="H29" s="12">
        <v>4484</v>
      </c>
      <c r="I29" s="13">
        <v>100.1</v>
      </c>
      <c r="J29" s="14">
        <v>4468.8900000000003</v>
      </c>
      <c r="K29" s="13">
        <v>49.1</v>
      </c>
      <c r="L29" s="12">
        <v>238</v>
      </c>
      <c r="M29" s="15">
        <v>4934</v>
      </c>
    </row>
    <row r="30" spans="2:13" x14ac:dyDescent="0.35">
      <c r="B30" s="10">
        <v>27</v>
      </c>
      <c r="C30" s="126"/>
      <c r="D30" s="11" t="s">
        <v>3</v>
      </c>
      <c r="E30" s="11">
        <v>1935</v>
      </c>
      <c r="F30" s="2">
        <v>8.9700000000000006</v>
      </c>
      <c r="G30" s="11">
        <v>2743</v>
      </c>
      <c r="H30" s="12">
        <v>4871</v>
      </c>
      <c r="I30" s="13">
        <v>100.1</v>
      </c>
      <c r="J30" s="14">
        <v>4711.12</v>
      </c>
      <c r="K30" s="13">
        <v>49.8</v>
      </c>
      <c r="L30" s="12">
        <v>559</v>
      </c>
      <c r="M30" s="15">
        <v>5354</v>
      </c>
    </row>
    <row r="31" spans="2:13" x14ac:dyDescent="0.35">
      <c r="B31" s="10">
        <v>28</v>
      </c>
      <c r="C31" s="126"/>
      <c r="D31" s="11" t="s">
        <v>4</v>
      </c>
      <c r="E31" s="11">
        <v>1694</v>
      </c>
      <c r="F31" s="2">
        <v>8.9700000000000006</v>
      </c>
      <c r="G31" s="11">
        <v>3610</v>
      </c>
      <c r="H31" s="12">
        <v>4882</v>
      </c>
      <c r="I31" s="13">
        <v>100.2</v>
      </c>
      <c r="J31" s="14">
        <v>5033.1099999999997</v>
      </c>
      <c r="K31" s="13">
        <v>48.7</v>
      </c>
      <c r="L31" s="12">
        <v>696</v>
      </c>
      <c r="M31" s="15">
        <v>4292</v>
      </c>
    </row>
    <row r="32" spans="2:13" x14ac:dyDescent="0.35">
      <c r="B32" s="10">
        <v>29</v>
      </c>
      <c r="C32" s="126">
        <v>2021</v>
      </c>
      <c r="D32" s="11" t="s">
        <v>1</v>
      </c>
      <c r="E32" s="11">
        <v>1931</v>
      </c>
      <c r="F32" s="2">
        <v>9.4</v>
      </c>
      <c r="G32" s="11">
        <v>2516</v>
      </c>
      <c r="H32" s="12">
        <v>5235</v>
      </c>
      <c r="I32" s="13">
        <v>101.8</v>
      </c>
      <c r="J32" s="14">
        <v>5310.65</v>
      </c>
      <c r="K32" s="13">
        <v>49.5</v>
      </c>
      <c r="L32" s="12">
        <v>603</v>
      </c>
      <c r="M32" s="15">
        <v>4575</v>
      </c>
    </row>
    <row r="33" spans="2:13" x14ac:dyDescent="0.35">
      <c r="B33" s="10">
        <v>30</v>
      </c>
      <c r="C33" s="126"/>
      <c r="D33" s="11" t="s">
        <v>2</v>
      </c>
      <c r="E33" s="11">
        <v>1737</v>
      </c>
      <c r="F33" s="2">
        <v>8.77</v>
      </c>
      <c r="G33" s="11">
        <v>1957</v>
      </c>
      <c r="H33" s="12">
        <v>5416</v>
      </c>
      <c r="I33" s="13">
        <v>101.9</v>
      </c>
      <c r="J33" s="14">
        <v>5040.07</v>
      </c>
      <c r="K33" s="13">
        <v>49.3</v>
      </c>
      <c r="L33" s="12">
        <v>706</v>
      </c>
      <c r="M33" s="15">
        <v>4554</v>
      </c>
    </row>
    <row r="34" spans="2:13" x14ac:dyDescent="0.35">
      <c r="B34" s="10">
        <v>31</v>
      </c>
      <c r="C34" s="126"/>
      <c r="D34" s="11" t="s">
        <v>3</v>
      </c>
      <c r="E34" s="11">
        <v>1788</v>
      </c>
      <c r="F34" s="2">
        <v>8.43</v>
      </c>
      <c r="G34" s="11">
        <v>2510</v>
      </c>
      <c r="H34" s="12">
        <v>5258</v>
      </c>
      <c r="I34" s="13">
        <v>101.1</v>
      </c>
      <c r="J34" s="14">
        <v>5126.34</v>
      </c>
      <c r="K34" s="13">
        <v>50.9</v>
      </c>
      <c r="L34" s="12">
        <v>477</v>
      </c>
      <c r="M34" s="15">
        <v>4751</v>
      </c>
    </row>
    <row r="35" spans="2:13" x14ac:dyDescent="0.35">
      <c r="B35" s="10">
        <v>32</v>
      </c>
      <c r="C35" s="126"/>
      <c r="D35" s="11" t="s">
        <v>4</v>
      </c>
      <c r="E35" s="11">
        <v>2139</v>
      </c>
      <c r="F35" s="2">
        <v>8.6999999999999993</v>
      </c>
      <c r="G35" s="11">
        <v>2921</v>
      </c>
      <c r="H35" s="12">
        <v>5174</v>
      </c>
      <c r="I35" s="13">
        <v>102.6</v>
      </c>
      <c r="J35" s="14">
        <v>5486.07</v>
      </c>
      <c r="K35" s="13">
        <v>51.5</v>
      </c>
      <c r="L35" s="12">
        <v>758</v>
      </c>
      <c r="M35" s="15">
        <v>4111</v>
      </c>
    </row>
    <row r="36" spans="2:13" x14ac:dyDescent="0.35">
      <c r="B36" s="10">
        <v>33</v>
      </c>
      <c r="C36" s="126">
        <v>2022</v>
      </c>
      <c r="D36" s="11" t="s">
        <v>1</v>
      </c>
      <c r="E36" s="11">
        <v>1787</v>
      </c>
      <c r="F36" s="2">
        <v>9.9700000000000006</v>
      </c>
      <c r="G36" s="11">
        <v>2451</v>
      </c>
      <c r="H36" s="12">
        <v>5357</v>
      </c>
      <c r="I36" s="13">
        <v>103.6</v>
      </c>
      <c r="J36" s="14">
        <v>5718.77</v>
      </c>
      <c r="K36" s="13">
        <v>50.5</v>
      </c>
      <c r="L36" s="12">
        <v>622</v>
      </c>
      <c r="M36" s="15">
        <v>4239</v>
      </c>
    </row>
    <row r="37" spans="2:13" x14ac:dyDescent="0.35">
      <c r="B37" s="10">
        <v>34</v>
      </c>
      <c r="C37" s="126"/>
      <c r="D37" s="11" t="s">
        <v>2</v>
      </c>
      <c r="E37" s="11">
        <v>1464</v>
      </c>
      <c r="F37" s="2">
        <v>9.1300000000000008</v>
      </c>
      <c r="G37" s="11">
        <v>2718</v>
      </c>
      <c r="H37" s="12">
        <v>5285</v>
      </c>
      <c r="I37" s="13">
        <v>104.9</v>
      </c>
      <c r="J37" s="14">
        <v>5463.46</v>
      </c>
      <c r="K37" s="13">
        <v>50</v>
      </c>
      <c r="L37" s="12">
        <v>649</v>
      </c>
      <c r="M37" s="15">
        <v>4339</v>
      </c>
    </row>
    <row r="38" spans="2:13" x14ac:dyDescent="0.35">
      <c r="B38" s="10">
        <v>35</v>
      </c>
      <c r="C38" s="126"/>
      <c r="D38" s="11" t="s">
        <v>3</v>
      </c>
      <c r="E38" s="11">
        <v>1873</v>
      </c>
      <c r="F38" s="2">
        <v>8.77</v>
      </c>
      <c r="G38" s="11">
        <v>3109</v>
      </c>
      <c r="H38" s="12">
        <v>5806</v>
      </c>
      <c r="I38" s="13">
        <v>103.1</v>
      </c>
      <c r="J38" s="14">
        <v>5747.92</v>
      </c>
      <c r="K38" s="13">
        <v>50.1</v>
      </c>
      <c r="L38" s="12">
        <v>455</v>
      </c>
      <c r="M38" s="15">
        <v>4543</v>
      </c>
    </row>
    <row r="39" spans="2:13" x14ac:dyDescent="0.35">
      <c r="B39" s="10">
        <v>36</v>
      </c>
      <c r="C39" s="126"/>
      <c r="D39" s="11" t="s">
        <v>4</v>
      </c>
      <c r="E39" s="11">
        <v>1768</v>
      </c>
      <c r="F39" s="2">
        <v>8.73</v>
      </c>
      <c r="G39" s="11">
        <v>2937</v>
      </c>
      <c r="H39" s="12">
        <v>5802</v>
      </c>
      <c r="I39" s="13">
        <v>103.9</v>
      </c>
      <c r="J39" s="14">
        <v>6109</v>
      </c>
      <c r="K39" s="13">
        <v>50.3</v>
      </c>
      <c r="L39" s="12">
        <v>691</v>
      </c>
      <c r="M39" s="15">
        <v>3754</v>
      </c>
    </row>
    <row r="40" spans="2:13" x14ac:dyDescent="0.35">
      <c r="B40" s="10">
        <v>37</v>
      </c>
      <c r="C40" s="126">
        <v>2023</v>
      </c>
      <c r="D40" s="11" t="s">
        <v>1</v>
      </c>
      <c r="E40" s="11">
        <v>1648</v>
      </c>
      <c r="F40" s="2">
        <v>9.1</v>
      </c>
      <c r="G40" s="11">
        <v>2269</v>
      </c>
      <c r="H40" s="12">
        <v>5961</v>
      </c>
      <c r="I40" s="13">
        <v>104.8</v>
      </c>
      <c r="J40" s="14">
        <v>6447.47</v>
      </c>
      <c r="K40" s="13">
        <v>51.4</v>
      </c>
      <c r="L40" s="12">
        <v>627</v>
      </c>
      <c r="M40" s="15">
        <v>3973</v>
      </c>
    </row>
    <row r="41" spans="2:13" x14ac:dyDescent="0.35">
      <c r="B41" s="10">
        <v>38</v>
      </c>
      <c r="C41" s="126"/>
      <c r="D41" s="11" t="s">
        <v>2</v>
      </c>
      <c r="E41" s="11">
        <v>1321</v>
      </c>
      <c r="F41" s="2">
        <v>8.6</v>
      </c>
      <c r="G41" s="11">
        <v>2441</v>
      </c>
      <c r="H41" s="12">
        <v>5766</v>
      </c>
      <c r="I41" s="13">
        <v>101.8</v>
      </c>
      <c r="J41" s="14">
        <v>6177.23</v>
      </c>
      <c r="K41" s="13">
        <v>52.4</v>
      </c>
      <c r="L41" s="12">
        <v>592</v>
      </c>
      <c r="M41" s="15">
        <v>3690</v>
      </c>
    </row>
    <row r="42" spans="2:13" x14ac:dyDescent="0.35">
      <c r="B42" s="10">
        <v>39</v>
      </c>
      <c r="C42" s="126"/>
      <c r="D42" s="11" t="s">
        <v>3</v>
      </c>
      <c r="E42" s="11">
        <v>1471</v>
      </c>
      <c r="F42" s="2">
        <v>8.3699999999999992</v>
      </c>
      <c r="G42" s="11">
        <v>1980</v>
      </c>
      <c r="H42" s="12">
        <v>6441</v>
      </c>
      <c r="I42" s="13">
        <v>99.6</v>
      </c>
      <c r="J42" s="14">
        <v>6480.61</v>
      </c>
      <c r="K42" s="13">
        <v>51.9</v>
      </c>
      <c r="L42" s="12">
        <v>406</v>
      </c>
      <c r="M42" s="15">
        <v>3921</v>
      </c>
    </row>
    <row r="43" spans="2:13" ht="15" thickBot="1" x14ac:dyDescent="0.4">
      <c r="B43" s="16">
        <v>40</v>
      </c>
      <c r="C43" s="127"/>
      <c r="D43" s="17" t="s">
        <v>4</v>
      </c>
      <c r="E43" s="17">
        <v>1895</v>
      </c>
      <c r="F43" s="18">
        <v>8.4700000000000006</v>
      </c>
      <c r="G43" s="17">
        <v>1940</v>
      </c>
      <c r="H43" s="19">
        <v>6659</v>
      </c>
      <c r="I43" s="20">
        <v>100.7</v>
      </c>
      <c r="J43" s="21">
        <v>6835.93</v>
      </c>
      <c r="K43" s="20">
        <v>49.7</v>
      </c>
      <c r="L43" s="19">
        <v>638</v>
      </c>
      <c r="M43" s="22">
        <v>3349</v>
      </c>
    </row>
    <row r="44" spans="2:13" x14ac:dyDescent="0.35">
      <c r="B44" s="2"/>
      <c r="C44" s="3"/>
      <c r="D44" s="1"/>
      <c r="E44" s="1"/>
      <c r="K44" s="2"/>
    </row>
    <row r="45" spans="2:13" x14ac:dyDescent="0.35">
      <c r="B45" s="2"/>
      <c r="C45" s="3"/>
      <c r="D45" s="11"/>
      <c r="E45" s="1"/>
      <c r="F45" s="84"/>
      <c r="G45" s="84"/>
      <c r="H45" s="84"/>
      <c r="I45" s="84"/>
      <c r="J45" s="84"/>
      <c r="K45" s="84"/>
      <c r="L45" s="84"/>
      <c r="M45" s="84"/>
    </row>
    <row r="46" spans="2:13" x14ac:dyDescent="0.35">
      <c r="B46" s="2"/>
      <c r="C46" s="3"/>
      <c r="D46" s="11"/>
      <c r="E46" s="1"/>
      <c r="F46" s="84"/>
      <c r="G46" s="84"/>
      <c r="H46" s="84"/>
      <c r="I46" s="84"/>
      <c r="J46" s="84"/>
      <c r="K46" s="84"/>
      <c r="L46" s="84"/>
      <c r="M46" s="84"/>
    </row>
    <row r="47" spans="2:13" x14ac:dyDescent="0.35">
      <c r="B47" s="2"/>
      <c r="C47" s="3"/>
      <c r="D47" s="1"/>
      <c r="E47" s="1"/>
    </row>
    <row r="48" spans="2:13" x14ac:dyDescent="0.35">
      <c r="B48" s="2"/>
      <c r="C48" s="3"/>
      <c r="D48" s="1"/>
      <c r="E48" s="1"/>
    </row>
    <row r="49" spans="2:5" x14ac:dyDescent="0.35">
      <c r="B49" s="2"/>
      <c r="C49" s="3"/>
      <c r="D49" s="1"/>
      <c r="E49" s="1"/>
    </row>
    <row r="50" spans="2:5" x14ac:dyDescent="0.35">
      <c r="B50" s="2"/>
      <c r="C50" s="3"/>
      <c r="D50" s="1"/>
      <c r="E50" s="1"/>
    </row>
    <row r="51" spans="2:5" x14ac:dyDescent="0.35">
      <c r="B51" s="2"/>
      <c r="C51" s="3"/>
      <c r="D51" s="1"/>
      <c r="E51" s="1"/>
    </row>
    <row r="52" spans="2:5" x14ac:dyDescent="0.35">
      <c r="B52" s="2"/>
      <c r="C52" s="3"/>
      <c r="D52" s="1"/>
      <c r="E52" s="1"/>
    </row>
    <row r="53" spans="2:5" x14ac:dyDescent="0.35">
      <c r="B53" s="2"/>
      <c r="C53" s="3"/>
      <c r="D53" s="1"/>
      <c r="E53" s="1"/>
    </row>
    <row r="54" spans="2:5" x14ac:dyDescent="0.35">
      <c r="B54" s="2"/>
      <c r="C54" s="3"/>
      <c r="D54" s="1"/>
      <c r="E54" s="1"/>
    </row>
    <row r="55" spans="2:5" x14ac:dyDescent="0.35">
      <c r="B55" s="2"/>
      <c r="C55" s="3"/>
      <c r="D55" s="1"/>
      <c r="E55" s="1"/>
    </row>
    <row r="56" spans="2:5" x14ac:dyDescent="0.35">
      <c r="B56" s="2"/>
      <c r="C56" s="3"/>
      <c r="D56" s="1"/>
      <c r="E56" s="1"/>
    </row>
    <row r="57" spans="2:5" x14ac:dyDescent="0.35">
      <c r="B57" s="2"/>
      <c r="C57" s="3"/>
      <c r="D57" s="1"/>
      <c r="E57" s="1"/>
    </row>
    <row r="58" spans="2:5" x14ac:dyDescent="0.35">
      <c r="B58" s="2"/>
      <c r="C58" s="3"/>
      <c r="D58" s="1"/>
      <c r="E58" s="1"/>
    </row>
  </sheetData>
  <mergeCells count="10">
    <mergeCell ref="C40:C43"/>
    <mergeCell ref="C36:C39"/>
    <mergeCell ref="C4:C7"/>
    <mergeCell ref="C8:C11"/>
    <mergeCell ref="C12:C15"/>
    <mergeCell ref="C16:C19"/>
    <mergeCell ref="C20:C23"/>
    <mergeCell ref="C24:C27"/>
    <mergeCell ref="C28:C31"/>
    <mergeCell ref="C32:C35"/>
  </mergeCells>
  <conditionalFormatting sqref="P6:W6">
    <cfRule type="cellIs" dxfId="6" priority="1" operator="lessThan">
      <formula>0.2</formula>
    </cfRule>
    <cfRule type="cellIs" dxfId="5" priority="2" operator="greaterThan">
      <formula>0.2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89D1-91C7-4754-97DC-343A20DB8993}">
  <dimension ref="B1:W85"/>
  <sheetViews>
    <sheetView topLeftCell="A73" workbookViewId="0">
      <selection activeCell="M55" sqref="M55"/>
    </sheetView>
  </sheetViews>
  <sheetFormatPr defaultRowHeight="14.5" x14ac:dyDescent="0.35"/>
  <cols>
    <col min="19" max="19" width="11.6328125" customWidth="1"/>
    <col min="20" max="20" width="10.81640625" bestFit="1" customWidth="1"/>
    <col min="21" max="21" width="8.6328125" customWidth="1"/>
    <col min="22" max="22" width="11.6328125" customWidth="1"/>
    <col min="23" max="23" width="10.81640625" bestFit="1" customWidth="1"/>
  </cols>
  <sheetData>
    <row r="1" spans="2:19" ht="15" thickBot="1" x14ac:dyDescent="0.4"/>
    <row r="2" spans="2:19" ht="15" thickBot="1" x14ac:dyDescent="0.4">
      <c r="B2" s="6" t="s">
        <v>15</v>
      </c>
      <c r="C2" s="7" t="s">
        <v>5</v>
      </c>
      <c r="D2" s="7" t="s">
        <v>6</v>
      </c>
      <c r="E2" s="7" t="s">
        <v>0</v>
      </c>
      <c r="F2" s="7" t="s">
        <v>7</v>
      </c>
      <c r="G2" s="7" t="s">
        <v>8</v>
      </c>
      <c r="H2" s="7" t="s">
        <v>9</v>
      </c>
      <c r="I2" s="8" t="s">
        <v>11</v>
      </c>
      <c r="J2" s="9" t="s">
        <v>14</v>
      </c>
      <c r="N2" s="35" t="s">
        <v>7</v>
      </c>
      <c r="O2" s="36" t="s">
        <v>8</v>
      </c>
      <c r="P2" s="36" t="s">
        <v>9</v>
      </c>
      <c r="Q2" s="36" t="s">
        <v>11</v>
      </c>
      <c r="R2" s="37" t="s">
        <v>14</v>
      </c>
    </row>
    <row r="3" spans="2:19" x14ac:dyDescent="0.35">
      <c r="B3" s="10">
        <v>1</v>
      </c>
      <c r="C3" s="126">
        <v>2014</v>
      </c>
      <c r="D3" s="11" t="s">
        <v>1</v>
      </c>
      <c r="E3" s="11">
        <v>667</v>
      </c>
      <c r="F3" s="2">
        <v>16.63</v>
      </c>
      <c r="G3" s="11">
        <v>1624</v>
      </c>
      <c r="H3" s="12">
        <v>3182</v>
      </c>
      <c r="I3" s="14">
        <v>3607.33</v>
      </c>
      <c r="J3" s="15">
        <v>548</v>
      </c>
      <c r="N3" s="39">
        <v>1</v>
      </c>
      <c r="O3" s="40">
        <v>0</v>
      </c>
      <c r="P3" s="40">
        <v>0</v>
      </c>
      <c r="Q3" s="40">
        <v>0</v>
      </c>
      <c r="R3" s="41">
        <v>0</v>
      </c>
      <c r="S3" s="2" t="s">
        <v>7</v>
      </c>
    </row>
    <row r="4" spans="2:19" x14ac:dyDescent="0.35">
      <c r="B4" s="10">
        <v>2</v>
      </c>
      <c r="C4" s="126"/>
      <c r="D4" s="11" t="s">
        <v>2</v>
      </c>
      <c r="E4" s="11">
        <v>624</v>
      </c>
      <c r="F4" s="2">
        <v>15.17</v>
      </c>
      <c r="G4" s="11">
        <v>1331</v>
      </c>
      <c r="H4" s="12">
        <v>3232</v>
      </c>
      <c r="I4" s="14">
        <v>3373.31</v>
      </c>
      <c r="J4" s="15">
        <v>615</v>
      </c>
      <c r="N4" s="42">
        <v>0</v>
      </c>
      <c r="O4" s="38">
        <v>1</v>
      </c>
      <c r="P4" s="38">
        <v>0</v>
      </c>
      <c r="Q4" s="38">
        <v>0</v>
      </c>
      <c r="R4" s="43">
        <v>0</v>
      </c>
      <c r="S4" s="2" t="s">
        <v>8</v>
      </c>
    </row>
    <row r="5" spans="2:19" x14ac:dyDescent="0.35">
      <c r="B5" s="10">
        <v>3</v>
      </c>
      <c r="C5" s="126"/>
      <c r="D5" s="11" t="s">
        <v>3</v>
      </c>
      <c r="E5" s="11">
        <v>739</v>
      </c>
      <c r="F5" s="2">
        <v>14.47</v>
      </c>
      <c r="G5" s="11">
        <v>1710</v>
      </c>
      <c r="H5" s="12">
        <v>3316</v>
      </c>
      <c r="I5" s="14">
        <v>3434.73</v>
      </c>
      <c r="J5" s="15">
        <v>403</v>
      </c>
      <c r="N5" s="42">
        <v>0</v>
      </c>
      <c r="O5" s="38">
        <v>0</v>
      </c>
      <c r="P5" s="38">
        <v>1</v>
      </c>
      <c r="Q5" s="38">
        <v>0</v>
      </c>
      <c r="R5" s="43">
        <v>0</v>
      </c>
      <c r="S5" s="2" t="s">
        <v>9</v>
      </c>
    </row>
    <row r="6" spans="2:19" x14ac:dyDescent="0.35">
      <c r="B6" s="10">
        <v>4</v>
      </c>
      <c r="C6" s="126"/>
      <c r="D6" s="11" t="s">
        <v>4</v>
      </c>
      <c r="E6" s="11">
        <v>654</v>
      </c>
      <c r="F6" s="2">
        <v>14.4</v>
      </c>
      <c r="G6" s="11">
        <v>1772</v>
      </c>
      <c r="H6" s="12">
        <v>3228</v>
      </c>
      <c r="I6" s="14">
        <v>3571.09</v>
      </c>
      <c r="J6" s="15">
        <v>756</v>
      </c>
      <c r="N6" s="42">
        <v>0</v>
      </c>
      <c r="O6" s="38">
        <v>0</v>
      </c>
      <c r="P6" s="38">
        <v>0</v>
      </c>
      <c r="Q6" s="38">
        <v>1</v>
      </c>
      <c r="R6" s="43">
        <v>0</v>
      </c>
      <c r="S6" s="2" t="s">
        <v>11</v>
      </c>
    </row>
    <row r="7" spans="2:19" ht="15" thickBot="1" x14ac:dyDescent="0.4">
      <c r="B7" s="10">
        <v>5</v>
      </c>
      <c r="C7" s="126">
        <v>2015</v>
      </c>
      <c r="D7" s="11" t="s">
        <v>1</v>
      </c>
      <c r="E7" s="11">
        <v>818</v>
      </c>
      <c r="F7" s="2">
        <v>15.07</v>
      </c>
      <c r="G7" s="11">
        <v>2251</v>
      </c>
      <c r="H7" s="12">
        <v>3292</v>
      </c>
      <c r="I7" s="14">
        <v>3732.71</v>
      </c>
      <c r="J7" s="15">
        <v>646</v>
      </c>
      <c r="N7" s="44">
        <v>0</v>
      </c>
      <c r="O7" s="45">
        <v>0</v>
      </c>
      <c r="P7" s="45">
        <v>0</v>
      </c>
      <c r="Q7" s="45">
        <v>0</v>
      </c>
      <c r="R7" s="46">
        <v>1</v>
      </c>
      <c r="S7" s="2" t="s">
        <v>14</v>
      </c>
    </row>
    <row r="8" spans="2:19" x14ac:dyDescent="0.35">
      <c r="B8" s="10">
        <v>6</v>
      </c>
      <c r="C8" s="126"/>
      <c r="D8" s="11" t="s">
        <v>2</v>
      </c>
      <c r="E8" s="11">
        <v>1026</v>
      </c>
      <c r="F8" s="2">
        <v>13.6</v>
      </c>
      <c r="G8" s="11">
        <v>1367</v>
      </c>
      <c r="H8" s="12">
        <v>3703</v>
      </c>
      <c r="I8" s="14">
        <v>3453.42</v>
      </c>
      <c r="J8" s="15">
        <v>749</v>
      </c>
      <c r="N8" s="39">
        <v>1</v>
      </c>
      <c r="O8" s="40">
        <v>1</v>
      </c>
      <c r="P8" s="40">
        <v>0</v>
      </c>
      <c r="Q8" s="40">
        <v>0</v>
      </c>
      <c r="R8" s="41">
        <v>0</v>
      </c>
      <c r="S8" s="2" t="s">
        <v>19</v>
      </c>
    </row>
    <row r="9" spans="2:19" x14ac:dyDescent="0.35">
      <c r="B9" s="10">
        <v>7</v>
      </c>
      <c r="C9" s="126"/>
      <c r="D9" s="11" t="s">
        <v>3</v>
      </c>
      <c r="E9" s="11">
        <v>864</v>
      </c>
      <c r="F9" s="2">
        <v>12.87</v>
      </c>
      <c r="G9" s="11">
        <v>1932</v>
      </c>
      <c r="H9" s="12">
        <v>3421</v>
      </c>
      <c r="I9" s="14">
        <v>3568.04</v>
      </c>
      <c r="J9" s="15">
        <v>503</v>
      </c>
      <c r="N9" s="42">
        <v>1</v>
      </c>
      <c r="O9" s="38">
        <v>0</v>
      </c>
      <c r="P9" s="38">
        <v>1</v>
      </c>
      <c r="Q9" s="38">
        <v>0</v>
      </c>
      <c r="R9" s="43">
        <v>0</v>
      </c>
      <c r="S9" s="2" t="s">
        <v>20</v>
      </c>
    </row>
    <row r="10" spans="2:19" x14ac:dyDescent="0.35">
      <c r="B10" s="10">
        <v>8</v>
      </c>
      <c r="C10" s="126"/>
      <c r="D10" s="11" t="s">
        <v>4</v>
      </c>
      <c r="E10" s="11">
        <v>939</v>
      </c>
      <c r="F10" s="2">
        <v>12.93</v>
      </c>
      <c r="G10" s="11">
        <v>2090</v>
      </c>
      <c r="H10" s="12">
        <v>3700</v>
      </c>
      <c r="I10" s="14">
        <v>3671.54</v>
      </c>
      <c r="J10" s="15">
        <v>748</v>
      </c>
      <c r="N10" s="42">
        <v>1</v>
      </c>
      <c r="O10" s="38">
        <v>0</v>
      </c>
      <c r="P10" s="38">
        <v>0</v>
      </c>
      <c r="Q10" s="38">
        <v>1</v>
      </c>
      <c r="R10" s="43">
        <v>0</v>
      </c>
      <c r="S10" s="2" t="s">
        <v>21</v>
      </c>
    </row>
    <row r="11" spans="2:19" x14ac:dyDescent="0.35">
      <c r="B11" s="10">
        <v>9</v>
      </c>
      <c r="C11" s="126">
        <v>2016</v>
      </c>
      <c r="D11" s="11" t="s">
        <v>1</v>
      </c>
      <c r="E11" s="11">
        <v>826</v>
      </c>
      <c r="F11" s="2">
        <v>13.57</v>
      </c>
      <c r="G11" s="11">
        <v>1977</v>
      </c>
      <c r="H11" s="12">
        <v>3345</v>
      </c>
      <c r="I11" s="14">
        <v>3863.69</v>
      </c>
      <c r="J11" s="15">
        <v>555</v>
      </c>
      <c r="N11" s="42">
        <v>1</v>
      </c>
      <c r="O11" s="38">
        <v>0</v>
      </c>
      <c r="P11" s="38">
        <v>0</v>
      </c>
      <c r="Q11" s="38">
        <v>0</v>
      </c>
      <c r="R11" s="43">
        <v>1</v>
      </c>
      <c r="S11" s="2" t="s">
        <v>22</v>
      </c>
    </row>
    <row r="12" spans="2:19" x14ac:dyDescent="0.35">
      <c r="B12" s="10">
        <v>10</v>
      </c>
      <c r="C12" s="126"/>
      <c r="D12" s="11" t="s">
        <v>2</v>
      </c>
      <c r="E12" s="11">
        <v>813</v>
      </c>
      <c r="F12" s="2">
        <v>12.13</v>
      </c>
      <c r="G12" s="11">
        <v>1477</v>
      </c>
      <c r="H12" s="12">
        <v>3266</v>
      </c>
      <c r="I12" s="14">
        <v>3617.17</v>
      </c>
      <c r="J12" s="15">
        <v>727</v>
      </c>
      <c r="N12" s="42">
        <v>0</v>
      </c>
      <c r="O12" s="38">
        <v>1</v>
      </c>
      <c r="P12" s="38">
        <v>1</v>
      </c>
      <c r="Q12" s="38">
        <v>0</v>
      </c>
      <c r="R12" s="43">
        <v>0</v>
      </c>
      <c r="S12" s="2" t="s">
        <v>23</v>
      </c>
    </row>
    <row r="13" spans="2:19" x14ac:dyDescent="0.35">
      <c r="B13" s="10">
        <v>11</v>
      </c>
      <c r="C13" s="126"/>
      <c r="D13" s="11" t="s">
        <v>3</v>
      </c>
      <c r="E13" s="11">
        <v>589</v>
      </c>
      <c r="F13" s="2">
        <v>11.5</v>
      </c>
      <c r="G13" s="11">
        <v>1733</v>
      </c>
      <c r="H13" s="12">
        <v>2870</v>
      </c>
      <c r="I13" s="14">
        <v>3684.41</v>
      </c>
      <c r="J13" s="15">
        <v>452</v>
      </c>
      <c r="N13" s="42">
        <v>0</v>
      </c>
      <c r="O13" s="38">
        <v>1</v>
      </c>
      <c r="P13" s="38">
        <v>0</v>
      </c>
      <c r="Q13" s="38">
        <v>1</v>
      </c>
      <c r="R13" s="43">
        <v>0</v>
      </c>
      <c r="S13" s="2" t="s">
        <v>24</v>
      </c>
    </row>
    <row r="14" spans="2:19" x14ac:dyDescent="0.35">
      <c r="B14" s="10">
        <v>12</v>
      </c>
      <c r="C14" s="126"/>
      <c r="D14" s="11" t="s">
        <v>4</v>
      </c>
      <c r="E14" s="11">
        <v>618</v>
      </c>
      <c r="F14" s="2">
        <v>11.4</v>
      </c>
      <c r="G14" s="11">
        <v>2688</v>
      </c>
      <c r="H14" s="12">
        <v>3055</v>
      </c>
      <c r="I14" s="14">
        <v>3836.5</v>
      </c>
      <c r="J14" s="15">
        <v>772</v>
      </c>
      <c r="N14" s="42">
        <v>0</v>
      </c>
      <c r="O14" s="38">
        <v>1</v>
      </c>
      <c r="P14" s="38">
        <v>0</v>
      </c>
      <c r="Q14" s="38">
        <v>0</v>
      </c>
      <c r="R14" s="43">
        <v>1</v>
      </c>
      <c r="S14" s="2" t="s">
        <v>25</v>
      </c>
    </row>
    <row r="15" spans="2:19" x14ac:dyDescent="0.35">
      <c r="B15" s="10">
        <v>13</v>
      </c>
      <c r="C15" s="126">
        <v>2017</v>
      </c>
      <c r="D15" s="11" t="s">
        <v>1</v>
      </c>
      <c r="E15" s="11">
        <v>1024</v>
      </c>
      <c r="F15" s="2">
        <v>11.57</v>
      </c>
      <c r="G15" s="11">
        <v>1717</v>
      </c>
      <c r="H15" s="12">
        <v>3474</v>
      </c>
      <c r="I15" s="14">
        <v>4018.9</v>
      </c>
      <c r="J15" s="15">
        <v>648</v>
      </c>
      <c r="N15" s="42">
        <v>0</v>
      </c>
      <c r="O15" s="38">
        <v>0</v>
      </c>
      <c r="P15" s="38">
        <v>1</v>
      </c>
      <c r="Q15" s="38">
        <v>1</v>
      </c>
      <c r="R15" s="43">
        <v>0</v>
      </c>
      <c r="S15" s="2" t="s">
        <v>26</v>
      </c>
    </row>
    <row r="16" spans="2:19" x14ac:dyDescent="0.35">
      <c r="B16" s="10">
        <v>14</v>
      </c>
      <c r="C16" s="126"/>
      <c r="D16" s="11" t="s">
        <v>2</v>
      </c>
      <c r="E16" s="11">
        <v>689</v>
      </c>
      <c r="F16" s="2">
        <v>10.23</v>
      </c>
      <c r="G16" s="11">
        <v>1523</v>
      </c>
      <c r="H16" s="12">
        <v>3241</v>
      </c>
      <c r="I16" s="14">
        <v>3771.52</v>
      </c>
      <c r="J16" s="15">
        <v>684</v>
      </c>
      <c r="N16" s="42">
        <v>0</v>
      </c>
      <c r="O16" s="38">
        <v>0</v>
      </c>
      <c r="P16" s="38">
        <v>1</v>
      </c>
      <c r="Q16" s="38">
        <v>0</v>
      </c>
      <c r="R16" s="43">
        <v>1</v>
      </c>
      <c r="S16" s="2" t="s">
        <v>27</v>
      </c>
    </row>
    <row r="17" spans="2:19" ht="15" thickBot="1" x14ac:dyDescent="0.4">
      <c r="B17" s="10">
        <v>15</v>
      </c>
      <c r="C17" s="126"/>
      <c r="D17" s="11" t="s">
        <v>3</v>
      </c>
      <c r="E17" s="11">
        <v>795</v>
      </c>
      <c r="F17" s="2">
        <v>9.77</v>
      </c>
      <c r="G17" s="11">
        <v>2549</v>
      </c>
      <c r="H17" s="12">
        <v>3220</v>
      </c>
      <c r="I17" s="14">
        <v>3858.61</v>
      </c>
      <c r="J17" s="15">
        <v>433</v>
      </c>
      <c r="N17" s="44">
        <v>0</v>
      </c>
      <c r="O17" s="45">
        <v>0</v>
      </c>
      <c r="P17" s="45">
        <v>0</v>
      </c>
      <c r="Q17" s="45">
        <v>1</v>
      </c>
      <c r="R17" s="46">
        <v>1</v>
      </c>
      <c r="S17" s="2" t="s">
        <v>28</v>
      </c>
    </row>
    <row r="18" spans="2:19" x14ac:dyDescent="0.35">
      <c r="B18" s="10">
        <v>16</v>
      </c>
      <c r="C18" s="126"/>
      <c r="D18" s="11" t="s">
        <v>4</v>
      </c>
      <c r="E18" s="11">
        <v>871</v>
      </c>
      <c r="F18" s="2">
        <v>9.57</v>
      </c>
      <c r="G18" s="11">
        <v>2342</v>
      </c>
      <c r="H18" s="12">
        <v>3382</v>
      </c>
      <c r="I18" s="14">
        <v>4028.88</v>
      </c>
      <c r="J18" s="15">
        <v>702</v>
      </c>
      <c r="N18" s="39">
        <v>1</v>
      </c>
      <c r="O18" s="40">
        <v>1</v>
      </c>
      <c r="P18" s="40">
        <v>1</v>
      </c>
      <c r="Q18" s="40">
        <v>0</v>
      </c>
      <c r="R18" s="41">
        <v>0</v>
      </c>
      <c r="S18" s="2" t="s">
        <v>29</v>
      </c>
    </row>
    <row r="19" spans="2:19" x14ac:dyDescent="0.35">
      <c r="B19" s="10">
        <v>17</v>
      </c>
      <c r="C19" s="126">
        <v>2018</v>
      </c>
      <c r="D19" s="11" t="s">
        <v>1</v>
      </c>
      <c r="E19" s="11">
        <v>935</v>
      </c>
      <c r="F19" s="2">
        <v>9.8000000000000007</v>
      </c>
      <c r="G19" s="11">
        <v>1620</v>
      </c>
      <c r="H19" s="12">
        <v>3508</v>
      </c>
      <c r="I19" s="14">
        <v>4244.78</v>
      </c>
      <c r="J19" s="15">
        <v>672</v>
      </c>
      <c r="N19" s="42">
        <v>1</v>
      </c>
      <c r="O19" s="38">
        <v>1</v>
      </c>
      <c r="P19" s="38">
        <v>0</v>
      </c>
      <c r="Q19" s="38">
        <v>1</v>
      </c>
      <c r="R19" s="43">
        <v>0</v>
      </c>
      <c r="S19" s="2" t="s">
        <v>30</v>
      </c>
    </row>
    <row r="20" spans="2:19" x14ac:dyDescent="0.35">
      <c r="B20" s="10">
        <v>18</v>
      </c>
      <c r="C20" s="126"/>
      <c r="D20" s="11" t="s">
        <v>2</v>
      </c>
      <c r="E20" s="11">
        <v>1135</v>
      </c>
      <c r="F20" s="2">
        <v>8.93</v>
      </c>
      <c r="G20" s="11">
        <v>1552</v>
      </c>
      <c r="H20" s="12">
        <v>3779</v>
      </c>
      <c r="I20" s="14">
        <v>4006.32</v>
      </c>
      <c r="J20" s="15">
        <v>639</v>
      </c>
      <c r="N20" s="42">
        <v>1</v>
      </c>
      <c r="O20" s="38">
        <v>1</v>
      </c>
      <c r="P20" s="38">
        <v>0</v>
      </c>
      <c r="Q20" s="38">
        <v>0</v>
      </c>
      <c r="R20" s="43">
        <v>1</v>
      </c>
      <c r="S20" s="2" t="s">
        <v>31</v>
      </c>
    </row>
    <row r="21" spans="2:19" x14ac:dyDescent="0.35">
      <c r="B21" s="10">
        <v>19</v>
      </c>
      <c r="C21" s="126"/>
      <c r="D21" s="11" t="s">
        <v>3</v>
      </c>
      <c r="E21" s="11">
        <v>1572</v>
      </c>
      <c r="F21" s="2">
        <v>8.6</v>
      </c>
      <c r="G21" s="11">
        <v>2264</v>
      </c>
      <c r="H21" s="12">
        <v>3907</v>
      </c>
      <c r="I21" s="14">
        <v>4161.38</v>
      </c>
      <c r="J21" s="15">
        <v>404</v>
      </c>
      <c r="N21" s="42">
        <v>1</v>
      </c>
      <c r="O21" s="38">
        <v>0</v>
      </c>
      <c r="P21" s="38">
        <v>1</v>
      </c>
      <c r="Q21" s="38">
        <v>1</v>
      </c>
      <c r="R21" s="43">
        <v>0</v>
      </c>
      <c r="S21" s="2" t="s">
        <v>32</v>
      </c>
    </row>
    <row r="22" spans="2:19" x14ac:dyDescent="0.35">
      <c r="B22" s="10">
        <v>20</v>
      </c>
      <c r="C22" s="126"/>
      <c r="D22" s="11" t="s">
        <v>4</v>
      </c>
      <c r="E22" s="11">
        <v>1433</v>
      </c>
      <c r="F22" s="2">
        <v>8.57</v>
      </c>
      <c r="G22" s="11">
        <v>2337</v>
      </c>
      <c r="H22" s="12">
        <v>3937</v>
      </c>
      <c r="I22" s="14">
        <v>4346.97</v>
      </c>
      <c r="J22" s="15">
        <v>762</v>
      </c>
      <c r="N22" s="42">
        <v>1</v>
      </c>
      <c r="O22" s="38">
        <v>0</v>
      </c>
      <c r="P22" s="38">
        <v>1</v>
      </c>
      <c r="Q22" s="38">
        <v>0</v>
      </c>
      <c r="R22" s="43">
        <v>1</v>
      </c>
      <c r="S22" s="2" t="s">
        <v>33</v>
      </c>
    </row>
    <row r="23" spans="2:19" x14ac:dyDescent="0.35">
      <c r="B23" s="10">
        <v>21</v>
      </c>
      <c r="C23" s="126">
        <v>2019</v>
      </c>
      <c r="D23" s="11" t="s">
        <v>1</v>
      </c>
      <c r="E23" s="11">
        <v>1594</v>
      </c>
      <c r="F23" s="2">
        <v>8.9</v>
      </c>
      <c r="G23" s="11">
        <v>1958</v>
      </c>
      <c r="H23" s="12">
        <v>4218</v>
      </c>
      <c r="I23" s="14">
        <v>4544.47</v>
      </c>
      <c r="J23" s="15">
        <v>656</v>
      </c>
      <c r="N23" s="42">
        <v>1</v>
      </c>
      <c r="O23" s="38">
        <v>0</v>
      </c>
      <c r="P23" s="38">
        <v>0</v>
      </c>
      <c r="Q23" s="38">
        <v>1</v>
      </c>
      <c r="R23" s="43">
        <v>1</v>
      </c>
      <c r="S23" s="2" t="s">
        <v>34</v>
      </c>
    </row>
    <row r="24" spans="2:19" x14ac:dyDescent="0.35">
      <c r="B24" s="10">
        <v>22</v>
      </c>
      <c r="C24" s="126"/>
      <c r="D24" s="11" t="s">
        <v>2</v>
      </c>
      <c r="E24" s="11">
        <v>1437</v>
      </c>
      <c r="F24" s="2">
        <v>8.07</v>
      </c>
      <c r="G24" s="11">
        <v>2165</v>
      </c>
      <c r="H24" s="12">
        <v>4221</v>
      </c>
      <c r="I24" s="14">
        <v>4321.43</v>
      </c>
      <c r="J24" s="15">
        <v>675</v>
      </c>
      <c r="N24" s="42">
        <v>0</v>
      </c>
      <c r="O24" s="38">
        <v>1</v>
      </c>
      <c r="P24" s="38">
        <v>1</v>
      </c>
      <c r="Q24" s="38">
        <v>1</v>
      </c>
      <c r="R24" s="43">
        <v>0</v>
      </c>
      <c r="S24" s="2" t="s">
        <v>35</v>
      </c>
    </row>
    <row r="25" spans="2:19" x14ac:dyDescent="0.35">
      <c r="B25" s="10">
        <v>23</v>
      </c>
      <c r="C25" s="126"/>
      <c r="D25" s="11" t="s">
        <v>3</v>
      </c>
      <c r="E25" s="11">
        <v>1649</v>
      </c>
      <c r="F25" s="2">
        <v>7.77</v>
      </c>
      <c r="G25" s="11">
        <v>2517</v>
      </c>
      <c r="H25" s="12">
        <v>4306</v>
      </c>
      <c r="I25" s="14">
        <v>4462.7299999999996</v>
      </c>
      <c r="J25" s="15">
        <v>489</v>
      </c>
      <c r="N25" s="42">
        <v>0</v>
      </c>
      <c r="O25" s="38">
        <v>1</v>
      </c>
      <c r="P25" s="38">
        <v>1</v>
      </c>
      <c r="Q25" s="38">
        <v>0</v>
      </c>
      <c r="R25" s="43">
        <v>1</v>
      </c>
      <c r="S25" s="2" t="s">
        <v>36</v>
      </c>
    </row>
    <row r="26" spans="2:19" x14ac:dyDescent="0.35">
      <c r="B26" s="10">
        <v>24</v>
      </c>
      <c r="C26" s="126"/>
      <c r="D26" s="11" t="s">
        <v>4</v>
      </c>
      <c r="E26" s="11">
        <v>2236</v>
      </c>
      <c r="F26" s="2">
        <v>7.73</v>
      </c>
      <c r="G26" s="11">
        <v>2573</v>
      </c>
      <c r="H26" s="12">
        <v>4579</v>
      </c>
      <c r="I26" s="14">
        <v>4618.04</v>
      </c>
      <c r="J26" s="15">
        <v>748</v>
      </c>
      <c r="N26" s="42">
        <v>0</v>
      </c>
      <c r="O26" s="38">
        <v>1</v>
      </c>
      <c r="P26" s="38">
        <v>0</v>
      </c>
      <c r="Q26" s="38">
        <v>1</v>
      </c>
      <c r="R26" s="43">
        <v>1</v>
      </c>
      <c r="S26" s="2" t="s">
        <v>37</v>
      </c>
    </row>
    <row r="27" spans="2:19" ht="15" thickBot="1" x14ac:dyDescent="0.4">
      <c r="B27" s="10">
        <v>25</v>
      </c>
      <c r="C27" s="126">
        <v>2020</v>
      </c>
      <c r="D27" s="11" t="s">
        <v>1</v>
      </c>
      <c r="E27" s="11">
        <v>1537</v>
      </c>
      <c r="F27" s="2">
        <v>8.3000000000000007</v>
      </c>
      <c r="G27" s="11">
        <v>1861</v>
      </c>
      <c r="H27" s="12">
        <v>4451</v>
      </c>
      <c r="I27" s="14">
        <v>4862.83</v>
      </c>
      <c r="J27" s="15">
        <v>531</v>
      </c>
      <c r="N27" s="44">
        <v>0</v>
      </c>
      <c r="O27" s="45">
        <v>0</v>
      </c>
      <c r="P27" s="45">
        <v>1</v>
      </c>
      <c r="Q27" s="45">
        <v>1</v>
      </c>
      <c r="R27" s="46">
        <v>1</v>
      </c>
      <c r="S27" s="2" t="s">
        <v>38</v>
      </c>
    </row>
    <row r="28" spans="2:19" x14ac:dyDescent="0.35">
      <c r="B28" s="10">
        <v>26</v>
      </c>
      <c r="C28" s="126"/>
      <c r="D28" s="11" t="s">
        <v>2</v>
      </c>
      <c r="E28" s="11">
        <v>1066</v>
      </c>
      <c r="F28" s="2">
        <v>8.8699999999999992</v>
      </c>
      <c r="G28" s="11">
        <v>1829</v>
      </c>
      <c r="H28" s="12">
        <v>4484</v>
      </c>
      <c r="I28" s="14">
        <v>4468.8900000000003</v>
      </c>
      <c r="J28" s="15">
        <v>238</v>
      </c>
      <c r="N28" s="39">
        <v>1</v>
      </c>
      <c r="O28" s="40">
        <v>1</v>
      </c>
      <c r="P28" s="40">
        <v>1</v>
      </c>
      <c r="Q28" s="40">
        <v>1</v>
      </c>
      <c r="R28" s="41">
        <v>0</v>
      </c>
      <c r="S28" s="2" t="s">
        <v>39</v>
      </c>
    </row>
    <row r="29" spans="2:19" x14ac:dyDescent="0.35">
      <c r="B29" s="10">
        <v>27</v>
      </c>
      <c r="C29" s="126"/>
      <c r="D29" s="11" t="s">
        <v>3</v>
      </c>
      <c r="E29" s="11">
        <v>1935</v>
      </c>
      <c r="F29" s="2">
        <v>8.9700000000000006</v>
      </c>
      <c r="G29" s="11">
        <v>2743</v>
      </c>
      <c r="H29" s="12">
        <v>4871</v>
      </c>
      <c r="I29" s="14">
        <v>4711.12</v>
      </c>
      <c r="J29" s="15">
        <v>559</v>
      </c>
      <c r="N29" s="42">
        <v>1</v>
      </c>
      <c r="O29" s="38">
        <v>1</v>
      </c>
      <c r="P29" s="38">
        <v>1</v>
      </c>
      <c r="Q29" s="38">
        <v>0</v>
      </c>
      <c r="R29" s="43">
        <v>1</v>
      </c>
      <c r="S29" s="2" t="s">
        <v>40</v>
      </c>
    </row>
    <row r="30" spans="2:19" x14ac:dyDescent="0.35">
      <c r="B30" s="10">
        <v>28</v>
      </c>
      <c r="C30" s="126"/>
      <c r="D30" s="11" t="s">
        <v>4</v>
      </c>
      <c r="E30" s="11">
        <v>1694</v>
      </c>
      <c r="F30" s="2">
        <v>8.9700000000000006</v>
      </c>
      <c r="G30" s="11">
        <v>3610</v>
      </c>
      <c r="H30" s="12">
        <v>4882</v>
      </c>
      <c r="I30" s="14">
        <v>5033.1099999999997</v>
      </c>
      <c r="J30" s="15">
        <v>696</v>
      </c>
      <c r="N30" s="42">
        <v>1</v>
      </c>
      <c r="O30" s="38">
        <v>1</v>
      </c>
      <c r="P30" s="38">
        <v>0</v>
      </c>
      <c r="Q30" s="38">
        <v>1</v>
      </c>
      <c r="R30" s="43">
        <v>1</v>
      </c>
      <c r="S30" s="2" t="s">
        <v>41</v>
      </c>
    </row>
    <row r="31" spans="2:19" x14ac:dyDescent="0.35">
      <c r="B31" s="10">
        <v>29</v>
      </c>
      <c r="C31" s="126">
        <v>2021</v>
      </c>
      <c r="D31" s="11" t="s">
        <v>1</v>
      </c>
      <c r="E31" s="11">
        <v>1931</v>
      </c>
      <c r="F31" s="2">
        <v>9.4</v>
      </c>
      <c r="G31" s="11">
        <v>2516</v>
      </c>
      <c r="H31" s="12">
        <v>5235</v>
      </c>
      <c r="I31" s="14">
        <v>5310.65</v>
      </c>
      <c r="J31" s="15">
        <v>603</v>
      </c>
      <c r="N31" s="42">
        <v>1</v>
      </c>
      <c r="O31" s="38">
        <v>0</v>
      </c>
      <c r="P31" s="38">
        <v>1</v>
      </c>
      <c r="Q31" s="38">
        <v>1</v>
      </c>
      <c r="R31" s="43">
        <v>1</v>
      </c>
      <c r="S31" s="2" t="s">
        <v>42</v>
      </c>
    </row>
    <row r="32" spans="2:19" ht="15" thickBot="1" x14ac:dyDescent="0.4">
      <c r="B32" s="10">
        <v>30</v>
      </c>
      <c r="C32" s="126"/>
      <c r="D32" s="11" t="s">
        <v>2</v>
      </c>
      <c r="E32" s="11">
        <v>1737</v>
      </c>
      <c r="F32" s="2">
        <v>8.77</v>
      </c>
      <c r="G32" s="11">
        <v>1957</v>
      </c>
      <c r="H32" s="12">
        <v>5416</v>
      </c>
      <c r="I32" s="14">
        <v>5040.07</v>
      </c>
      <c r="J32" s="15">
        <v>706</v>
      </c>
      <c r="N32" s="44">
        <v>0</v>
      </c>
      <c r="O32" s="45">
        <v>1</v>
      </c>
      <c r="P32" s="45">
        <v>1</v>
      </c>
      <c r="Q32" s="45">
        <v>1</v>
      </c>
      <c r="R32" s="46">
        <v>1</v>
      </c>
      <c r="S32" s="2" t="s">
        <v>43</v>
      </c>
    </row>
    <row r="33" spans="2:19" ht="15" thickBot="1" x14ac:dyDescent="0.4">
      <c r="B33" s="10">
        <v>31</v>
      </c>
      <c r="C33" s="126"/>
      <c r="D33" s="11" t="s">
        <v>3</v>
      </c>
      <c r="E33" s="11">
        <v>1788</v>
      </c>
      <c r="F33" s="2">
        <v>8.43</v>
      </c>
      <c r="G33" s="11">
        <v>2510</v>
      </c>
      <c r="H33" s="12">
        <v>5258</v>
      </c>
      <c r="I33" s="14">
        <v>5126.34</v>
      </c>
      <c r="J33" s="15">
        <v>477</v>
      </c>
      <c r="N33" s="47">
        <v>1</v>
      </c>
      <c r="O33" s="48">
        <v>1</v>
      </c>
      <c r="P33" s="48">
        <v>1</v>
      </c>
      <c r="Q33" s="48">
        <v>1</v>
      </c>
      <c r="R33" s="49">
        <v>1</v>
      </c>
      <c r="S33" s="2" t="s">
        <v>44</v>
      </c>
    </row>
    <row r="34" spans="2:19" x14ac:dyDescent="0.35">
      <c r="B34" s="10">
        <v>32</v>
      </c>
      <c r="C34" s="126"/>
      <c r="D34" s="11" t="s">
        <v>4</v>
      </c>
      <c r="E34" s="11">
        <v>2139</v>
      </c>
      <c r="F34" s="2">
        <v>8.6999999999999993</v>
      </c>
      <c r="G34" s="11">
        <v>2921</v>
      </c>
      <c r="H34" s="12">
        <v>5174</v>
      </c>
      <c r="I34" s="14">
        <v>5486.07</v>
      </c>
      <c r="J34" s="15">
        <v>758</v>
      </c>
    </row>
    <row r="35" spans="2:19" ht="15" thickBot="1" x14ac:dyDescent="0.4">
      <c r="B35" s="10">
        <v>33</v>
      </c>
      <c r="C35" s="126">
        <v>2022</v>
      </c>
      <c r="D35" s="11" t="s">
        <v>1</v>
      </c>
      <c r="E35" s="11">
        <v>1787</v>
      </c>
      <c r="F35" s="2">
        <v>9.9700000000000006</v>
      </c>
      <c r="G35" s="11">
        <v>2451</v>
      </c>
      <c r="H35" s="12">
        <v>5357</v>
      </c>
      <c r="I35" s="14">
        <v>5718.77</v>
      </c>
      <c r="J35" s="15">
        <v>622</v>
      </c>
    </row>
    <row r="36" spans="2:19" x14ac:dyDescent="0.35">
      <c r="B36" s="10">
        <v>34</v>
      </c>
      <c r="C36" s="126"/>
      <c r="D36" s="11" t="s">
        <v>2</v>
      </c>
      <c r="E36" s="11">
        <v>1464</v>
      </c>
      <c r="F36" s="2">
        <v>9.1300000000000008</v>
      </c>
      <c r="G36" s="11">
        <v>2718</v>
      </c>
      <c r="H36" s="12">
        <v>5285</v>
      </c>
      <c r="I36" s="14">
        <v>5463.46</v>
      </c>
      <c r="J36" s="15">
        <v>649</v>
      </c>
      <c r="L36" s="52"/>
      <c r="M36" s="69" t="s">
        <v>0</v>
      </c>
      <c r="N36" s="69" t="s">
        <v>7</v>
      </c>
      <c r="O36" s="69" t="s">
        <v>8</v>
      </c>
      <c r="P36" s="69" t="s">
        <v>9</v>
      </c>
      <c r="Q36" s="69" t="s">
        <v>11</v>
      </c>
      <c r="R36" s="70" t="s">
        <v>14</v>
      </c>
    </row>
    <row r="37" spans="2:19" x14ac:dyDescent="0.35">
      <c r="B37" s="10">
        <v>35</v>
      </c>
      <c r="C37" s="126"/>
      <c r="D37" s="11" t="s">
        <v>3</v>
      </c>
      <c r="E37" s="11">
        <v>1873</v>
      </c>
      <c r="F37" s="2">
        <v>8.77</v>
      </c>
      <c r="G37" s="11">
        <v>3109</v>
      </c>
      <c r="H37" s="12">
        <v>5806</v>
      </c>
      <c r="I37" s="14">
        <v>5747.92</v>
      </c>
      <c r="J37" s="15">
        <v>455</v>
      </c>
      <c r="L37" s="71" t="s">
        <v>0</v>
      </c>
      <c r="M37" s="50">
        <v>1</v>
      </c>
      <c r="N37" s="50"/>
      <c r="O37" s="50"/>
      <c r="P37" s="50"/>
      <c r="Q37" s="50"/>
      <c r="R37" s="51"/>
    </row>
    <row r="38" spans="2:19" x14ac:dyDescent="0.35">
      <c r="B38" s="10">
        <v>36</v>
      </c>
      <c r="C38" s="126"/>
      <c r="D38" s="11" t="s">
        <v>4</v>
      </c>
      <c r="E38" s="11">
        <v>1768</v>
      </c>
      <c r="F38" s="2">
        <v>8.73</v>
      </c>
      <c r="G38" s="11">
        <v>2937</v>
      </c>
      <c r="H38" s="12">
        <v>5802</v>
      </c>
      <c r="I38" s="14">
        <v>6109</v>
      </c>
      <c r="J38" s="15">
        <v>691</v>
      </c>
      <c r="L38" s="67" t="s">
        <v>7</v>
      </c>
      <c r="M38" s="2">
        <v>-0.74261173697698701</v>
      </c>
      <c r="N38" s="2">
        <v>1</v>
      </c>
      <c r="O38" s="2"/>
      <c r="P38" s="2"/>
      <c r="Q38" s="2"/>
      <c r="R38" s="33"/>
    </row>
    <row r="39" spans="2:19" x14ac:dyDescent="0.35">
      <c r="B39" s="10">
        <v>37</v>
      </c>
      <c r="C39" s="126">
        <v>2023</v>
      </c>
      <c r="D39" s="11" t="s">
        <v>1</v>
      </c>
      <c r="E39" s="11">
        <v>1648</v>
      </c>
      <c r="F39" s="2">
        <v>9.1</v>
      </c>
      <c r="G39" s="11">
        <v>2269</v>
      </c>
      <c r="H39" s="12">
        <v>5961</v>
      </c>
      <c r="I39" s="14">
        <v>6447.47</v>
      </c>
      <c r="J39" s="15">
        <v>627</v>
      </c>
      <c r="L39" s="67" t="s">
        <v>8</v>
      </c>
      <c r="M39" s="2">
        <v>0.60927873298107904</v>
      </c>
      <c r="N39" s="2">
        <v>-0.50050871112516604</v>
      </c>
      <c r="O39" s="2">
        <v>1</v>
      </c>
      <c r="P39" s="2"/>
      <c r="Q39" s="2"/>
      <c r="R39" s="33"/>
    </row>
    <row r="40" spans="2:19" x14ac:dyDescent="0.35">
      <c r="B40" s="10">
        <v>38</v>
      </c>
      <c r="C40" s="126"/>
      <c r="D40" s="11" t="s">
        <v>2</v>
      </c>
      <c r="E40" s="11">
        <v>1321</v>
      </c>
      <c r="F40" s="2">
        <v>8.6</v>
      </c>
      <c r="G40" s="11">
        <v>2441</v>
      </c>
      <c r="H40" s="12">
        <v>5766</v>
      </c>
      <c r="I40" s="14">
        <v>6177.23</v>
      </c>
      <c r="J40" s="15">
        <v>592</v>
      </c>
      <c r="L40" s="67" t="s">
        <v>9</v>
      </c>
      <c r="M40" s="2">
        <v>0.81196612337446405</v>
      </c>
      <c r="N40" s="2">
        <v>-0.64135225731249201</v>
      </c>
      <c r="O40" s="2">
        <v>0.48457591219417401</v>
      </c>
      <c r="P40" s="2">
        <v>1</v>
      </c>
      <c r="Q40" s="2"/>
      <c r="R40" s="33"/>
    </row>
    <row r="41" spans="2:19" x14ac:dyDescent="0.35">
      <c r="B41" s="10">
        <v>39</v>
      </c>
      <c r="C41" s="126"/>
      <c r="D41" s="11" t="s">
        <v>3</v>
      </c>
      <c r="E41" s="11">
        <v>1471</v>
      </c>
      <c r="F41" s="2">
        <v>8.3699999999999992</v>
      </c>
      <c r="G41" s="11">
        <v>1980</v>
      </c>
      <c r="H41" s="12">
        <v>6441</v>
      </c>
      <c r="I41" s="14">
        <v>6480.61</v>
      </c>
      <c r="J41" s="15">
        <v>406</v>
      </c>
      <c r="L41" s="67" t="s">
        <v>11</v>
      </c>
      <c r="M41" s="2">
        <v>0.74958931362639303</v>
      </c>
      <c r="N41" s="2">
        <v>-0.65614331935521897</v>
      </c>
      <c r="O41" s="2">
        <v>0.50239516995982103</v>
      </c>
      <c r="P41" s="2">
        <v>0.96629861778154502</v>
      </c>
      <c r="Q41" s="2">
        <v>1</v>
      </c>
      <c r="R41" s="33"/>
    </row>
    <row r="42" spans="2:19" ht="15" thickBot="1" x14ac:dyDescent="0.4">
      <c r="B42" s="16">
        <v>40</v>
      </c>
      <c r="C42" s="127"/>
      <c r="D42" s="17" t="s">
        <v>4</v>
      </c>
      <c r="E42" s="17">
        <v>1895</v>
      </c>
      <c r="F42" s="18">
        <v>8.4700000000000006</v>
      </c>
      <c r="G42" s="17">
        <v>1940</v>
      </c>
      <c r="H42" s="19">
        <v>6659</v>
      </c>
      <c r="I42" s="21">
        <v>6835.93</v>
      </c>
      <c r="J42" s="22">
        <v>638</v>
      </c>
      <c r="L42" s="68" t="s">
        <v>14</v>
      </c>
      <c r="M42" s="18">
        <v>5.12552456461393E-2</v>
      </c>
      <c r="N42" s="18">
        <v>7.3500734779568699E-2</v>
      </c>
      <c r="O42" s="18">
        <v>6.1296600035603999E-2</v>
      </c>
      <c r="P42" s="18">
        <v>-8.4070016221409499E-2</v>
      </c>
      <c r="Q42" s="18">
        <v>-5.92133427121493E-2</v>
      </c>
      <c r="R42" s="34">
        <v>1</v>
      </c>
    </row>
    <row r="44" spans="2:19" ht="15" thickBot="1" x14ac:dyDescent="0.4"/>
    <row r="45" spans="2:19" x14ac:dyDescent="0.35">
      <c r="L45" s="52"/>
      <c r="M45" s="69" t="s">
        <v>0</v>
      </c>
      <c r="N45" s="69" t="s">
        <v>7</v>
      </c>
      <c r="O45" s="69" t="s">
        <v>8</v>
      </c>
      <c r="P45" s="69" t="s">
        <v>9</v>
      </c>
      <c r="Q45" s="69" t="s">
        <v>11</v>
      </c>
      <c r="R45" s="70" t="s">
        <v>14</v>
      </c>
    </row>
    <row r="46" spans="2:19" x14ac:dyDescent="0.35">
      <c r="L46" s="67" t="s">
        <v>0</v>
      </c>
      <c r="M46" s="2">
        <f>ABS(M37)</f>
        <v>1</v>
      </c>
      <c r="N46" s="78">
        <v>0.74261173697698657</v>
      </c>
      <c r="O46" s="78">
        <v>0.60927873298107871</v>
      </c>
      <c r="P46" s="78">
        <v>0.81196612337446417</v>
      </c>
      <c r="Q46" s="78">
        <v>0.74958931362639269</v>
      </c>
      <c r="R46" s="79">
        <v>5.1255245646139286E-2</v>
      </c>
    </row>
    <row r="47" spans="2:19" x14ac:dyDescent="0.35">
      <c r="L47" s="67" t="s">
        <v>7</v>
      </c>
      <c r="M47" s="2">
        <f t="shared" ref="M47:R51" si="0">ABS(M38)</f>
        <v>0.74261173697698701</v>
      </c>
      <c r="N47" s="80">
        <f>ABS(N38)</f>
        <v>1</v>
      </c>
      <c r="O47" s="80">
        <v>0.50050871112516571</v>
      </c>
      <c r="P47" s="80">
        <v>0.64135225731249179</v>
      </c>
      <c r="Q47" s="80">
        <v>0.65614331935521886</v>
      </c>
      <c r="R47" s="81">
        <v>7.3500734779568699E-2</v>
      </c>
    </row>
    <row r="48" spans="2:19" x14ac:dyDescent="0.35">
      <c r="L48" s="67" t="s">
        <v>8</v>
      </c>
      <c r="M48" s="2">
        <f t="shared" si="0"/>
        <v>0.60927873298107904</v>
      </c>
      <c r="N48" s="80">
        <f>ABS(N39)</f>
        <v>0.50050871112516604</v>
      </c>
      <c r="O48" s="80">
        <f t="shared" si="0"/>
        <v>1</v>
      </c>
      <c r="P48" s="80">
        <v>0.48457591219417401</v>
      </c>
      <c r="Q48" s="80">
        <v>0.50239516995982147</v>
      </c>
      <c r="R48" s="81">
        <v>6.1296600035604033E-2</v>
      </c>
    </row>
    <row r="49" spans="12:23" x14ac:dyDescent="0.35">
      <c r="L49" s="67" t="s">
        <v>9</v>
      </c>
      <c r="M49" s="2">
        <f t="shared" si="0"/>
        <v>0.81196612337446405</v>
      </c>
      <c r="N49" s="80">
        <f t="shared" si="0"/>
        <v>0.64135225731249201</v>
      </c>
      <c r="O49" s="80">
        <f t="shared" si="0"/>
        <v>0.48457591219417401</v>
      </c>
      <c r="P49" s="80">
        <f t="shared" si="0"/>
        <v>1</v>
      </c>
      <c r="Q49" s="80">
        <v>0.96629861778154513</v>
      </c>
      <c r="R49" s="81">
        <v>8.4070016221409458E-2</v>
      </c>
    </row>
    <row r="50" spans="12:23" x14ac:dyDescent="0.35">
      <c r="L50" s="67" t="s">
        <v>11</v>
      </c>
      <c r="M50" s="2">
        <f t="shared" si="0"/>
        <v>0.74958931362639303</v>
      </c>
      <c r="N50" s="80">
        <f t="shared" si="0"/>
        <v>0.65614331935521897</v>
      </c>
      <c r="O50" s="80">
        <f t="shared" si="0"/>
        <v>0.50239516995982103</v>
      </c>
      <c r="P50" s="80">
        <f t="shared" si="0"/>
        <v>0.96629861778154502</v>
      </c>
      <c r="Q50" s="80">
        <f t="shared" si="0"/>
        <v>1</v>
      </c>
      <c r="R50" s="81">
        <v>5.92133427121493E-2</v>
      </c>
    </row>
    <row r="51" spans="12:23" ht="15" thickBot="1" x14ac:dyDescent="0.4">
      <c r="L51" s="68" t="s">
        <v>14</v>
      </c>
      <c r="M51" s="18">
        <f t="shared" si="0"/>
        <v>5.12552456461393E-2</v>
      </c>
      <c r="N51" s="82">
        <f t="shared" si="0"/>
        <v>7.3500734779568699E-2</v>
      </c>
      <c r="O51" s="82">
        <f t="shared" si="0"/>
        <v>6.1296600035603999E-2</v>
      </c>
      <c r="P51" s="82">
        <f t="shared" si="0"/>
        <v>8.4070016221409499E-2</v>
      </c>
      <c r="Q51" s="82">
        <f t="shared" si="0"/>
        <v>5.92133427121493E-2</v>
      </c>
      <c r="R51" s="83">
        <f t="shared" si="0"/>
        <v>1</v>
      </c>
    </row>
    <row r="53" spans="12:23" ht="15" thickBot="1" x14ac:dyDescent="0.4"/>
    <row r="54" spans="12:23" ht="15" thickBot="1" x14ac:dyDescent="0.4">
      <c r="L54" s="2"/>
      <c r="M54" s="72" t="s">
        <v>92</v>
      </c>
      <c r="N54" s="73" t="s">
        <v>7</v>
      </c>
      <c r="O54" s="74" t="s">
        <v>8</v>
      </c>
      <c r="P54" s="74" t="s">
        <v>9</v>
      </c>
      <c r="Q54" s="74" t="s">
        <v>11</v>
      </c>
      <c r="R54" s="75" t="s">
        <v>14</v>
      </c>
      <c r="S54" s="76" t="s">
        <v>45</v>
      </c>
      <c r="T54" s="2"/>
      <c r="U54" s="2"/>
      <c r="V54" s="76" t="s">
        <v>45</v>
      </c>
      <c r="W54" s="2"/>
    </row>
    <row r="55" spans="12:23" x14ac:dyDescent="0.35">
      <c r="L55" s="2"/>
      <c r="M55" s="55">
        <v>1</v>
      </c>
      <c r="N55" s="57" cm="1">
        <f t="array" ref="N55">N$46^2/MMULT($N3:$R3,N$47:N$51)*N3</f>
        <v>0.55147219189597707</v>
      </c>
      <c r="O55" s="58" cm="1">
        <f t="array" ref="O55">O$46^2/MMULT($N3:$R3,O$47:O$51)*O3</f>
        <v>0</v>
      </c>
      <c r="P55" s="58" cm="1">
        <f t="array" ref="P55">P$46^2/MMULT($N3:$R3,P$47:P$51)*P3</f>
        <v>0</v>
      </c>
      <c r="Q55" s="58" cm="1">
        <f t="array" ref="Q55">Q$46^2/MMULT($N3:$R3,Q$47:Q$51)*Q3</f>
        <v>0</v>
      </c>
      <c r="R55" s="59" cm="1">
        <f t="array" ref="R55">R$46^2/MMULT($N3:$R3,R$47:R$51)*R3</f>
        <v>0</v>
      </c>
      <c r="S55" s="65">
        <f>SUM(N55:R55)</f>
        <v>0.55147219189597707</v>
      </c>
      <c r="T55" s="77" t="s">
        <v>7</v>
      </c>
      <c r="U55" s="2"/>
      <c r="V55" s="65">
        <v>0.75459648078367758</v>
      </c>
      <c r="W55" s="77" t="s">
        <v>29</v>
      </c>
    </row>
    <row r="56" spans="12:23" x14ac:dyDescent="0.35">
      <c r="L56" s="2"/>
      <c r="M56" s="54">
        <v>2</v>
      </c>
      <c r="N56" s="60" cm="1">
        <f t="array" ref="N56">N$46^2/MMULT($N4:$R4,N$47:N$51)*N4</f>
        <v>0</v>
      </c>
      <c r="O56" s="53" cm="1">
        <f t="array" ref="O56">O$46^2/MMULT($N4:$R4,O$47:O$51)*O4</f>
        <v>0.37122057446302859</v>
      </c>
      <c r="P56" s="53" cm="1">
        <f t="array" ref="P56">P$46^2/MMULT($N4:$R4,P$47:P$51)*P4</f>
        <v>0</v>
      </c>
      <c r="Q56" s="53" cm="1">
        <f t="array" ref="Q56">Q$46^2/MMULT($N4:$R4,Q$47:Q$51)*Q4</f>
        <v>0</v>
      </c>
      <c r="R56" s="61" cm="1">
        <f t="array" ref="R56">R$46^2/MMULT($N4:$R4,R$47:R$51)*R4</f>
        <v>0</v>
      </c>
      <c r="S56" s="65">
        <f t="shared" ref="S56:S85" si="1">SUM(N56:R56)</f>
        <v>0.37122057446302859</v>
      </c>
      <c r="T56" s="77" t="s">
        <v>8</v>
      </c>
      <c r="U56" s="2"/>
      <c r="V56" s="65">
        <v>0.73935122989357538</v>
      </c>
      <c r="W56" s="77" t="s">
        <v>39</v>
      </c>
    </row>
    <row r="57" spans="12:23" x14ac:dyDescent="0.35">
      <c r="L57" s="2"/>
      <c r="M57" s="54">
        <v>3</v>
      </c>
      <c r="N57" s="60" cm="1">
        <f t="array" ref="N57">N$46^2/MMULT($N5:$R5,N$47:N$51)*N5</f>
        <v>0</v>
      </c>
      <c r="O57" s="53" cm="1">
        <f t="array" ref="O57">O$46^2/MMULT($N5:$R5,O$47:O$51)*O5</f>
        <v>0</v>
      </c>
      <c r="P57" s="53" cm="1">
        <f t="array" ref="P57">P$46^2/MMULT($N5:$R5,P$47:P$51)*P5</f>
        <v>0.65928898550775561</v>
      </c>
      <c r="Q57" s="53" cm="1">
        <f t="array" ref="Q57">Q$46^2/MMULT($N5:$R5,Q$47:Q$51)*Q5</f>
        <v>0</v>
      </c>
      <c r="R57" s="61" cm="1">
        <f t="array" ref="R57">R$46^2/MMULT($N5:$R5,R$47:R$51)*R5</f>
        <v>0</v>
      </c>
      <c r="S57" s="65">
        <f t="shared" si="1"/>
        <v>0.65928898550775561</v>
      </c>
      <c r="T57" s="77" t="s">
        <v>9</v>
      </c>
      <c r="U57" s="2"/>
      <c r="V57" s="65">
        <v>0.73766077452880352</v>
      </c>
      <c r="W57" s="77" t="s">
        <v>20</v>
      </c>
    </row>
    <row r="58" spans="12:23" x14ac:dyDescent="0.35">
      <c r="L58" s="2"/>
      <c r="M58" s="54">
        <v>4</v>
      </c>
      <c r="N58" s="60" cm="1">
        <f t="array" ref="N58">N$46^2/MMULT($N6:$R6,N$47:N$51)*N6</f>
        <v>0</v>
      </c>
      <c r="O58" s="53" cm="1">
        <f t="array" ref="O58">O$46^2/MMULT($N6:$R6,O$47:O$51)*O6</f>
        <v>0</v>
      </c>
      <c r="P58" s="53" cm="1">
        <f t="array" ref="P58">P$46^2/MMULT($N6:$R6,P$47:P$51)*P6</f>
        <v>0</v>
      </c>
      <c r="Q58" s="53" cm="1">
        <f t="array" ref="Q58">Q$46^2/MMULT($N6:$R6,Q$47:Q$51)*Q6</f>
        <v>0.56188413910288648</v>
      </c>
      <c r="R58" s="61" cm="1">
        <f t="array" ref="R58">R$46^2/MMULT($N6:$R6,R$47:R$51)*R6</f>
        <v>0</v>
      </c>
      <c r="S58" s="65">
        <f t="shared" si="1"/>
        <v>0.56188413910288648</v>
      </c>
      <c r="T58" s="77" t="s">
        <v>11</v>
      </c>
      <c r="U58" s="2"/>
      <c r="V58" s="65">
        <v>0.73081083987386342</v>
      </c>
      <c r="W58" s="77" t="s">
        <v>40</v>
      </c>
    </row>
    <row r="59" spans="12:23" x14ac:dyDescent="0.35">
      <c r="L59" s="2"/>
      <c r="M59" s="54">
        <v>5</v>
      </c>
      <c r="N59" s="60" cm="1">
        <f t="array" ref="N59">N$46^2/MMULT($N7:$R7,N$47:N$51)*N7</f>
        <v>0</v>
      </c>
      <c r="O59" s="53" cm="1">
        <f t="array" ref="O59">O$46^2/MMULT($N7:$R7,O$47:O$51)*O7</f>
        <v>0</v>
      </c>
      <c r="P59" s="53" cm="1">
        <f t="array" ref="P59">P$46^2/MMULT($N7:$R7,P$47:P$51)*P7</f>
        <v>0</v>
      </c>
      <c r="Q59" s="53" cm="1">
        <f t="array" ref="Q59">Q$46^2/MMULT($N7:$R7,Q$47:Q$51)*Q7</f>
        <v>0</v>
      </c>
      <c r="R59" s="61" cm="1">
        <f t="array" ref="R59">R$46^2/MMULT($N7:$R7,R$47:R$51)*R7</f>
        <v>2.6271002062460804E-3</v>
      </c>
      <c r="S59" s="65">
        <f t="shared" si="1"/>
        <v>2.6271002062460804E-3</v>
      </c>
      <c r="T59" s="77" t="s">
        <v>14</v>
      </c>
      <c r="U59" s="2"/>
      <c r="V59" s="65">
        <v>0.72378561575176315</v>
      </c>
      <c r="W59" s="77" t="s">
        <v>44</v>
      </c>
    </row>
    <row r="60" spans="12:23" x14ac:dyDescent="0.35">
      <c r="L60" s="2"/>
      <c r="M60" s="54">
        <v>6</v>
      </c>
      <c r="N60" s="60" cm="1">
        <f t="array" ref="N60">N$46^2/MMULT($N8:$R8,N$47:N$51)*N8</f>
        <v>0.3675234857400142</v>
      </c>
      <c r="O60" s="53" cm="1">
        <f t="array" ref="O60">O$46^2/MMULT($N8:$R8,O$47:O$51)*O8</f>
        <v>0.24739648074729703</v>
      </c>
      <c r="P60" s="53" cm="1">
        <f t="array" ref="P60">P$46^2/MMULT($N8:$R8,P$47:P$51)*P8</f>
        <v>0</v>
      </c>
      <c r="Q60" s="53" cm="1">
        <f t="array" ref="Q60">Q$46^2/MMULT($N8:$R8,Q$47:Q$51)*Q8</f>
        <v>0</v>
      </c>
      <c r="R60" s="61" cm="1">
        <f t="array" ref="R60">R$46^2/MMULT($N8:$R8,R$47:R$51)*R8</f>
        <v>0</v>
      </c>
      <c r="S60" s="65">
        <f t="shared" si="1"/>
        <v>0.61491996648731129</v>
      </c>
      <c r="T60" s="77" t="s">
        <v>19</v>
      </c>
      <c r="U60" s="2"/>
      <c r="V60" s="65">
        <v>0.70712048277756046</v>
      </c>
      <c r="W60" s="77" t="s">
        <v>32</v>
      </c>
    </row>
    <row r="61" spans="12:23" x14ac:dyDescent="0.35">
      <c r="L61" s="2"/>
      <c r="M61" s="54">
        <v>7</v>
      </c>
      <c r="N61" s="60" cm="1">
        <f t="array" ref="N61">N$46^2/MMULT($N9:$R9,N$47:N$51)*N9</f>
        <v>0.33598649493981469</v>
      </c>
      <c r="O61" s="53" cm="1">
        <f t="array" ref="O61">O$46^2/MMULT($N9:$R9,O$47:O$51)*O9</f>
        <v>0</v>
      </c>
      <c r="P61" s="53" cm="1">
        <f t="array" ref="P61">P$46^2/MMULT($N9:$R9,P$47:P$51)*P9</f>
        <v>0.40167427958898877</v>
      </c>
      <c r="Q61" s="53" cm="1">
        <f t="array" ref="Q61">Q$46^2/MMULT($N9:$R9,Q$47:Q$51)*Q9</f>
        <v>0</v>
      </c>
      <c r="R61" s="61" cm="1">
        <f t="array" ref="R61">R$46^2/MMULT($N9:$R9,R$47:R$51)*R9</f>
        <v>0</v>
      </c>
      <c r="S61" s="65">
        <f t="shared" si="1"/>
        <v>0.73766077452880352</v>
      </c>
      <c r="T61" s="77" t="s">
        <v>20</v>
      </c>
      <c r="U61" s="2"/>
      <c r="V61" s="65">
        <v>0.7059581656050854</v>
      </c>
      <c r="W61" s="77" t="s">
        <v>33</v>
      </c>
    </row>
    <row r="62" spans="12:23" x14ac:dyDescent="0.35">
      <c r="L62" s="2"/>
      <c r="M62" s="54">
        <v>8</v>
      </c>
      <c r="N62" s="60" cm="1">
        <f t="array" ref="N62">N$46^2/MMULT($N10:$R10,N$47:N$51)*N10</f>
        <v>0.33298579020967822</v>
      </c>
      <c r="O62" s="53" cm="1">
        <f t="array" ref="O62">O$46^2/MMULT($N10:$R10,O$47:O$51)*O10</f>
        <v>0</v>
      </c>
      <c r="P62" s="53" cm="1">
        <f t="array" ref="P62">P$46^2/MMULT($N10:$R10,P$47:P$51)*P10</f>
        <v>0</v>
      </c>
      <c r="Q62" s="53" cm="1">
        <f t="array" ref="Q62">Q$46^2/MMULT($N10:$R10,Q$47:Q$51)*Q10</f>
        <v>0.33927265384353517</v>
      </c>
      <c r="R62" s="61" cm="1">
        <f t="array" ref="R62">R$46^2/MMULT($N10:$R10,R$47:R$51)*R10</f>
        <v>0</v>
      </c>
      <c r="S62" s="65">
        <f t="shared" si="1"/>
        <v>0.67225844405321333</v>
      </c>
      <c r="T62" s="77" t="s">
        <v>21</v>
      </c>
      <c r="U62" s="2"/>
      <c r="V62" s="65">
        <v>0.70135640253434006</v>
      </c>
      <c r="W62" s="77" t="s">
        <v>30</v>
      </c>
    </row>
    <row r="63" spans="12:23" x14ac:dyDescent="0.35">
      <c r="L63" s="2"/>
      <c r="M63" s="54">
        <v>9</v>
      </c>
      <c r="N63" s="60" cm="1">
        <f t="array" ref="N63">N$46^2/MMULT($N11:$R11,N$47:N$51)*N11</f>
        <v>0.5137138466972877</v>
      </c>
      <c r="O63" s="53" cm="1">
        <f t="array" ref="O63">O$46^2/MMULT($N11:$R11,O$47:O$51)*O11</f>
        <v>0</v>
      </c>
      <c r="P63" s="53" cm="1">
        <f t="array" ref="P63">P$46^2/MMULT($N11:$R11,P$47:P$51)*P11</f>
        <v>0</v>
      </c>
      <c r="Q63" s="53" cm="1">
        <f t="array" ref="Q63">Q$46^2/MMULT($N11:$R11,Q$47:Q$51)*Q11</f>
        <v>0</v>
      </c>
      <c r="R63" s="61" cm="1">
        <f t="array" ref="R63">R$46^2/MMULT($N11:$R11,R$47:R$51)*R11</f>
        <v>2.4472272082659784E-3</v>
      </c>
      <c r="S63" s="65">
        <f t="shared" si="1"/>
        <v>0.51616107390555366</v>
      </c>
      <c r="T63" s="77" t="s">
        <v>22</v>
      </c>
      <c r="U63" s="2"/>
      <c r="V63" s="65">
        <v>0.69414406599640388</v>
      </c>
      <c r="W63" s="77" t="s">
        <v>23</v>
      </c>
    </row>
    <row r="64" spans="12:23" x14ac:dyDescent="0.35">
      <c r="L64" s="2"/>
      <c r="M64" s="54">
        <v>10</v>
      </c>
      <c r="N64" s="60" cm="1">
        <f t="array" ref="N64">N$46^2/MMULT($N12:$R12,N$47:N$51)*N12</f>
        <v>0</v>
      </c>
      <c r="O64" s="53" cm="1">
        <f t="array" ref="O64">O$46^2/MMULT($N12:$R12,O$47:O$51)*O12</f>
        <v>0.25005159481159295</v>
      </c>
      <c r="P64" s="53" cm="1">
        <f t="array" ref="P64">P$46^2/MMULT($N12:$R12,P$47:P$51)*P12</f>
        <v>0.44409247118481093</v>
      </c>
      <c r="Q64" s="53" cm="1">
        <f t="array" ref="Q64">Q$46^2/MMULT($N12:$R12,Q$47:Q$51)*Q12</f>
        <v>0</v>
      </c>
      <c r="R64" s="61" cm="1">
        <f t="array" ref="R64">R$46^2/MMULT($N12:$R12,R$47:R$51)*R12</f>
        <v>0</v>
      </c>
      <c r="S64" s="65">
        <f t="shared" si="1"/>
        <v>0.69414406599640388</v>
      </c>
      <c r="T64" s="77" t="s">
        <v>23</v>
      </c>
      <c r="U64" s="2"/>
      <c r="V64" s="65">
        <v>0.68921096024031803</v>
      </c>
      <c r="W64" s="77" t="s">
        <v>42</v>
      </c>
    </row>
    <row r="65" spans="12:23" x14ac:dyDescent="0.35">
      <c r="L65" s="2"/>
      <c r="M65" s="54">
        <v>11</v>
      </c>
      <c r="N65" s="60" cm="1">
        <f t="array" ref="N65">N$46^2/MMULT($N13:$R13,N$47:N$51)*N13</f>
        <v>0</v>
      </c>
      <c r="O65" s="53" cm="1">
        <f t="array" ref="O65">O$46^2/MMULT($N13:$R13,O$47:O$51)*O13</f>
        <v>0.24708584125237587</v>
      </c>
      <c r="P65" s="53" cm="1">
        <f t="array" ref="P65">P$46^2/MMULT($N13:$R13,P$47:P$51)*P13</f>
        <v>0</v>
      </c>
      <c r="Q65" s="53" cm="1">
        <f t="array" ref="Q65">Q$46^2/MMULT($N13:$R13,Q$47:Q$51)*Q13</f>
        <v>0.3739922427452379</v>
      </c>
      <c r="R65" s="61" cm="1">
        <f t="array" ref="R65">R$46^2/MMULT($N13:$R13,R$47:R$51)*R13</f>
        <v>0</v>
      </c>
      <c r="S65" s="65">
        <f t="shared" si="1"/>
        <v>0.62107808399761377</v>
      </c>
      <c r="T65" s="77" t="s">
        <v>24</v>
      </c>
      <c r="U65" s="2"/>
      <c r="V65" s="65">
        <v>0.68343271222925384</v>
      </c>
      <c r="W65" s="77" t="s">
        <v>35</v>
      </c>
    </row>
    <row r="66" spans="12:23" x14ac:dyDescent="0.35">
      <c r="L66" s="2"/>
      <c r="M66" s="54">
        <v>12</v>
      </c>
      <c r="N66" s="60" cm="1">
        <f t="array" ref="N66">N$46^2/MMULT($N14:$R14,N$47:N$51)*N14</f>
        <v>0</v>
      </c>
      <c r="O66" s="53" cm="1">
        <f t="array" ref="O66">O$46^2/MMULT($N14:$R14,O$47:O$51)*O14</f>
        <v>0.34978023528066993</v>
      </c>
      <c r="P66" s="53" cm="1">
        <f t="array" ref="P66">P$46^2/MMULT($N14:$R14,P$47:P$51)*P14</f>
        <v>0</v>
      </c>
      <c r="Q66" s="53" cm="1">
        <f t="array" ref="Q66">Q$46^2/MMULT($N14:$R14,Q$47:Q$51)*Q14</f>
        <v>0</v>
      </c>
      <c r="R66" s="61" cm="1">
        <f t="array" ref="R66">R$46^2/MMULT($N14:$R14,R$47:R$51)*R14</f>
        <v>2.4753685314340469E-3</v>
      </c>
      <c r="S66" s="65">
        <f t="shared" si="1"/>
        <v>0.35225560381210397</v>
      </c>
      <c r="T66" s="77" t="s">
        <v>25</v>
      </c>
      <c r="U66" s="2"/>
      <c r="V66" s="65">
        <v>0.68267523619643133</v>
      </c>
      <c r="W66" s="77" t="s">
        <v>41</v>
      </c>
    </row>
    <row r="67" spans="12:23" x14ac:dyDescent="0.35">
      <c r="L67" s="2"/>
      <c r="M67" s="54">
        <v>13</v>
      </c>
      <c r="N67" s="60" cm="1">
        <f t="array" ref="N67">N$46^2/MMULT($N15:$R15,N$47:N$51)*N15</f>
        <v>0</v>
      </c>
      <c r="O67" s="53" cm="1">
        <f t="array" ref="O67">O$46^2/MMULT($N15:$R15,O$47:O$51)*O15</f>
        <v>0</v>
      </c>
      <c r="P67" s="53" cm="1">
        <f t="array" ref="P67">P$46^2/MMULT($N15:$R15,P$47:P$51)*P15</f>
        <v>0.3352944357208526</v>
      </c>
      <c r="Q67" s="53" cm="1">
        <f t="array" ref="Q67">Q$46^2/MMULT($N15:$R15,Q$47:Q$51)*Q15</f>
        <v>0.28575727716109883</v>
      </c>
      <c r="R67" s="61" cm="1">
        <f t="array" ref="R67">R$46^2/MMULT($N15:$R15,R$47:R$51)*R15</f>
        <v>0</v>
      </c>
      <c r="S67" s="65">
        <f t="shared" si="1"/>
        <v>0.62105171288195149</v>
      </c>
      <c r="T67" s="77" t="s">
        <v>26</v>
      </c>
      <c r="U67" s="2"/>
      <c r="V67" s="65">
        <v>0.67225844405321333</v>
      </c>
      <c r="W67" s="77" t="s">
        <v>21</v>
      </c>
    </row>
    <row r="68" spans="12:23" x14ac:dyDescent="0.35">
      <c r="L68" s="2"/>
      <c r="M68" s="54">
        <v>14</v>
      </c>
      <c r="N68" s="60" cm="1">
        <f t="array" ref="N68">N$46^2/MMULT($N16:$R16,N$47:N$51)*N16</f>
        <v>0</v>
      </c>
      <c r="O68" s="53" cm="1">
        <f t="array" ref="O68">O$46^2/MMULT($N16:$R16,O$47:O$51)*O16</f>
        <v>0</v>
      </c>
      <c r="P68" s="53" cm="1">
        <f t="array" ref="P68">P$46^2/MMULT($N16:$R16,P$47:P$51)*P16</f>
        <v>0.60816088964968018</v>
      </c>
      <c r="Q68" s="53" cm="1">
        <f t="array" ref="Q68">Q$46^2/MMULT($N16:$R16,Q$47:Q$51)*Q16</f>
        <v>0</v>
      </c>
      <c r="R68" s="61" cm="1">
        <f t="array" ref="R68">R$46^2/MMULT($N16:$R16,R$47:R$51)*R16</f>
        <v>2.423367648708701E-3</v>
      </c>
      <c r="S68" s="65">
        <f t="shared" si="1"/>
        <v>0.61058425729838883</v>
      </c>
      <c r="T68" s="77" t="s">
        <v>27</v>
      </c>
      <c r="U68" s="2"/>
      <c r="V68" s="65">
        <v>0.66576998498566686</v>
      </c>
      <c r="W68" s="77" t="s">
        <v>43</v>
      </c>
    </row>
    <row r="69" spans="12:23" x14ac:dyDescent="0.35">
      <c r="L69" s="2"/>
      <c r="M69" s="54">
        <v>15</v>
      </c>
      <c r="N69" s="60" cm="1">
        <f t="array" ref="N69">N$46^2/MMULT($N17:$R17,N$47:N$51)*N17</f>
        <v>0</v>
      </c>
      <c r="O69" s="53" cm="1">
        <f t="array" ref="O69">O$46^2/MMULT($N17:$R17,O$47:O$51)*O17</f>
        <v>0</v>
      </c>
      <c r="P69" s="53" cm="1">
        <f t="array" ref="P69">P$46^2/MMULT($N17:$R17,P$47:P$51)*P17</f>
        <v>0</v>
      </c>
      <c r="Q69" s="53" cm="1">
        <f t="array" ref="Q69">Q$46^2/MMULT($N17:$R17,Q$47:Q$51)*Q17</f>
        <v>0.53047305622507013</v>
      </c>
      <c r="R69" s="61" cm="1">
        <f t="array" ref="R69">R$46^2/MMULT($N17:$R17,R$47:R$51)*R17</f>
        <v>2.4802370781313115E-3</v>
      </c>
      <c r="S69" s="65">
        <f t="shared" si="1"/>
        <v>0.5329532933032014</v>
      </c>
      <c r="T69" s="77" t="s">
        <v>28</v>
      </c>
      <c r="U69" s="2"/>
      <c r="V69" s="65">
        <v>0.66272205719795019</v>
      </c>
      <c r="W69" s="77" t="s">
        <v>36</v>
      </c>
    </row>
    <row r="70" spans="12:23" x14ac:dyDescent="0.35">
      <c r="L70" s="2"/>
      <c r="M70" s="54">
        <v>16</v>
      </c>
      <c r="N70" s="60" cm="1">
        <f t="array" ref="N70">N$46^2/MMULT($N18:$R18,N$47:N$51)*N18</f>
        <v>0.25747338413764481</v>
      </c>
      <c r="O70" s="53" cm="1">
        <f t="array" ref="O70">O$46^2/MMULT($N18:$R18,O$47:O$51)*O18</f>
        <v>0.18700491158019034</v>
      </c>
      <c r="P70" s="53" cm="1">
        <f t="array" ref="P70">P$46^2/MMULT($N18:$R18,P$47:P$51)*P18</f>
        <v>0.31011818506584238</v>
      </c>
      <c r="Q70" s="53" cm="1">
        <f t="array" ref="Q70">Q$46^2/MMULT($N18:$R18,Q$47:Q$51)*Q18</f>
        <v>0</v>
      </c>
      <c r="R70" s="61" cm="1">
        <f t="array" ref="R70">R$46^2/MMULT($N18:$R18,R$47:R$51)*R18</f>
        <v>0</v>
      </c>
      <c r="S70" s="65">
        <f t="shared" si="1"/>
        <v>0.75459648078367758</v>
      </c>
      <c r="T70" s="77" t="s">
        <v>29</v>
      </c>
      <c r="U70" s="2"/>
      <c r="V70" s="65">
        <v>0.65928898550775561</v>
      </c>
      <c r="W70" s="77" t="s">
        <v>9</v>
      </c>
    </row>
    <row r="71" spans="12:23" x14ac:dyDescent="0.35">
      <c r="L71" s="2"/>
      <c r="M71" s="54">
        <v>17</v>
      </c>
      <c r="N71" s="60" cm="1">
        <f t="array" ref="N71">N$46^2/MMULT($N19:$R19,N$47:N$51)*N19</f>
        <v>0.25570754303518262</v>
      </c>
      <c r="O71" s="53" cm="1">
        <f t="array" ref="O71">O$46^2/MMULT($N19:$R19,O$47:O$51)*O19</f>
        <v>0.18534118285393494</v>
      </c>
      <c r="P71" s="53" cm="1">
        <f t="array" ref="P71">P$46^2/MMULT($N19:$R19,P$47:P$51)*P19</f>
        <v>0</v>
      </c>
      <c r="Q71" s="53" cm="1">
        <f t="array" ref="Q71">Q$46^2/MMULT($N19:$R19,Q$47:Q$51)*Q19</f>
        <v>0.26030767664522247</v>
      </c>
      <c r="R71" s="61" cm="1">
        <f t="array" ref="R71">R$46^2/MMULT($N19:$R19,R$47:R$51)*R19</f>
        <v>0</v>
      </c>
      <c r="S71" s="65">
        <f t="shared" si="1"/>
        <v>0.70135640253434006</v>
      </c>
      <c r="T71" s="77" t="s">
        <v>30</v>
      </c>
      <c r="U71" s="2"/>
      <c r="V71" s="65">
        <v>0.64871606409791449</v>
      </c>
      <c r="W71" s="77" t="s">
        <v>34</v>
      </c>
    </row>
    <row r="72" spans="12:23" x14ac:dyDescent="0.35">
      <c r="L72" s="2"/>
      <c r="M72" s="54">
        <v>18</v>
      </c>
      <c r="N72" s="60" cm="1">
        <f t="array" ref="N72">N$46^2/MMULT($N20:$R20,N$47:N$51)*N20</f>
        <v>0.35036142466031578</v>
      </c>
      <c r="O72" s="53" cm="1">
        <f t="array" ref="O72">O$46^2/MMULT($N20:$R20,O$47:O$51)*O20</f>
        <v>0.23768684343065072</v>
      </c>
      <c r="P72" s="53" cm="1">
        <f t="array" ref="P72">P$46^2/MMULT($N20:$R20,P$47:P$51)*P20</f>
        <v>0</v>
      </c>
      <c r="Q72" s="53" cm="1">
        <f t="array" ref="Q72">Q$46^2/MMULT($N20:$R20,Q$47:Q$51)*Q20</f>
        <v>0</v>
      </c>
      <c r="R72" s="61" cm="1">
        <f t="array" ref="R72">R$46^2/MMULT($N20:$R20,R$47:R$51)*R20</f>
        <v>2.3150391049111536E-3</v>
      </c>
      <c r="S72" s="65">
        <f t="shared" si="1"/>
        <v>0.5903633071958776</v>
      </c>
      <c r="T72" s="77" t="s">
        <v>31</v>
      </c>
      <c r="U72" s="2"/>
      <c r="V72" s="65">
        <v>0.62107808399761366</v>
      </c>
      <c r="W72" s="77" t="s">
        <v>24</v>
      </c>
    </row>
    <row r="73" spans="12:23" x14ac:dyDescent="0.35">
      <c r="L73" s="2"/>
      <c r="M73" s="54">
        <v>19</v>
      </c>
      <c r="N73" s="60" cm="1">
        <f t="array" ref="N73">N$46^2/MMULT($N21:$R21,N$47:N$51)*N21</f>
        <v>0.24003188406387824</v>
      </c>
      <c r="O73" s="53" cm="1">
        <f t="array" ref="O73">O$46^2/MMULT($N21:$R21,O$47:O$51)*O21</f>
        <v>0</v>
      </c>
      <c r="P73" s="53" cm="1">
        <f t="array" ref="P73">P$46^2/MMULT($N21:$R21,P$47:P$51)*P21</f>
        <v>0.25282870180387179</v>
      </c>
      <c r="Q73" s="53" cm="1">
        <f t="array" ref="Q73">Q$46^2/MMULT($N21:$R21,Q$47:Q$51)*Q21</f>
        <v>0.21425989690981037</v>
      </c>
      <c r="R73" s="61" cm="1">
        <f t="array" ref="R73">R$46^2/MMULT($N21:$R21,R$47:R$51)*R21</f>
        <v>0</v>
      </c>
      <c r="S73" s="65">
        <f t="shared" si="1"/>
        <v>0.70712048277756046</v>
      </c>
      <c r="T73" s="77" t="s">
        <v>32</v>
      </c>
      <c r="U73" s="2"/>
      <c r="V73" s="65">
        <v>0.62105171288195149</v>
      </c>
      <c r="W73" s="77" t="s">
        <v>26</v>
      </c>
    </row>
    <row r="74" spans="12:23" x14ac:dyDescent="0.35">
      <c r="L74" s="2"/>
      <c r="M74" s="54">
        <v>20</v>
      </c>
      <c r="N74" s="60" cm="1">
        <f t="array" ref="N74">N$46^2/MMULT($N22:$R22,N$47:N$51)*N22</f>
        <v>0.32158569535642834</v>
      </c>
      <c r="O74" s="53" cm="1">
        <f t="array" ref="O74">O$46^2/MMULT($N22:$R22,O$47:O$51)*O22</f>
        <v>0</v>
      </c>
      <c r="P74" s="53" cm="1">
        <f t="array" ref="P74">P$46^2/MMULT($N22:$R22,P$47:P$51)*P22</f>
        <v>0.38210297596161286</v>
      </c>
      <c r="Q74" s="53" cm="1">
        <f t="array" ref="Q74">Q$46^2/MMULT($N22:$R22,Q$47:Q$51)*Q22</f>
        <v>0</v>
      </c>
      <c r="R74" s="61" cm="1">
        <f t="array" ref="R74">R$46^2/MMULT($N22:$R22,R$47:R$51)*R22</f>
        <v>2.2694942870441106E-3</v>
      </c>
      <c r="S74" s="65">
        <f t="shared" si="1"/>
        <v>0.7059581656050854</v>
      </c>
      <c r="T74" s="77" t="s">
        <v>33</v>
      </c>
      <c r="U74" s="2"/>
      <c r="V74" s="65">
        <v>0.61491996648731129</v>
      </c>
      <c r="W74" s="77" t="s">
        <v>19</v>
      </c>
    </row>
    <row r="75" spans="12:23" x14ac:dyDescent="0.35">
      <c r="L75" s="2"/>
      <c r="M75" s="54">
        <v>21</v>
      </c>
      <c r="N75" s="60" cm="1">
        <f t="array" ref="N75">N$46^2/MMULT($N23:$R23,N$47:N$51)*N23</f>
        <v>0.31883565325343061</v>
      </c>
      <c r="O75" s="53" cm="1">
        <f t="array" ref="O75">O$46^2/MMULT($N23:$R23,O$47:O$51)*O23</f>
        <v>0</v>
      </c>
      <c r="P75" s="53" cm="1">
        <f t="array" ref="P75">P$46^2/MMULT($N23:$R23,P$47:P$51)*P23</f>
        <v>0</v>
      </c>
      <c r="Q75" s="53" cm="1">
        <f t="array" ref="Q75">Q$46^2/MMULT($N23:$R23,Q$47:Q$51)*Q23</f>
        <v>0.32756111398179844</v>
      </c>
      <c r="R75" s="61" cm="1">
        <f t="array" ref="R75">R$46^2/MMULT($N23:$R23,R$47:R$51)*R23</f>
        <v>2.3192968626853574E-3</v>
      </c>
      <c r="S75" s="65">
        <f t="shared" si="1"/>
        <v>0.64871606409791449</v>
      </c>
      <c r="T75" s="77" t="s">
        <v>34</v>
      </c>
      <c r="U75" s="2"/>
      <c r="V75" s="65">
        <v>0.61058425729838883</v>
      </c>
      <c r="W75" s="77" t="s">
        <v>27</v>
      </c>
    </row>
    <row r="76" spans="12:23" x14ac:dyDescent="0.35">
      <c r="L76" s="2"/>
      <c r="M76" s="54">
        <v>22</v>
      </c>
      <c r="N76" s="60" cm="1">
        <f t="array" ref="N76">N$46^2/MMULT($N24:$R24,N$47:N$51)*N24</f>
        <v>0</v>
      </c>
      <c r="O76" s="53" cm="1">
        <f t="array" ref="O76">O$46^2/MMULT($N24:$R24,O$47:O$51)*O24</f>
        <v>0.1868273664358534</v>
      </c>
      <c r="P76" s="53" cm="1">
        <f t="array" ref="P76">P$46^2/MMULT($N24:$R24,P$47:P$51)*P24</f>
        <v>0.26900152473912536</v>
      </c>
      <c r="Q76" s="53" cm="1">
        <f t="array" ref="Q76">Q$46^2/MMULT($N24:$R24,Q$47:Q$51)*Q24</f>
        <v>0.22760382105427507</v>
      </c>
      <c r="R76" s="61" cm="1">
        <f t="array" ref="R76">R$46^2/MMULT($N24:$R24,R$47:R$51)*R24</f>
        <v>0</v>
      </c>
      <c r="S76" s="65">
        <f t="shared" si="1"/>
        <v>0.68343271222925384</v>
      </c>
      <c r="T76" s="77" t="s">
        <v>35</v>
      </c>
      <c r="U76" s="2"/>
      <c r="V76" s="65">
        <v>0.60124793370467822</v>
      </c>
      <c r="W76" s="77" t="s">
        <v>38</v>
      </c>
    </row>
    <row r="77" spans="12:23" x14ac:dyDescent="0.35">
      <c r="L77" s="2"/>
      <c r="M77" s="54">
        <v>23</v>
      </c>
      <c r="N77" s="60" cm="1">
        <f t="array" ref="N77">N$46^2/MMULT($N25:$R25,N$47:N$51)*N25</f>
        <v>0</v>
      </c>
      <c r="O77" s="53" cm="1">
        <f t="array" ref="O77">O$46^2/MMULT($N25:$R25,O$47:O$51)*O25</f>
        <v>0.24013660345611379</v>
      </c>
      <c r="P77" s="53" cm="1">
        <f t="array" ref="P77">P$46^2/MMULT($N25:$R25,P$47:P$51)*P25</f>
        <v>0.42029177749096819</v>
      </c>
      <c r="Q77" s="53" cm="1">
        <f t="array" ref="Q77">Q$46^2/MMULT($N25:$R25,Q$47:Q$51)*Q25</f>
        <v>0</v>
      </c>
      <c r="R77" s="61" cm="1">
        <f t="array" ref="R77">R$46^2/MMULT($N25:$R25,R$47:R$51)*R25</f>
        <v>2.293676250868285E-3</v>
      </c>
      <c r="S77" s="65">
        <f t="shared" si="1"/>
        <v>0.6627220571979503</v>
      </c>
      <c r="T77" s="77" t="s">
        <v>36</v>
      </c>
      <c r="U77" s="2"/>
      <c r="V77" s="65">
        <v>0.59955579246266566</v>
      </c>
      <c r="W77" s="77" t="s">
        <v>37</v>
      </c>
    </row>
    <row r="78" spans="12:23" x14ac:dyDescent="0.35">
      <c r="L78" s="2"/>
      <c r="M78" s="54">
        <v>24</v>
      </c>
      <c r="N78" s="60" cm="1">
        <f t="array" ref="N78">N$46^2/MMULT($N26:$R26,N$47:N$51)*N26</f>
        <v>0</v>
      </c>
      <c r="O78" s="53" cm="1">
        <f t="array" ref="O78">O$46^2/MMULT($N26:$R26,O$47:O$51)*O26</f>
        <v>0.2374000948179926</v>
      </c>
      <c r="P78" s="53" cm="1">
        <f t="array" ref="P78">P$46^2/MMULT($N26:$R26,P$47:P$51)*P26</f>
        <v>0</v>
      </c>
      <c r="Q78" s="53" cm="1">
        <f t="array" ref="Q78">Q$46^2/MMULT($N26:$R26,Q$47:Q$51)*Q26</f>
        <v>0.35981113995176783</v>
      </c>
      <c r="R78" s="61" cm="1">
        <f t="array" ref="R78">R$46^2/MMULT($N26:$R26,R$47:R$51)*R26</f>
        <v>2.3445576929052624E-3</v>
      </c>
      <c r="S78" s="65">
        <f t="shared" si="1"/>
        <v>0.59955579246266577</v>
      </c>
      <c r="T78" s="77" t="s">
        <v>37</v>
      </c>
      <c r="U78" s="2"/>
      <c r="V78" s="65">
        <v>0.59036330719587771</v>
      </c>
      <c r="W78" s="77" t="s">
        <v>31</v>
      </c>
    </row>
    <row r="79" spans="12:23" x14ac:dyDescent="0.35">
      <c r="L79" s="2"/>
      <c r="M79" s="54">
        <v>25</v>
      </c>
      <c r="N79" s="60" cm="1">
        <f t="array" ref="N79">N$46^2/MMULT($N27:$R27,N$47:N$51)*N27</f>
        <v>0</v>
      </c>
      <c r="O79" s="53" cm="1">
        <f t="array" ref="O79">O$46^2/MMULT($N27:$R27,O$47:O$51)*O27</f>
        <v>0</v>
      </c>
      <c r="P79" s="53" cm="1">
        <f t="array" ref="P79">P$46^2/MMULT($N27:$R27,P$47:P$51)*P27</f>
        <v>0.32154656220068062</v>
      </c>
      <c r="Q79" s="53" cm="1">
        <f t="array" ref="Q79">Q$46^2/MMULT($N27:$R27,Q$47:Q$51)*Q27</f>
        <v>0.27740351578370037</v>
      </c>
      <c r="R79" s="61" cm="1">
        <f t="array" ref="R79">R$46^2/MMULT($N27:$R27,R$47:R$51)*R27</f>
        <v>2.2978557202972048E-3</v>
      </c>
      <c r="S79" s="65">
        <f t="shared" si="1"/>
        <v>0.60124793370467822</v>
      </c>
      <c r="T79" s="77" t="s">
        <v>38</v>
      </c>
      <c r="U79" s="2"/>
      <c r="V79" s="65">
        <v>0.56188413910288648</v>
      </c>
      <c r="W79" s="77" t="s">
        <v>11</v>
      </c>
    </row>
    <row r="80" spans="12:23" x14ac:dyDescent="0.35">
      <c r="L80" s="2"/>
      <c r="M80" s="54">
        <v>26</v>
      </c>
      <c r="N80" s="60" cm="1">
        <f t="array" ref="N80">N$46^2/MMULT($N28:$R28,N$47:N$51)*N28</f>
        <v>0.19709483445109002</v>
      </c>
      <c r="O80" s="53" cm="1">
        <f t="array" ref="O80">O$46^2/MMULT($N28:$R28,O$47:O$51)*O28</f>
        <v>0.14923561408057148</v>
      </c>
      <c r="P80" s="53" cm="1">
        <f t="array" ref="P80">P$46^2/MMULT($N28:$R28,P$47:P$51)*P28</f>
        <v>0.21320848400189046</v>
      </c>
      <c r="Q80" s="53" cm="1">
        <f t="array" ref="Q80">Q$46^2/MMULT($N28:$R28,Q$47:Q$51)*Q28</f>
        <v>0.17981229736002341</v>
      </c>
      <c r="R80" s="61" cm="1">
        <f t="array" ref="R80">R$46^2/MMULT($N28:$R28,R$47:R$51)*R28</f>
        <v>0</v>
      </c>
      <c r="S80" s="65">
        <f t="shared" si="1"/>
        <v>0.73935122989357538</v>
      </c>
      <c r="T80" s="77" t="s">
        <v>39</v>
      </c>
      <c r="U80" s="2"/>
      <c r="V80" s="65">
        <v>0.55147219189597707</v>
      </c>
      <c r="W80" s="77" t="s">
        <v>7</v>
      </c>
    </row>
    <row r="81" spans="12:23" x14ac:dyDescent="0.35">
      <c r="L81" s="2"/>
      <c r="M81" s="54">
        <v>27</v>
      </c>
      <c r="N81" s="60" cm="1">
        <f t="array" ref="N81">N$46^2/MMULT($N29:$R29,N$47:N$51)*N29</f>
        <v>0.24893099447151659</v>
      </c>
      <c r="O81" s="53" cm="1">
        <f t="array" ref="O81">O$46^2/MMULT($N29:$R29,O$47:O$51)*O29</f>
        <v>0.18140343071289047</v>
      </c>
      <c r="P81" s="53" cm="1">
        <f t="array" ref="P81">P$46^2/MMULT($N29:$R29,P$47:P$51)*P29</f>
        <v>0.29832105282500737</v>
      </c>
      <c r="Q81" s="53" cm="1">
        <f t="array" ref="Q81">Q$46^2/MMULT($N29:$R29,Q$47:Q$51)*Q29</f>
        <v>0</v>
      </c>
      <c r="R81" s="61" cm="1">
        <f t="array" ref="R81">R$46^2/MMULT($N29:$R29,R$47:R$51)*R29</f>
        <v>2.1553618644488842E-3</v>
      </c>
      <c r="S81" s="65">
        <f t="shared" si="1"/>
        <v>0.7308108398738633</v>
      </c>
      <c r="T81" s="77" t="s">
        <v>40</v>
      </c>
      <c r="U81" s="2"/>
      <c r="V81" s="65">
        <v>0.5329532933032014</v>
      </c>
      <c r="W81" s="77" t="s">
        <v>28</v>
      </c>
    </row>
    <row r="82" spans="12:23" x14ac:dyDescent="0.35">
      <c r="L82" s="2"/>
      <c r="M82" s="54">
        <v>28</v>
      </c>
      <c r="N82" s="60" cm="1">
        <f t="array" ref="N82">N$46^2/MMULT($N30:$R30,N$47:N$51)*N30</f>
        <v>0.24728000722035545</v>
      </c>
      <c r="O82" s="53" cm="1">
        <f t="array" ref="O82">O$46^2/MMULT($N30:$R30,O$47:O$51)*O30</f>
        <v>0.17983746145699198</v>
      </c>
      <c r="P82" s="53" cm="1">
        <f t="array" ref="P82">P$46^2/MMULT($N30:$R30,P$47:P$51)*P30</f>
        <v>0</v>
      </c>
      <c r="Q82" s="53" cm="1">
        <f t="array" ref="Q82">Q$46^2/MMULT($N30:$R30,Q$47:Q$51)*Q30</f>
        <v>0.25335753576597553</v>
      </c>
      <c r="R82" s="61" cm="1">
        <f t="array" ref="R82">R$46^2/MMULT($N30:$R30,R$47:R$51)*R30</f>
        <v>2.2002317531083933E-3</v>
      </c>
      <c r="S82" s="65">
        <f t="shared" si="1"/>
        <v>0.68267523619643133</v>
      </c>
      <c r="T82" s="77" t="s">
        <v>41</v>
      </c>
      <c r="U82" s="2"/>
      <c r="V82" s="65">
        <v>0.51616107390555366</v>
      </c>
      <c r="W82" s="77" t="s">
        <v>22</v>
      </c>
    </row>
    <row r="83" spans="12:23" x14ac:dyDescent="0.35">
      <c r="L83" s="2"/>
      <c r="M83" s="54">
        <v>29</v>
      </c>
      <c r="N83" s="60" cm="1">
        <f t="array" ref="N83">N$46^2/MMULT($N31:$R31,N$47:N$51)*N31</f>
        <v>0.23259091093201784</v>
      </c>
      <c r="O83" s="53" cm="1">
        <f t="array" ref="O83">O$46^2/MMULT($N31:$R31,O$47:O$51)*O31</f>
        <v>0</v>
      </c>
      <c r="P83" s="53" cm="1">
        <f t="array" ref="P83">P$46^2/MMULT($N31:$R31,P$47:P$51)*P31</f>
        <v>0.24493215014784109</v>
      </c>
      <c r="Q83" s="53" cm="1">
        <f t="array" ref="Q83">Q$46^2/MMULT($N31:$R31,Q$47:Q$51)*Q31</f>
        <v>0.2095288470987007</v>
      </c>
      <c r="R83" s="61" cm="1">
        <f t="array" ref="R83">R$46^2/MMULT($N31:$R31,R$47:R$51)*R31</f>
        <v>2.1590520617583392E-3</v>
      </c>
      <c r="S83" s="65">
        <f t="shared" si="1"/>
        <v>0.68921096024031803</v>
      </c>
      <c r="T83" s="77" t="s">
        <v>42</v>
      </c>
      <c r="U83" s="2"/>
      <c r="V83" s="65">
        <v>0.37122057446302859</v>
      </c>
      <c r="W83" s="77" t="s">
        <v>8</v>
      </c>
    </row>
    <row r="84" spans="12:23" x14ac:dyDescent="0.35">
      <c r="L84" s="2"/>
      <c r="M84" s="54">
        <v>30</v>
      </c>
      <c r="N84" s="60" cm="1">
        <f t="array" ref="N84">N$46^2/MMULT($N32:$R32,N$47:N$51)*N32</f>
        <v>0</v>
      </c>
      <c r="O84" s="53" cm="1">
        <f t="array" ref="O84">O$46^2/MMULT($N32:$R32,O$47:O$51)*O32</f>
        <v>0.18123635777243413</v>
      </c>
      <c r="P84" s="53" cm="1">
        <f t="array" ref="P84">P$46^2/MMULT($N32:$R32,P$47:P$51)*P32</f>
        <v>0.26008023982094886</v>
      </c>
      <c r="Q84" s="53" cm="1">
        <f t="array" ref="Q84">Q$46^2/MMULT($N32:$R32,Q$47:Q$51)*Q32</f>
        <v>0.22227246101484843</v>
      </c>
      <c r="R84" s="61" cm="1">
        <f t="array" ref="R84">R$46^2/MMULT($N32:$R32,R$47:R$51)*R32</f>
        <v>2.1809263774355504E-3</v>
      </c>
      <c r="S84" s="65">
        <f t="shared" si="1"/>
        <v>0.66576998498566686</v>
      </c>
      <c r="T84" s="77" t="s">
        <v>43</v>
      </c>
      <c r="U84" s="2"/>
      <c r="V84" s="65">
        <v>0.35225560381210391</v>
      </c>
      <c r="W84" s="77" t="s">
        <v>25</v>
      </c>
    </row>
    <row r="85" spans="12:23" ht="15" thickBot="1" x14ac:dyDescent="0.4">
      <c r="L85" s="2"/>
      <c r="M85" s="56">
        <v>31</v>
      </c>
      <c r="N85" s="62" cm="1">
        <f t="array" ref="N85">N$46^2/MMULT($N33:$R33,N$47:N$51)*N33</f>
        <v>0.19204987891748113</v>
      </c>
      <c r="O85" s="63" cm="1">
        <f t="array" ref="O85">O$46^2/MMULT($N33:$R33,O$47:O$51)*O33</f>
        <v>0.14564658376337378</v>
      </c>
      <c r="P85" s="63" cm="1">
        <f t="array" ref="P85">P$46^2/MMULT($N33:$R33,P$47:P$51)*P33</f>
        <v>0.20756529578069663</v>
      </c>
      <c r="Q85" s="63" cm="1">
        <f t="array" ref="Q85">Q$46^2/MMULT($N33:$R33,Q$47:Q$51)*Q33</f>
        <v>0.17646835311187947</v>
      </c>
      <c r="R85" s="64" cm="1">
        <f t="array" ref="R85">R$46^2/MMULT($N33:$R33,R$47:R$51)*R33</f>
        <v>2.0555041783320797E-3</v>
      </c>
      <c r="S85" s="66">
        <f t="shared" si="1"/>
        <v>0.72378561575176315</v>
      </c>
      <c r="T85" s="77" t="s">
        <v>44</v>
      </c>
      <c r="U85" s="2"/>
      <c r="V85" s="66">
        <v>2.6271002062460804E-3</v>
      </c>
      <c r="W85" s="77" t="s">
        <v>14</v>
      </c>
    </row>
  </sheetData>
  <sortState xmlns:xlrd2="http://schemas.microsoft.com/office/spreadsheetml/2017/richdata2" ref="V55:W85">
    <sortCondition descending="1" ref="V55:V85"/>
  </sortState>
  <mergeCells count="10">
    <mergeCell ref="C27:C30"/>
    <mergeCell ref="C31:C34"/>
    <mergeCell ref="C35:C38"/>
    <mergeCell ref="C39:C42"/>
    <mergeCell ref="C3:C6"/>
    <mergeCell ref="C7:C10"/>
    <mergeCell ref="C11:C14"/>
    <mergeCell ref="C15:C18"/>
    <mergeCell ref="C19:C22"/>
    <mergeCell ref="C23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4544-EE3E-4575-817F-D3CC147B8D21}">
  <dimension ref="B1:R46"/>
  <sheetViews>
    <sheetView workbookViewId="0">
      <selection activeCell="J17" sqref="J17:K20"/>
    </sheetView>
  </sheetViews>
  <sheetFormatPr defaultRowHeight="14.5" x14ac:dyDescent="0.35"/>
  <cols>
    <col min="10" max="10" width="24.36328125" bestFit="1" customWidth="1"/>
    <col min="11" max="12" width="16.1796875" bestFit="1" customWidth="1"/>
    <col min="13" max="13" width="12.453125" bestFit="1" customWidth="1"/>
    <col min="14" max="14" width="11.81640625" bestFit="1" customWidth="1"/>
    <col min="15" max="18" width="12.453125" bestFit="1" customWidth="1"/>
  </cols>
  <sheetData>
    <row r="1" spans="2:18" ht="15" thickBot="1" x14ac:dyDescent="0.4"/>
    <row r="2" spans="2:18" x14ac:dyDescent="0.35">
      <c r="B2" s="85" t="s">
        <v>92</v>
      </c>
      <c r="C2" s="86" t="s">
        <v>5</v>
      </c>
      <c r="D2" s="86" t="s">
        <v>6</v>
      </c>
      <c r="E2" s="86" t="s">
        <v>0</v>
      </c>
      <c r="F2" s="86" t="s">
        <v>7</v>
      </c>
      <c r="G2" s="87" t="s">
        <v>9</v>
      </c>
      <c r="J2" s="2" t="s">
        <v>46</v>
      </c>
      <c r="K2" s="2"/>
      <c r="L2" s="2"/>
      <c r="M2" s="2"/>
      <c r="N2" s="2"/>
      <c r="O2" s="2"/>
      <c r="P2" s="2"/>
      <c r="Q2" s="2"/>
      <c r="R2" s="2"/>
    </row>
    <row r="3" spans="2:18" ht="15" thickBot="1" x14ac:dyDescent="0.4">
      <c r="B3" s="10">
        <v>1</v>
      </c>
      <c r="C3" s="126">
        <v>2014</v>
      </c>
      <c r="D3" s="11" t="s">
        <v>1</v>
      </c>
      <c r="E3" s="11">
        <v>667</v>
      </c>
      <c r="F3" s="2">
        <v>16.63</v>
      </c>
      <c r="G3" s="15">
        <v>3182</v>
      </c>
      <c r="J3" s="2"/>
      <c r="K3" s="2"/>
      <c r="L3" s="2"/>
      <c r="M3" s="2"/>
      <c r="N3" s="2"/>
      <c r="O3" s="2"/>
      <c r="P3" s="2"/>
      <c r="Q3" s="2"/>
      <c r="R3" s="2"/>
    </row>
    <row r="4" spans="2:18" x14ac:dyDescent="0.35">
      <c r="B4" s="10">
        <v>2</v>
      </c>
      <c r="C4" s="126"/>
      <c r="D4" s="11" t="s">
        <v>2</v>
      </c>
      <c r="E4" s="11">
        <v>624</v>
      </c>
      <c r="F4" s="2">
        <v>15.17</v>
      </c>
      <c r="G4" s="15">
        <v>3232</v>
      </c>
      <c r="J4" s="89" t="s">
        <v>47</v>
      </c>
      <c r="K4" s="90"/>
      <c r="L4" s="2"/>
      <c r="M4" s="2"/>
      <c r="N4" s="2"/>
      <c r="O4" s="2"/>
      <c r="P4" s="2"/>
      <c r="Q4" s="2"/>
      <c r="R4" s="2"/>
    </row>
    <row r="5" spans="2:18" x14ac:dyDescent="0.35">
      <c r="B5" s="10">
        <v>3</v>
      </c>
      <c r="C5" s="126"/>
      <c r="D5" s="11" t="s">
        <v>3</v>
      </c>
      <c r="E5" s="11">
        <v>739</v>
      </c>
      <c r="F5" s="2">
        <v>14.47</v>
      </c>
      <c r="G5" s="15">
        <v>3316</v>
      </c>
      <c r="J5" s="10" t="s">
        <v>48</v>
      </c>
      <c r="K5" s="33">
        <v>0.86191722172642649</v>
      </c>
      <c r="L5" s="2"/>
      <c r="M5" s="2"/>
      <c r="N5" s="2"/>
      <c r="O5" s="2"/>
      <c r="P5" s="2"/>
      <c r="Q5" s="2"/>
      <c r="R5" s="2"/>
    </row>
    <row r="6" spans="2:18" x14ac:dyDescent="0.35">
      <c r="B6" s="10">
        <v>4</v>
      </c>
      <c r="C6" s="126"/>
      <c r="D6" s="11" t="s">
        <v>4</v>
      </c>
      <c r="E6" s="11">
        <v>654</v>
      </c>
      <c r="F6" s="2">
        <v>14.4</v>
      </c>
      <c r="G6" s="15">
        <v>3228</v>
      </c>
      <c r="J6" s="10" t="s">
        <v>49</v>
      </c>
      <c r="K6" s="91">
        <v>0.74290129710860175</v>
      </c>
      <c r="L6" s="2"/>
      <c r="M6" s="2"/>
      <c r="N6" s="2"/>
      <c r="O6" s="2"/>
      <c r="P6" s="2"/>
      <c r="Q6" s="2"/>
      <c r="R6" s="2"/>
    </row>
    <row r="7" spans="2:18" x14ac:dyDescent="0.35">
      <c r="B7" s="10">
        <v>5</v>
      </c>
      <c r="C7" s="126">
        <v>2015</v>
      </c>
      <c r="D7" s="11" t="s">
        <v>1</v>
      </c>
      <c r="E7" s="11">
        <v>818</v>
      </c>
      <c r="F7" s="2">
        <v>15.07</v>
      </c>
      <c r="G7" s="15">
        <v>3292</v>
      </c>
      <c r="J7" s="10" t="s">
        <v>50</v>
      </c>
      <c r="K7" s="33">
        <v>0.72900406992528299</v>
      </c>
      <c r="L7" s="2"/>
      <c r="M7" s="2"/>
      <c r="N7" s="2"/>
      <c r="O7" s="2"/>
      <c r="P7" s="2"/>
      <c r="Q7" s="2"/>
      <c r="R7" s="2"/>
    </row>
    <row r="8" spans="2:18" x14ac:dyDescent="0.35">
      <c r="B8" s="10">
        <v>6</v>
      </c>
      <c r="C8" s="126"/>
      <c r="D8" s="11" t="s">
        <v>2</v>
      </c>
      <c r="E8" s="11">
        <v>1026</v>
      </c>
      <c r="F8" s="2">
        <v>13.6</v>
      </c>
      <c r="G8" s="15">
        <v>3703</v>
      </c>
      <c r="J8" s="10" t="s">
        <v>51</v>
      </c>
      <c r="K8" s="33">
        <v>255.66191748118266</v>
      </c>
      <c r="L8" s="2"/>
      <c r="M8" s="2"/>
      <c r="N8" s="2"/>
      <c r="O8" s="2"/>
      <c r="P8" s="2"/>
      <c r="Q8" s="2"/>
      <c r="R8" s="2"/>
    </row>
    <row r="9" spans="2:18" ht="15" thickBot="1" x14ac:dyDescent="0.4">
      <c r="B9" s="10">
        <v>7</v>
      </c>
      <c r="C9" s="126"/>
      <c r="D9" s="11" t="s">
        <v>3</v>
      </c>
      <c r="E9" s="11">
        <v>864</v>
      </c>
      <c r="F9" s="2">
        <v>12.87</v>
      </c>
      <c r="G9" s="15">
        <v>3421</v>
      </c>
      <c r="J9" s="16" t="s">
        <v>52</v>
      </c>
      <c r="K9" s="34">
        <v>40</v>
      </c>
      <c r="L9" s="2"/>
      <c r="M9" s="2"/>
      <c r="N9" s="2"/>
      <c r="O9" s="2"/>
      <c r="P9" s="2"/>
      <c r="Q9" s="2"/>
      <c r="R9" s="2"/>
    </row>
    <row r="10" spans="2:18" x14ac:dyDescent="0.35">
      <c r="B10" s="10">
        <v>8</v>
      </c>
      <c r="C10" s="126"/>
      <c r="D10" s="11" t="s">
        <v>4</v>
      </c>
      <c r="E10" s="11">
        <v>939</v>
      </c>
      <c r="F10" s="2">
        <v>12.93</v>
      </c>
      <c r="G10" s="15">
        <v>3700</v>
      </c>
      <c r="J10" s="2"/>
      <c r="K10" s="2"/>
      <c r="L10" s="2"/>
      <c r="M10" s="2"/>
      <c r="N10" s="2"/>
      <c r="O10" s="2"/>
      <c r="P10" s="2"/>
      <c r="Q10" s="2"/>
      <c r="R10" s="2"/>
    </row>
    <row r="11" spans="2:18" ht="15" thickBot="1" x14ac:dyDescent="0.4">
      <c r="B11" s="10">
        <v>9</v>
      </c>
      <c r="C11" s="126">
        <v>2016</v>
      </c>
      <c r="D11" s="11" t="s">
        <v>1</v>
      </c>
      <c r="E11" s="11">
        <v>826</v>
      </c>
      <c r="F11" s="2">
        <v>13.57</v>
      </c>
      <c r="G11" s="15">
        <v>3345</v>
      </c>
      <c r="J11" s="2" t="s">
        <v>53</v>
      </c>
      <c r="K11" s="2"/>
      <c r="L11" s="2"/>
      <c r="M11" s="2"/>
      <c r="N11" s="2"/>
      <c r="O11" s="2"/>
      <c r="P11" s="2"/>
      <c r="Q11" s="2"/>
      <c r="R11" s="2"/>
    </row>
    <row r="12" spans="2:18" x14ac:dyDescent="0.35">
      <c r="B12" s="10">
        <v>10</v>
      </c>
      <c r="C12" s="126"/>
      <c r="D12" s="11" t="s">
        <v>2</v>
      </c>
      <c r="E12" s="11">
        <v>813</v>
      </c>
      <c r="F12" s="2">
        <v>12.13</v>
      </c>
      <c r="G12" s="15">
        <v>3266</v>
      </c>
      <c r="J12" s="89"/>
      <c r="K12" s="88" t="s">
        <v>58</v>
      </c>
      <c r="L12" s="88" t="s">
        <v>59</v>
      </c>
      <c r="M12" s="88" t="s">
        <v>60</v>
      </c>
      <c r="N12" s="88" t="s">
        <v>61</v>
      </c>
      <c r="O12" s="90" t="s">
        <v>62</v>
      </c>
      <c r="P12" s="2"/>
      <c r="Q12" s="2"/>
      <c r="R12" s="2"/>
    </row>
    <row r="13" spans="2:18" x14ac:dyDescent="0.35">
      <c r="B13" s="10">
        <v>11</v>
      </c>
      <c r="C13" s="126"/>
      <c r="D13" s="11" t="s">
        <v>3</v>
      </c>
      <c r="E13" s="11">
        <v>589</v>
      </c>
      <c r="F13" s="2">
        <v>11.5</v>
      </c>
      <c r="G13" s="15">
        <v>2870</v>
      </c>
      <c r="J13" s="10" t="s">
        <v>54</v>
      </c>
      <c r="K13" s="2">
        <v>2</v>
      </c>
      <c r="L13" s="2">
        <v>6988195.381144261</v>
      </c>
      <c r="M13" s="2">
        <v>3494097.6905721305</v>
      </c>
      <c r="N13" s="2">
        <v>53.456800216975942</v>
      </c>
      <c r="O13" s="33">
        <v>1.2213717840782305E-11</v>
      </c>
      <c r="P13" s="2"/>
      <c r="Q13" s="2"/>
      <c r="R13" s="2"/>
    </row>
    <row r="14" spans="2:18" x14ac:dyDescent="0.35">
      <c r="B14" s="10">
        <v>12</v>
      </c>
      <c r="C14" s="126"/>
      <c r="D14" s="11" t="s">
        <v>4</v>
      </c>
      <c r="E14" s="11">
        <v>618</v>
      </c>
      <c r="F14" s="2">
        <v>11.4</v>
      </c>
      <c r="G14" s="15">
        <v>3055</v>
      </c>
      <c r="J14" s="10" t="s">
        <v>55</v>
      </c>
      <c r="K14" s="2">
        <v>37</v>
      </c>
      <c r="L14" s="2">
        <v>2418431.5938557368</v>
      </c>
      <c r="M14" s="2">
        <v>65363.016050155049</v>
      </c>
      <c r="N14" s="2"/>
      <c r="O14" s="33"/>
      <c r="P14" s="2"/>
      <c r="Q14" s="2"/>
      <c r="R14" s="2"/>
    </row>
    <row r="15" spans="2:18" ht="15" thickBot="1" x14ac:dyDescent="0.4">
      <c r="B15" s="10">
        <v>13</v>
      </c>
      <c r="C15" s="126">
        <v>2017</v>
      </c>
      <c r="D15" s="11" t="s">
        <v>1</v>
      </c>
      <c r="E15" s="11">
        <v>1024</v>
      </c>
      <c r="F15" s="2">
        <v>11.57</v>
      </c>
      <c r="G15" s="15">
        <v>3474</v>
      </c>
      <c r="J15" s="16" t="s">
        <v>56</v>
      </c>
      <c r="K15" s="18">
        <v>39</v>
      </c>
      <c r="L15" s="18">
        <v>9406626.9749999978</v>
      </c>
      <c r="M15" s="18"/>
      <c r="N15" s="18"/>
      <c r="O15" s="34"/>
      <c r="P15" s="2"/>
      <c r="Q15" s="2"/>
      <c r="R15" s="2"/>
    </row>
    <row r="16" spans="2:18" ht="15" thickBot="1" x14ac:dyDescent="0.4">
      <c r="B16" s="10">
        <v>14</v>
      </c>
      <c r="C16" s="126"/>
      <c r="D16" s="11" t="s">
        <v>2</v>
      </c>
      <c r="E16" s="11">
        <v>689</v>
      </c>
      <c r="F16" s="2">
        <v>10.23</v>
      </c>
      <c r="G16" s="15">
        <v>3241</v>
      </c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35">
      <c r="B17" s="10">
        <v>15</v>
      </c>
      <c r="C17" s="126"/>
      <c r="D17" s="11" t="s">
        <v>3</v>
      </c>
      <c r="E17" s="11">
        <v>795</v>
      </c>
      <c r="F17" s="2">
        <v>9.77</v>
      </c>
      <c r="G17" s="15">
        <v>3220</v>
      </c>
      <c r="J17" s="89"/>
      <c r="K17" s="92" t="s">
        <v>63</v>
      </c>
      <c r="L17" s="92" t="s">
        <v>51</v>
      </c>
      <c r="M17" s="92" t="s">
        <v>64</v>
      </c>
      <c r="N17" s="92" t="s">
        <v>65</v>
      </c>
      <c r="O17" s="88" t="s">
        <v>66</v>
      </c>
      <c r="P17" s="88" t="s">
        <v>67</v>
      </c>
      <c r="Q17" s="88" t="s">
        <v>68</v>
      </c>
      <c r="R17" s="90" t="s">
        <v>69</v>
      </c>
    </row>
    <row r="18" spans="2:18" x14ac:dyDescent="0.35">
      <c r="B18" s="10">
        <v>16</v>
      </c>
      <c r="C18" s="126"/>
      <c r="D18" s="11" t="s">
        <v>4</v>
      </c>
      <c r="E18" s="11">
        <v>871</v>
      </c>
      <c r="F18" s="2">
        <v>9.57</v>
      </c>
      <c r="G18" s="15">
        <v>3382</v>
      </c>
      <c r="J18" s="10" t="s">
        <v>57</v>
      </c>
      <c r="K18" s="95">
        <v>945.97624872430401</v>
      </c>
      <c r="L18" s="93">
        <v>405.38062139948738</v>
      </c>
      <c r="M18" s="93">
        <v>2.3335507392004327</v>
      </c>
      <c r="N18" s="93">
        <v>2.5160889117961806E-2</v>
      </c>
      <c r="O18" s="2">
        <v>124.59708898660563</v>
      </c>
      <c r="P18" s="2">
        <v>1767.3554084620032</v>
      </c>
      <c r="Q18" s="2">
        <v>124.59708898660563</v>
      </c>
      <c r="R18" s="33">
        <v>1767.3554084620032</v>
      </c>
    </row>
    <row r="19" spans="2:18" x14ac:dyDescent="0.35">
      <c r="B19" s="10">
        <v>17</v>
      </c>
      <c r="C19" s="126">
        <v>2018</v>
      </c>
      <c r="D19" s="11" t="s">
        <v>1</v>
      </c>
      <c r="E19" s="11">
        <v>935</v>
      </c>
      <c r="F19" s="2">
        <v>9.8000000000000007</v>
      </c>
      <c r="G19" s="15">
        <v>3508</v>
      </c>
      <c r="J19" s="10" t="s">
        <v>7</v>
      </c>
      <c r="K19" s="95">
        <v>-76.466459780904202</v>
      </c>
      <c r="L19" s="93">
        <v>22.043723218722221</v>
      </c>
      <c r="M19" s="93">
        <v>-3.4688541051885267</v>
      </c>
      <c r="N19" s="93">
        <v>1.3435355269106135E-3</v>
      </c>
      <c r="O19" s="2">
        <v>-121.13128562377899</v>
      </c>
      <c r="P19" s="2">
        <v>-31.80163393802944</v>
      </c>
      <c r="Q19" s="2">
        <v>-121.13128562377899</v>
      </c>
      <c r="R19" s="33">
        <v>-31.80163393802944</v>
      </c>
    </row>
    <row r="20" spans="2:18" ht="15" thickBot="1" x14ac:dyDescent="0.4">
      <c r="B20" s="10">
        <v>18</v>
      </c>
      <c r="C20" s="126"/>
      <c r="D20" s="11" t="s">
        <v>2</v>
      </c>
      <c r="E20" s="11">
        <v>1135</v>
      </c>
      <c r="F20" s="2">
        <v>8.93</v>
      </c>
      <c r="G20" s="15">
        <v>3779</v>
      </c>
      <c r="J20" s="16" t="s">
        <v>9</v>
      </c>
      <c r="K20" s="96">
        <v>0.26406687318206401</v>
      </c>
      <c r="L20" s="94">
        <v>5.031054466657614E-2</v>
      </c>
      <c r="M20" s="94">
        <v>5.248738111108092</v>
      </c>
      <c r="N20" s="94">
        <v>6.5259397262389039E-6</v>
      </c>
      <c r="O20" s="18">
        <v>0.16212802676775812</v>
      </c>
      <c r="P20" s="18">
        <v>0.36600571959637013</v>
      </c>
      <c r="Q20" s="18">
        <v>0.16212802676775812</v>
      </c>
      <c r="R20" s="34">
        <v>0.36600571959637013</v>
      </c>
    </row>
    <row r="21" spans="2:18" ht="15" thickBot="1" x14ac:dyDescent="0.4">
      <c r="B21" s="10">
        <v>19</v>
      </c>
      <c r="C21" s="126"/>
      <c r="D21" s="11" t="s">
        <v>3</v>
      </c>
      <c r="E21" s="11">
        <v>1572</v>
      </c>
      <c r="F21" s="2">
        <v>8.6</v>
      </c>
      <c r="G21" s="15">
        <v>3907</v>
      </c>
    </row>
    <row r="22" spans="2:18" x14ac:dyDescent="0.35">
      <c r="B22" s="10">
        <v>20</v>
      </c>
      <c r="C22" s="126"/>
      <c r="D22" s="11" t="s">
        <v>4</v>
      </c>
      <c r="E22" s="11">
        <v>1433</v>
      </c>
      <c r="F22" s="2">
        <v>8.57</v>
      </c>
      <c r="G22" s="15">
        <v>3937</v>
      </c>
      <c r="J22" s="89"/>
      <c r="K22" s="92" t="s">
        <v>51</v>
      </c>
    </row>
    <row r="23" spans="2:18" x14ac:dyDescent="0.35">
      <c r="B23" s="10">
        <v>21</v>
      </c>
      <c r="C23" s="126">
        <v>2019</v>
      </c>
      <c r="D23" s="11" t="s">
        <v>1</v>
      </c>
      <c r="E23" s="11">
        <v>1594</v>
      </c>
      <c r="F23" s="2">
        <v>8.9</v>
      </c>
      <c r="G23" s="15">
        <v>4218</v>
      </c>
      <c r="J23" s="10" t="s">
        <v>57</v>
      </c>
      <c r="K23" s="99">
        <v>405.38062139948738</v>
      </c>
    </row>
    <row r="24" spans="2:18" x14ac:dyDescent="0.35">
      <c r="B24" s="10">
        <v>22</v>
      </c>
      <c r="C24" s="126"/>
      <c r="D24" s="11" t="s">
        <v>2</v>
      </c>
      <c r="E24" s="11">
        <v>1437</v>
      </c>
      <c r="F24" s="2">
        <v>8.07</v>
      </c>
      <c r="G24" s="15">
        <v>4221</v>
      </c>
      <c r="J24" s="10" t="s">
        <v>7</v>
      </c>
      <c r="K24" s="99">
        <v>22.043723218722221</v>
      </c>
    </row>
    <row r="25" spans="2:18" ht="15" thickBot="1" x14ac:dyDescent="0.4">
      <c r="B25" s="10">
        <v>23</v>
      </c>
      <c r="C25" s="126"/>
      <c r="D25" s="11" t="s">
        <v>3</v>
      </c>
      <c r="E25" s="11">
        <v>1649</v>
      </c>
      <c r="F25" s="2">
        <v>7.77</v>
      </c>
      <c r="G25" s="15">
        <v>4306</v>
      </c>
      <c r="J25" s="16" t="s">
        <v>9</v>
      </c>
      <c r="K25" s="100">
        <v>5.031054466657614E-2</v>
      </c>
    </row>
    <row r="26" spans="2:18" ht="15" thickBot="1" x14ac:dyDescent="0.4">
      <c r="B26" s="10">
        <v>24</v>
      </c>
      <c r="C26" s="126"/>
      <c r="D26" s="11" t="s">
        <v>4</v>
      </c>
      <c r="E26" s="11">
        <v>2236</v>
      </c>
      <c r="F26" s="2">
        <v>7.73</v>
      </c>
      <c r="G26" s="15">
        <v>4579</v>
      </c>
      <c r="J26" s="2"/>
      <c r="K26" s="2"/>
    </row>
    <row r="27" spans="2:18" x14ac:dyDescent="0.35">
      <c r="B27" s="10">
        <v>25</v>
      </c>
      <c r="C27" s="126">
        <v>2020</v>
      </c>
      <c r="D27" s="11" t="s">
        <v>1</v>
      </c>
      <c r="E27" s="11">
        <v>1537</v>
      </c>
      <c r="F27" s="2">
        <v>8.3000000000000007</v>
      </c>
      <c r="G27" s="15">
        <v>4451</v>
      </c>
      <c r="J27" s="89"/>
      <c r="K27" s="92" t="s">
        <v>64</v>
      </c>
    </row>
    <row r="28" spans="2:18" x14ac:dyDescent="0.35">
      <c r="B28" s="10">
        <v>26</v>
      </c>
      <c r="C28" s="126"/>
      <c r="D28" s="11" t="s">
        <v>2</v>
      </c>
      <c r="E28" s="11">
        <v>1066</v>
      </c>
      <c r="F28" s="2">
        <v>8.8699999999999992</v>
      </c>
      <c r="G28" s="15">
        <v>4484</v>
      </c>
      <c r="J28" s="10" t="s">
        <v>57</v>
      </c>
      <c r="K28" s="97">
        <v>2.33355073920043</v>
      </c>
    </row>
    <row r="29" spans="2:18" x14ac:dyDescent="0.35">
      <c r="B29" s="10">
        <v>27</v>
      </c>
      <c r="C29" s="126"/>
      <c r="D29" s="11" t="s">
        <v>3</v>
      </c>
      <c r="E29" s="11">
        <v>1935</v>
      </c>
      <c r="F29" s="2">
        <v>8.9700000000000006</v>
      </c>
      <c r="G29" s="15">
        <v>4871</v>
      </c>
      <c r="J29" s="10" t="s">
        <v>7</v>
      </c>
      <c r="K29" s="97">
        <v>-3.4688541051885267</v>
      </c>
    </row>
    <row r="30" spans="2:18" ht="15" thickBot="1" x14ac:dyDescent="0.4">
      <c r="B30" s="10">
        <v>28</v>
      </c>
      <c r="C30" s="126"/>
      <c r="D30" s="11" t="s">
        <v>4</v>
      </c>
      <c r="E30" s="11">
        <v>1694</v>
      </c>
      <c r="F30" s="2">
        <v>8.9700000000000006</v>
      </c>
      <c r="G30" s="15">
        <v>4882</v>
      </c>
      <c r="J30" s="16" t="s">
        <v>9</v>
      </c>
      <c r="K30" s="98">
        <v>5.248738111108092</v>
      </c>
    </row>
    <row r="31" spans="2:18" ht="15" thickBot="1" x14ac:dyDescent="0.4">
      <c r="B31" s="10">
        <v>29</v>
      </c>
      <c r="C31" s="126">
        <v>2021</v>
      </c>
      <c r="D31" s="11" t="s">
        <v>1</v>
      </c>
      <c r="E31" s="11">
        <v>1931</v>
      </c>
      <c r="F31" s="2">
        <v>9.4</v>
      </c>
      <c r="G31" s="15">
        <v>5235</v>
      </c>
    </row>
    <row r="32" spans="2:18" x14ac:dyDescent="0.35">
      <c r="B32" s="10">
        <v>30</v>
      </c>
      <c r="C32" s="126"/>
      <c r="D32" s="11" t="s">
        <v>2</v>
      </c>
      <c r="E32" s="11">
        <v>1737</v>
      </c>
      <c r="F32" s="2">
        <v>8.77</v>
      </c>
      <c r="G32" s="15">
        <v>5416</v>
      </c>
      <c r="J32" s="30" t="s">
        <v>49</v>
      </c>
      <c r="K32" s="101">
        <v>0.74290129710860175</v>
      </c>
    </row>
    <row r="33" spans="2:11" x14ac:dyDescent="0.35">
      <c r="B33" s="10">
        <v>31</v>
      </c>
      <c r="C33" s="126"/>
      <c r="D33" s="11" t="s">
        <v>3</v>
      </c>
      <c r="E33" s="11">
        <v>1788</v>
      </c>
      <c r="F33" s="2">
        <v>8.43</v>
      </c>
      <c r="G33" s="15">
        <v>5258</v>
      </c>
      <c r="J33" s="10" t="s">
        <v>70</v>
      </c>
      <c r="K33" s="91">
        <f>1-K32</f>
        <v>0.25709870289139825</v>
      </c>
    </row>
    <row r="34" spans="2:11" x14ac:dyDescent="0.35">
      <c r="B34" s="10">
        <v>32</v>
      </c>
      <c r="C34" s="126"/>
      <c r="D34" s="11" t="s">
        <v>4</v>
      </c>
      <c r="E34" s="11">
        <v>2139</v>
      </c>
      <c r="F34" s="2">
        <v>8.6999999999999993</v>
      </c>
      <c r="G34" s="15">
        <v>5174</v>
      </c>
      <c r="J34" s="10" t="s">
        <v>71</v>
      </c>
      <c r="K34" s="91">
        <v>40</v>
      </c>
    </row>
    <row r="35" spans="2:11" x14ac:dyDescent="0.35">
      <c r="B35" s="10">
        <v>33</v>
      </c>
      <c r="C35" s="126">
        <v>2022</v>
      </c>
      <c r="D35" s="11" t="s">
        <v>1</v>
      </c>
      <c r="E35" s="11">
        <v>1787</v>
      </c>
      <c r="F35" s="2">
        <v>9.9700000000000006</v>
      </c>
      <c r="G35" s="15">
        <v>5357</v>
      </c>
      <c r="J35" s="10" t="s">
        <v>72</v>
      </c>
      <c r="K35" s="91">
        <v>2</v>
      </c>
    </row>
    <row r="36" spans="2:11" x14ac:dyDescent="0.35">
      <c r="B36" s="10">
        <v>34</v>
      </c>
      <c r="C36" s="126"/>
      <c r="D36" s="11" t="s">
        <v>2</v>
      </c>
      <c r="E36" s="11">
        <v>1464</v>
      </c>
      <c r="F36" s="2">
        <v>9.1300000000000008</v>
      </c>
      <c r="G36" s="15">
        <v>5285</v>
      </c>
      <c r="J36" s="10" t="s">
        <v>73</v>
      </c>
      <c r="K36" s="91">
        <f>K34-K35-1</f>
        <v>37</v>
      </c>
    </row>
    <row r="37" spans="2:11" ht="15" thickBot="1" x14ac:dyDescent="0.4">
      <c r="B37" s="10">
        <v>35</v>
      </c>
      <c r="C37" s="126"/>
      <c r="D37" s="11" t="s">
        <v>3</v>
      </c>
      <c r="E37" s="11">
        <v>1873</v>
      </c>
      <c r="F37" s="2">
        <v>8.77</v>
      </c>
      <c r="G37" s="15">
        <v>5806</v>
      </c>
      <c r="J37" s="16" t="s">
        <v>87</v>
      </c>
      <c r="K37" s="102">
        <f>(K32/K33)*(K36/K35)</f>
        <v>53.45680021697595</v>
      </c>
    </row>
    <row r="38" spans="2:11" ht="15" thickBot="1" x14ac:dyDescent="0.4">
      <c r="B38" s="10">
        <v>36</v>
      </c>
      <c r="C38" s="126"/>
      <c r="D38" s="11" t="s">
        <v>4</v>
      </c>
      <c r="E38" s="11">
        <v>1768</v>
      </c>
      <c r="F38" s="2">
        <v>8.73</v>
      </c>
      <c r="G38" s="15">
        <v>5802</v>
      </c>
    </row>
    <row r="39" spans="2:11" x14ac:dyDescent="0.35">
      <c r="B39" s="10">
        <v>37</v>
      </c>
      <c r="C39" s="126">
        <v>2023</v>
      </c>
      <c r="D39" s="11" t="s">
        <v>1</v>
      </c>
      <c r="E39" s="11">
        <v>1648</v>
      </c>
      <c r="F39" s="2">
        <v>9.1</v>
      </c>
      <c r="G39" s="15">
        <v>5961</v>
      </c>
      <c r="J39" s="30" t="s">
        <v>74</v>
      </c>
      <c r="K39" s="104">
        <v>0.86191722172642649</v>
      </c>
    </row>
    <row r="40" spans="2:11" x14ac:dyDescent="0.35">
      <c r="B40" s="10">
        <v>38</v>
      </c>
      <c r="C40" s="126"/>
      <c r="D40" s="11" t="s">
        <v>2</v>
      </c>
      <c r="E40" s="11">
        <v>1321</v>
      </c>
      <c r="F40" s="2">
        <v>8.6</v>
      </c>
      <c r="G40" s="15">
        <v>5766</v>
      </c>
      <c r="J40" s="10" t="s">
        <v>73</v>
      </c>
      <c r="K40" s="81">
        <f>$K$34-$K$35-1</f>
        <v>37</v>
      </c>
    </row>
    <row r="41" spans="2:11" x14ac:dyDescent="0.35">
      <c r="B41" s="10">
        <v>39</v>
      </c>
      <c r="C41" s="126"/>
      <c r="D41" s="11" t="s">
        <v>3</v>
      </c>
      <c r="E41" s="11">
        <v>1471</v>
      </c>
      <c r="F41" s="2">
        <v>8.3699999999999992</v>
      </c>
      <c r="G41" s="15">
        <v>6441</v>
      </c>
      <c r="J41" s="10" t="s">
        <v>70</v>
      </c>
      <c r="K41" s="81">
        <f>1-K32</f>
        <v>0.25709870289139825</v>
      </c>
    </row>
    <row r="42" spans="2:11" ht="15" thickBot="1" x14ac:dyDescent="0.4">
      <c r="B42" s="16">
        <v>40</v>
      </c>
      <c r="C42" s="127"/>
      <c r="D42" s="17" t="s">
        <v>4</v>
      </c>
      <c r="E42" s="17">
        <v>1895</v>
      </c>
      <c r="F42" s="18">
        <v>8.4700000000000006</v>
      </c>
      <c r="G42" s="22">
        <v>6659</v>
      </c>
      <c r="J42" s="16" t="s">
        <v>88</v>
      </c>
      <c r="K42" s="105">
        <f>K39*SQRT(K40/K41)</f>
        <v>10.339903308733208</v>
      </c>
    </row>
    <row r="43" spans="2:11" ht="15" thickBot="1" x14ac:dyDescent="0.4">
      <c r="J43" s="103"/>
    </row>
    <row r="44" spans="2:11" x14ac:dyDescent="0.35">
      <c r="J44" s="6" t="s">
        <v>51</v>
      </c>
      <c r="K44" s="106">
        <v>255.66191748118266</v>
      </c>
    </row>
    <row r="45" spans="2:11" x14ac:dyDescent="0.35">
      <c r="J45" s="10" t="s">
        <v>75</v>
      </c>
      <c r="K45" s="107">
        <f>AVERAGE(E3:E42)</f>
        <v>1290.0250000000001</v>
      </c>
    </row>
    <row r="46" spans="2:11" ht="17" thickBot="1" x14ac:dyDescent="0.5">
      <c r="J46" s="16" t="s">
        <v>76</v>
      </c>
      <c r="K46" s="108">
        <f>K44/K45</f>
        <v>0.19818369216192139</v>
      </c>
    </row>
  </sheetData>
  <mergeCells count="10">
    <mergeCell ref="C27:C30"/>
    <mergeCell ref="C31:C34"/>
    <mergeCell ref="C35:C38"/>
    <mergeCell ref="C39:C42"/>
    <mergeCell ref="C3:C6"/>
    <mergeCell ref="C7:C10"/>
    <mergeCell ref="C11:C14"/>
    <mergeCell ref="C15:C18"/>
    <mergeCell ref="C19:C22"/>
    <mergeCell ref="C23:C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8FF0-1DD6-4A6E-9107-64252022D7E4}">
  <dimension ref="B1:N42"/>
  <sheetViews>
    <sheetView workbookViewId="0">
      <selection activeCell="F23" sqref="F23"/>
    </sheetView>
  </sheetViews>
  <sheetFormatPr defaultRowHeight="14.5" x14ac:dyDescent="0.35"/>
  <cols>
    <col min="6" max="6" width="24.36328125" bestFit="1" customWidth="1"/>
    <col min="7" max="7" width="13" bestFit="1" customWidth="1"/>
    <col min="8" max="8" width="16.1796875" bestFit="1" customWidth="1"/>
    <col min="9" max="9" width="12.453125" bestFit="1" customWidth="1"/>
    <col min="10" max="11" width="11.81640625" bestFit="1" customWidth="1"/>
    <col min="12" max="12" width="12.453125" bestFit="1" customWidth="1"/>
    <col min="13" max="13" width="11.81640625" bestFit="1" customWidth="1"/>
    <col min="14" max="14" width="12.453125" bestFit="1" customWidth="1"/>
  </cols>
  <sheetData>
    <row r="1" spans="2:14" ht="15" thickBot="1" x14ac:dyDescent="0.4"/>
    <row r="2" spans="2:14" x14ac:dyDescent="0.35">
      <c r="B2" s="85" t="s">
        <v>0</v>
      </c>
      <c r="C2" s="87" t="s">
        <v>7</v>
      </c>
      <c r="F2" s="2" t="s">
        <v>46</v>
      </c>
      <c r="G2" s="2"/>
      <c r="H2" s="2"/>
      <c r="I2" s="2"/>
      <c r="J2" s="2"/>
      <c r="K2" s="2"/>
      <c r="L2" s="2"/>
      <c r="M2" s="2"/>
      <c r="N2" s="2"/>
    </row>
    <row r="3" spans="2:14" ht="15" thickBot="1" x14ac:dyDescent="0.4">
      <c r="B3" s="109">
        <v>667</v>
      </c>
      <c r="C3" s="33">
        <v>16.63</v>
      </c>
      <c r="F3" s="2"/>
      <c r="G3" s="2"/>
      <c r="H3" s="2"/>
      <c r="I3" s="2"/>
      <c r="J3" s="2"/>
      <c r="K3" s="2"/>
      <c r="L3" s="2"/>
      <c r="M3" s="2"/>
      <c r="N3" s="2"/>
    </row>
    <row r="4" spans="2:14" x14ac:dyDescent="0.35">
      <c r="B4" s="109">
        <v>624</v>
      </c>
      <c r="C4" s="33">
        <v>15.17</v>
      </c>
      <c r="F4" s="89" t="s">
        <v>47</v>
      </c>
      <c r="G4" s="111"/>
      <c r="H4" s="2"/>
      <c r="I4" s="2"/>
      <c r="J4" s="2"/>
      <c r="K4" s="2"/>
      <c r="L4" s="2"/>
      <c r="M4" s="2"/>
      <c r="N4" s="2"/>
    </row>
    <row r="5" spans="2:14" x14ac:dyDescent="0.35">
      <c r="B5" s="109">
        <v>739</v>
      </c>
      <c r="C5" s="33">
        <v>14.47</v>
      </c>
      <c r="F5" s="10" t="s">
        <v>48</v>
      </c>
      <c r="G5" s="33">
        <v>0.74261173697698679</v>
      </c>
      <c r="H5" s="2"/>
      <c r="I5" s="2"/>
      <c r="J5" s="2"/>
      <c r="K5" s="2"/>
      <c r="L5" s="2"/>
      <c r="M5" s="2"/>
      <c r="N5" s="2"/>
    </row>
    <row r="6" spans="2:14" x14ac:dyDescent="0.35">
      <c r="B6" s="109">
        <v>654</v>
      </c>
      <c r="C6" s="33">
        <v>14.4</v>
      </c>
      <c r="F6" s="10" t="s">
        <v>49</v>
      </c>
      <c r="G6" s="112">
        <v>0.5514721918959774</v>
      </c>
      <c r="H6" s="2"/>
      <c r="I6" s="2"/>
      <c r="J6" s="2"/>
      <c r="K6" s="2"/>
      <c r="L6" s="2"/>
      <c r="M6" s="2"/>
      <c r="N6" s="2"/>
    </row>
    <row r="7" spans="2:14" x14ac:dyDescent="0.35">
      <c r="B7" s="109">
        <v>818</v>
      </c>
      <c r="C7" s="33">
        <v>15.07</v>
      </c>
      <c r="F7" s="10" t="s">
        <v>50</v>
      </c>
      <c r="G7" s="33">
        <v>0.5396688285248189</v>
      </c>
      <c r="H7" s="2"/>
      <c r="I7" s="2"/>
      <c r="J7" s="2"/>
      <c r="K7" s="2"/>
      <c r="L7" s="2"/>
      <c r="M7" s="2"/>
      <c r="N7" s="2"/>
    </row>
    <row r="8" spans="2:14" x14ac:dyDescent="0.35">
      <c r="B8" s="109">
        <v>1026</v>
      </c>
      <c r="C8" s="33">
        <v>13.6</v>
      </c>
      <c r="F8" s="10" t="s">
        <v>51</v>
      </c>
      <c r="G8" s="33">
        <v>333.21139878891654</v>
      </c>
      <c r="H8" s="2"/>
      <c r="I8" s="2"/>
      <c r="J8" s="2"/>
      <c r="K8" s="2"/>
      <c r="L8" s="2"/>
      <c r="M8" s="2"/>
      <c r="N8" s="2"/>
    </row>
    <row r="9" spans="2:14" ht="15" thickBot="1" x14ac:dyDescent="0.4">
      <c r="B9" s="109">
        <v>864</v>
      </c>
      <c r="C9" s="33">
        <v>12.87</v>
      </c>
      <c r="F9" s="16" t="s">
        <v>52</v>
      </c>
      <c r="G9" s="34">
        <v>40</v>
      </c>
      <c r="H9" s="2"/>
      <c r="I9" s="2"/>
      <c r="J9" s="2"/>
      <c r="K9" s="2"/>
      <c r="L9" s="2"/>
      <c r="M9" s="2"/>
      <c r="N9" s="2"/>
    </row>
    <row r="10" spans="2:14" x14ac:dyDescent="0.35">
      <c r="B10" s="109">
        <v>939</v>
      </c>
      <c r="C10" s="33">
        <v>12.93</v>
      </c>
      <c r="F10" s="2"/>
      <c r="G10" s="2"/>
      <c r="H10" s="2"/>
      <c r="I10" s="2"/>
      <c r="J10" s="2"/>
      <c r="K10" s="2"/>
      <c r="L10" s="2"/>
      <c r="M10" s="2"/>
      <c r="N10" s="2"/>
    </row>
    <row r="11" spans="2:14" ht="15" thickBot="1" x14ac:dyDescent="0.4">
      <c r="B11" s="109">
        <v>826</v>
      </c>
      <c r="C11" s="33">
        <v>13.57</v>
      </c>
      <c r="F11" s="2" t="s">
        <v>53</v>
      </c>
      <c r="G11" s="2"/>
      <c r="H11" s="2"/>
      <c r="I11" s="2"/>
      <c r="J11" s="2"/>
      <c r="K11" s="2"/>
      <c r="L11" s="2"/>
      <c r="M11" s="2"/>
      <c r="N11" s="2"/>
    </row>
    <row r="12" spans="2:14" x14ac:dyDescent="0.35">
      <c r="B12" s="109">
        <v>813</v>
      </c>
      <c r="C12" s="33">
        <v>12.13</v>
      </c>
      <c r="F12" s="89"/>
      <c r="G12" s="88" t="s">
        <v>58</v>
      </c>
      <c r="H12" s="88" t="s">
        <v>59</v>
      </c>
      <c r="I12" s="88" t="s">
        <v>60</v>
      </c>
      <c r="J12" s="88" t="s">
        <v>61</v>
      </c>
      <c r="K12" s="90" t="s">
        <v>62</v>
      </c>
      <c r="L12" s="2"/>
      <c r="M12" s="2"/>
      <c r="N12" s="2"/>
    </row>
    <row r="13" spans="2:14" x14ac:dyDescent="0.35">
      <c r="B13" s="109">
        <v>589</v>
      </c>
      <c r="C13" s="33">
        <v>11.5</v>
      </c>
      <c r="F13" s="10" t="s">
        <v>54</v>
      </c>
      <c r="G13" s="2">
        <v>1</v>
      </c>
      <c r="H13" s="2">
        <v>5187493.1962510766</v>
      </c>
      <c r="I13" s="2">
        <v>5187493.1962510766</v>
      </c>
      <c r="J13" s="2">
        <v>46.721614386921225</v>
      </c>
      <c r="K13" s="33">
        <v>4.1113673752400638E-8</v>
      </c>
      <c r="L13" s="2"/>
      <c r="M13" s="2"/>
      <c r="N13" s="2"/>
    </row>
    <row r="14" spans="2:14" x14ac:dyDescent="0.35">
      <c r="B14" s="109">
        <v>618</v>
      </c>
      <c r="C14" s="33">
        <v>11.4</v>
      </c>
      <c r="F14" s="10" t="s">
        <v>55</v>
      </c>
      <c r="G14" s="2">
        <v>38</v>
      </c>
      <c r="H14" s="2">
        <v>4219133.7787489211</v>
      </c>
      <c r="I14" s="2">
        <v>111029.83628286635</v>
      </c>
      <c r="J14" s="2"/>
      <c r="K14" s="33"/>
      <c r="L14" s="2"/>
      <c r="M14" s="2"/>
      <c r="N14" s="2"/>
    </row>
    <row r="15" spans="2:14" ht="15" thickBot="1" x14ac:dyDescent="0.4">
      <c r="B15" s="109">
        <v>1024</v>
      </c>
      <c r="C15" s="33">
        <v>11.57</v>
      </c>
      <c r="F15" s="16" t="s">
        <v>56</v>
      </c>
      <c r="G15" s="18">
        <v>39</v>
      </c>
      <c r="H15" s="18">
        <v>9406626.9749999978</v>
      </c>
      <c r="I15" s="18"/>
      <c r="J15" s="18"/>
      <c r="K15" s="34"/>
      <c r="L15" s="2"/>
      <c r="M15" s="2"/>
      <c r="N15" s="2"/>
    </row>
    <row r="16" spans="2:14" ht="15" thickBot="1" x14ac:dyDescent="0.4">
      <c r="B16" s="109">
        <v>689</v>
      </c>
      <c r="C16" s="33">
        <v>10.23</v>
      </c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35">
      <c r="B17" s="109">
        <v>795</v>
      </c>
      <c r="C17" s="33">
        <v>9.77</v>
      </c>
      <c r="F17" s="89"/>
      <c r="G17" s="88" t="s">
        <v>63</v>
      </c>
      <c r="H17" s="88" t="s">
        <v>51</v>
      </c>
      <c r="I17" s="88" t="s">
        <v>64</v>
      </c>
      <c r="J17" s="88" t="s">
        <v>65</v>
      </c>
      <c r="K17" s="88" t="s">
        <v>66</v>
      </c>
      <c r="L17" s="88" t="s">
        <v>67</v>
      </c>
      <c r="M17" s="88" t="s">
        <v>68</v>
      </c>
      <c r="N17" s="90" t="s">
        <v>69</v>
      </c>
    </row>
    <row r="18" spans="2:14" x14ac:dyDescent="0.35">
      <c r="B18" s="109">
        <v>871</v>
      </c>
      <c r="C18" s="33">
        <v>9.57</v>
      </c>
      <c r="F18" s="10" t="s">
        <v>57</v>
      </c>
      <c r="G18" s="2">
        <v>2852.4939054682818</v>
      </c>
      <c r="H18" s="2">
        <v>234.5804498613532</v>
      </c>
      <c r="I18" s="2">
        <v>12.1599813929687</v>
      </c>
      <c r="J18" s="2">
        <v>1.1408679992836226E-14</v>
      </c>
      <c r="K18" s="2">
        <v>2377.6106118011139</v>
      </c>
      <c r="L18" s="2">
        <v>3327.3771991354497</v>
      </c>
      <c r="M18" s="2">
        <v>2377.6106118011139</v>
      </c>
      <c r="N18" s="33">
        <v>3327.3771991354497</v>
      </c>
    </row>
    <row r="19" spans="2:14" ht="15" thickBot="1" x14ac:dyDescent="0.4">
      <c r="B19" s="109">
        <v>935</v>
      </c>
      <c r="C19" s="33">
        <v>9.8000000000000007</v>
      </c>
      <c r="F19" s="16" t="s">
        <v>7</v>
      </c>
      <c r="G19" s="18">
        <v>-150.67202559964139</v>
      </c>
      <c r="H19" s="18">
        <v>22.043152566255017</v>
      </c>
      <c r="I19" s="18">
        <v>-6.8353210887946751</v>
      </c>
      <c r="J19" s="18">
        <v>4.1113673752400638E-8</v>
      </c>
      <c r="K19" s="18">
        <v>-195.29605500898921</v>
      </c>
      <c r="L19" s="18">
        <v>-106.04799619029356</v>
      </c>
      <c r="M19" s="18">
        <v>-195.29605500898921</v>
      </c>
      <c r="N19" s="34">
        <v>-106.04799619029356</v>
      </c>
    </row>
    <row r="20" spans="2:14" ht="15" thickBot="1" x14ac:dyDescent="0.4">
      <c r="B20" s="109">
        <v>1135</v>
      </c>
      <c r="C20" s="33">
        <v>8.93</v>
      </c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35">
      <c r="B21" s="109">
        <v>1572</v>
      </c>
      <c r="C21" s="33">
        <v>8.6</v>
      </c>
      <c r="F21" s="30" t="s">
        <v>49</v>
      </c>
      <c r="G21" s="113">
        <v>0.5514721918959774</v>
      </c>
      <c r="H21" s="2"/>
      <c r="I21" s="2"/>
      <c r="J21" s="2"/>
      <c r="K21" s="2"/>
      <c r="L21" s="2"/>
      <c r="M21" s="2"/>
      <c r="N21" s="2"/>
    </row>
    <row r="22" spans="2:14" x14ac:dyDescent="0.35">
      <c r="B22" s="109">
        <v>1433</v>
      </c>
      <c r="C22" s="33">
        <v>8.57</v>
      </c>
      <c r="F22" s="10" t="s">
        <v>70</v>
      </c>
      <c r="G22" s="112">
        <f>1-G21</f>
        <v>0.4485278081040226</v>
      </c>
      <c r="H22" s="2"/>
      <c r="I22" s="2"/>
      <c r="J22" s="2"/>
      <c r="K22" s="2"/>
      <c r="L22" s="2"/>
      <c r="M22" s="2"/>
      <c r="N22" s="2"/>
    </row>
    <row r="23" spans="2:14" ht="17" thickBot="1" x14ac:dyDescent="0.5">
      <c r="B23" s="109">
        <v>1594</v>
      </c>
      <c r="C23" s="33">
        <v>8.9</v>
      </c>
      <c r="F23" s="16" t="s">
        <v>77</v>
      </c>
      <c r="G23" s="114">
        <f>1/G22</f>
        <v>2.229516168076874</v>
      </c>
    </row>
    <row r="24" spans="2:14" x14ac:dyDescent="0.35">
      <c r="B24" s="109">
        <v>1437</v>
      </c>
      <c r="C24" s="33">
        <v>8.07</v>
      </c>
    </row>
    <row r="25" spans="2:14" x14ac:dyDescent="0.35">
      <c r="B25" s="109">
        <v>1649</v>
      </c>
      <c r="C25" s="33">
        <v>7.77</v>
      </c>
    </row>
    <row r="26" spans="2:14" x14ac:dyDescent="0.35">
      <c r="B26" s="109">
        <v>2236</v>
      </c>
      <c r="C26" s="33">
        <v>7.73</v>
      </c>
    </row>
    <row r="27" spans="2:14" x14ac:dyDescent="0.35">
      <c r="B27" s="109">
        <v>1537</v>
      </c>
      <c r="C27" s="33">
        <v>8.3000000000000007</v>
      </c>
    </row>
    <row r="28" spans="2:14" x14ac:dyDescent="0.35">
      <c r="B28" s="109">
        <v>1066</v>
      </c>
      <c r="C28" s="33">
        <v>8.8699999999999992</v>
      </c>
    </row>
    <row r="29" spans="2:14" x14ac:dyDescent="0.35">
      <c r="B29" s="109">
        <v>1935</v>
      </c>
      <c r="C29" s="33">
        <v>8.9700000000000006</v>
      </c>
    </row>
    <row r="30" spans="2:14" x14ac:dyDescent="0.35">
      <c r="B30" s="109">
        <v>1694</v>
      </c>
      <c r="C30" s="33">
        <v>8.9700000000000006</v>
      </c>
    </row>
    <row r="31" spans="2:14" x14ac:dyDescent="0.35">
      <c r="B31" s="109">
        <v>1931</v>
      </c>
      <c r="C31" s="33">
        <v>9.4</v>
      </c>
    </row>
    <row r="32" spans="2:14" x14ac:dyDescent="0.35">
      <c r="B32" s="109">
        <v>1737</v>
      </c>
      <c r="C32" s="33">
        <v>8.77</v>
      </c>
    </row>
    <row r="33" spans="2:3" x14ac:dyDescent="0.35">
      <c r="B33" s="109">
        <v>1788</v>
      </c>
      <c r="C33" s="33">
        <v>8.43</v>
      </c>
    </row>
    <row r="34" spans="2:3" x14ac:dyDescent="0.35">
      <c r="B34" s="109">
        <v>2139</v>
      </c>
      <c r="C34" s="33">
        <v>8.6999999999999993</v>
      </c>
    </row>
    <row r="35" spans="2:3" x14ac:dyDescent="0.35">
      <c r="B35" s="109">
        <v>1787</v>
      </c>
      <c r="C35" s="33">
        <v>9.9700000000000006</v>
      </c>
    </row>
    <row r="36" spans="2:3" x14ac:dyDescent="0.35">
      <c r="B36" s="109">
        <v>1464</v>
      </c>
      <c r="C36" s="33">
        <v>9.1300000000000008</v>
      </c>
    </row>
    <row r="37" spans="2:3" x14ac:dyDescent="0.35">
      <c r="B37" s="109">
        <v>1873</v>
      </c>
      <c r="C37" s="33">
        <v>8.77</v>
      </c>
    </row>
    <row r="38" spans="2:3" x14ac:dyDescent="0.35">
      <c r="B38" s="109">
        <v>1768</v>
      </c>
      <c r="C38" s="33">
        <v>8.73</v>
      </c>
    </row>
    <row r="39" spans="2:3" x14ac:dyDescent="0.35">
      <c r="B39" s="109">
        <v>1648</v>
      </c>
      <c r="C39" s="33">
        <v>9.1</v>
      </c>
    </row>
    <row r="40" spans="2:3" x14ac:dyDescent="0.35">
      <c r="B40" s="109">
        <v>1321</v>
      </c>
      <c r="C40" s="33">
        <v>8.6</v>
      </c>
    </row>
    <row r="41" spans="2:3" x14ac:dyDescent="0.35">
      <c r="B41" s="109">
        <v>1471</v>
      </c>
      <c r="C41" s="33">
        <v>8.3699999999999992</v>
      </c>
    </row>
    <row r="42" spans="2:3" ht="15" thickBot="1" x14ac:dyDescent="0.4">
      <c r="B42" s="110">
        <v>1895</v>
      </c>
      <c r="C42" s="34">
        <v>8.4700000000000006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A1DA-1CF4-4573-9241-B122724A1653}">
  <dimension ref="B1:N42"/>
  <sheetViews>
    <sheetView workbookViewId="0">
      <selection activeCell="I29" sqref="I29"/>
    </sheetView>
  </sheetViews>
  <sheetFormatPr defaultRowHeight="14.5" x14ac:dyDescent="0.35"/>
  <cols>
    <col min="6" max="6" width="24.36328125" bestFit="1" customWidth="1"/>
    <col min="7" max="7" width="13" bestFit="1" customWidth="1"/>
    <col min="8" max="8" width="16.1796875" bestFit="1" customWidth="1"/>
    <col min="9" max="9" width="12.453125" bestFit="1" customWidth="1"/>
    <col min="10" max="10" width="11.81640625" bestFit="1" customWidth="1"/>
    <col min="11" max="11" width="12.453125" bestFit="1" customWidth="1"/>
    <col min="12" max="12" width="11.81640625" bestFit="1" customWidth="1"/>
    <col min="13" max="13" width="12.453125" bestFit="1" customWidth="1"/>
    <col min="14" max="14" width="11.90625" bestFit="1" customWidth="1"/>
  </cols>
  <sheetData>
    <row r="1" spans="2:14" ht="15" thickBot="1" x14ac:dyDescent="0.4"/>
    <row r="2" spans="2:14" x14ac:dyDescent="0.35">
      <c r="B2" s="85" t="s">
        <v>0</v>
      </c>
      <c r="C2" s="87" t="s">
        <v>9</v>
      </c>
      <c r="F2" s="2" t="s">
        <v>46</v>
      </c>
      <c r="G2" s="2"/>
      <c r="H2" s="2"/>
      <c r="I2" s="2"/>
      <c r="J2" s="2"/>
      <c r="K2" s="2"/>
      <c r="L2" s="2"/>
      <c r="M2" s="2"/>
      <c r="N2" s="2"/>
    </row>
    <row r="3" spans="2:14" ht="15" thickBot="1" x14ac:dyDescent="0.4">
      <c r="B3" s="109">
        <v>667</v>
      </c>
      <c r="C3" s="15">
        <v>3182</v>
      </c>
      <c r="F3" s="2"/>
      <c r="G3" s="2"/>
      <c r="H3" s="2"/>
      <c r="I3" s="2"/>
      <c r="J3" s="2"/>
      <c r="K3" s="2"/>
      <c r="L3" s="2"/>
      <c r="M3" s="2"/>
      <c r="N3" s="2"/>
    </row>
    <row r="4" spans="2:14" x14ac:dyDescent="0.35">
      <c r="B4" s="109">
        <v>624</v>
      </c>
      <c r="C4" s="15">
        <v>3232</v>
      </c>
      <c r="F4" s="89" t="s">
        <v>47</v>
      </c>
      <c r="G4" s="90"/>
      <c r="H4" s="2"/>
      <c r="I4" s="2"/>
      <c r="J4" s="2"/>
      <c r="K4" s="2"/>
      <c r="L4" s="2"/>
      <c r="M4" s="2"/>
      <c r="N4" s="2"/>
    </row>
    <row r="5" spans="2:14" x14ac:dyDescent="0.35">
      <c r="B5" s="109">
        <v>739</v>
      </c>
      <c r="C5" s="15">
        <v>3316</v>
      </c>
      <c r="F5" s="10" t="s">
        <v>48</v>
      </c>
      <c r="G5" s="33">
        <v>0.81196612337446394</v>
      </c>
      <c r="H5" s="2"/>
      <c r="I5" s="2"/>
      <c r="J5" s="2"/>
      <c r="K5" s="2"/>
      <c r="L5" s="2"/>
      <c r="M5" s="2"/>
      <c r="N5" s="2"/>
    </row>
    <row r="6" spans="2:14" x14ac:dyDescent="0.35">
      <c r="B6" s="109">
        <v>654</v>
      </c>
      <c r="C6" s="15">
        <v>3228</v>
      </c>
      <c r="F6" s="10" t="s">
        <v>49</v>
      </c>
      <c r="G6" s="112">
        <v>0.65928898550775528</v>
      </c>
      <c r="H6" s="2"/>
      <c r="I6" s="2"/>
      <c r="J6" s="2"/>
      <c r="K6" s="2"/>
      <c r="L6" s="2"/>
      <c r="M6" s="2"/>
      <c r="N6" s="2"/>
    </row>
    <row r="7" spans="2:14" x14ac:dyDescent="0.35">
      <c r="B7" s="109">
        <v>818</v>
      </c>
      <c r="C7" s="15">
        <v>3292</v>
      </c>
      <c r="F7" s="10" t="s">
        <v>50</v>
      </c>
      <c r="G7" s="33">
        <v>0.65032290617901201</v>
      </c>
      <c r="H7" s="2"/>
      <c r="I7" s="2"/>
      <c r="J7" s="2"/>
      <c r="K7" s="2"/>
      <c r="L7" s="2"/>
      <c r="M7" s="2"/>
      <c r="N7" s="2"/>
    </row>
    <row r="8" spans="2:14" x14ac:dyDescent="0.35">
      <c r="B8" s="109">
        <v>1026</v>
      </c>
      <c r="C8" s="15">
        <v>3703</v>
      </c>
      <c r="F8" s="10" t="s">
        <v>51</v>
      </c>
      <c r="G8" s="33">
        <v>290.41446877479507</v>
      </c>
      <c r="H8" s="2"/>
      <c r="I8" s="2"/>
      <c r="J8" s="2"/>
      <c r="K8" s="2"/>
      <c r="L8" s="2"/>
      <c r="M8" s="2"/>
      <c r="N8" s="2"/>
    </row>
    <row r="9" spans="2:14" ht="15" thickBot="1" x14ac:dyDescent="0.4">
      <c r="B9" s="109">
        <v>864</v>
      </c>
      <c r="C9" s="15">
        <v>3421</v>
      </c>
      <c r="F9" s="16" t="s">
        <v>52</v>
      </c>
      <c r="G9" s="34">
        <v>40</v>
      </c>
      <c r="H9" s="2"/>
      <c r="I9" s="2"/>
      <c r="J9" s="2"/>
      <c r="K9" s="2"/>
      <c r="L9" s="2"/>
      <c r="M9" s="2"/>
      <c r="N9" s="2"/>
    </row>
    <row r="10" spans="2:14" x14ac:dyDescent="0.35">
      <c r="B10" s="109">
        <v>939</v>
      </c>
      <c r="C10" s="15">
        <v>3700</v>
      </c>
      <c r="F10" s="2"/>
      <c r="G10" s="2"/>
      <c r="H10" s="2"/>
      <c r="I10" s="2"/>
      <c r="J10" s="2"/>
      <c r="K10" s="2"/>
      <c r="L10" s="2"/>
      <c r="M10" s="2"/>
      <c r="N10" s="2"/>
    </row>
    <row r="11" spans="2:14" ht="15" thickBot="1" x14ac:dyDescent="0.4">
      <c r="B11" s="109">
        <v>826</v>
      </c>
      <c r="C11" s="15">
        <v>3345</v>
      </c>
      <c r="F11" s="2" t="s">
        <v>53</v>
      </c>
      <c r="G11" s="2"/>
      <c r="H11" s="2"/>
      <c r="I11" s="2"/>
      <c r="J11" s="2"/>
      <c r="K11" s="2"/>
      <c r="L11" s="2"/>
      <c r="M11" s="2"/>
      <c r="N11" s="2"/>
    </row>
    <row r="12" spans="2:14" x14ac:dyDescent="0.35">
      <c r="B12" s="109">
        <v>813</v>
      </c>
      <c r="C12" s="15">
        <v>3266</v>
      </c>
      <c r="F12" s="89"/>
      <c r="G12" s="88" t="s">
        <v>58</v>
      </c>
      <c r="H12" s="88" t="s">
        <v>59</v>
      </c>
      <c r="I12" s="88" t="s">
        <v>60</v>
      </c>
      <c r="J12" s="88" t="s">
        <v>61</v>
      </c>
      <c r="K12" s="90" t="s">
        <v>62</v>
      </c>
      <c r="L12" s="2"/>
      <c r="M12" s="2"/>
      <c r="N12" s="2"/>
    </row>
    <row r="13" spans="2:14" x14ac:dyDescent="0.35">
      <c r="B13" s="109">
        <v>589</v>
      </c>
      <c r="C13" s="15">
        <v>2870</v>
      </c>
      <c r="F13" s="10" t="s">
        <v>54</v>
      </c>
      <c r="G13" s="2">
        <v>1</v>
      </c>
      <c r="H13" s="2">
        <v>6201685.5553976335</v>
      </c>
      <c r="I13" s="2">
        <v>6201685.5553976335</v>
      </c>
      <c r="J13" s="2">
        <v>73.531469144402905</v>
      </c>
      <c r="K13" s="33">
        <v>2.0395841971056881E-10</v>
      </c>
      <c r="L13" s="2"/>
      <c r="M13" s="2"/>
      <c r="N13" s="2"/>
    </row>
    <row r="14" spans="2:14" x14ac:dyDescent="0.35">
      <c r="B14" s="109">
        <v>618</v>
      </c>
      <c r="C14" s="15">
        <v>3055</v>
      </c>
      <c r="F14" s="10" t="s">
        <v>55</v>
      </c>
      <c r="G14" s="2">
        <v>38</v>
      </c>
      <c r="H14" s="2">
        <v>3204941.4196023643</v>
      </c>
      <c r="I14" s="2">
        <v>84340.563673746423</v>
      </c>
      <c r="J14" s="2"/>
      <c r="K14" s="33"/>
      <c r="L14" s="2"/>
      <c r="M14" s="2"/>
      <c r="N14" s="2"/>
    </row>
    <row r="15" spans="2:14" ht="15" thickBot="1" x14ac:dyDescent="0.4">
      <c r="B15" s="109">
        <v>1024</v>
      </c>
      <c r="C15" s="15">
        <v>3474</v>
      </c>
      <c r="F15" s="16" t="s">
        <v>56</v>
      </c>
      <c r="G15" s="18">
        <v>39</v>
      </c>
      <c r="H15" s="18">
        <v>9406626.9749999978</v>
      </c>
      <c r="I15" s="18"/>
      <c r="J15" s="18"/>
      <c r="K15" s="34"/>
      <c r="L15" s="2"/>
      <c r="M15" s="2"/>
      <c r="N15" s="2"/>
    </row>
    <row r="16" spans="2:14" ht="15" thickBot="1" x14ac:dyDescent="0.4">
      <c r="B16" s="109">
        <v>689</v>
      </c>
      <c r="C16" s="15">
        <v>3241</v>
      </c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35">
      <c r="B17" s="109">
        <v>795</v>
      </c>
      <c r="C17" s="15">
        <v>3220</v>
      </c>
      <c r="F17" s="89"/>
      <c r="G17" s="88" t="s">
        <v>63</v>
      </c>
      <c r="H17" s="88" t="s">
        <v>51</v>
      </c>
      <c r="I17" s="88" t="s">
        <v>64</v>
      </c>
      <c r="J17" s="88" t="s">
        <v>65</v>
      </c>
      <c r="K17" s="88" t="s">
        <v>66</v>
      </c>
      <c r="L17" s="88" t="s">
        <v>67</v>
      </c>
      <c r="M17" s="88" t="s">
        <v>68</v>
      </c>
      <c r="N17" s="90" t="s">
        <v>69</v>
      </c>
    </row>
    <row r="18" spans="2:14" x14ac:dyDescent="0.35">
      <c r="B18" s="109">
        <v>871</v>
      </c>
      <c r="C18" s="15">
        <v>3382</v>
      </c>
      <c r="F18" s="10" t="s">
        <v>57</v>
      </c>
      <c r="G18" s="2">
        <v>-328.91818500441968</v>
      </c>
      <c r="H18" s="2">
        <v>194.30080917209798</v>
      </c>
      <c r="I18" s="2">
        <v>-1.6928297231798304</v>
      </c>
      <c r="J18" s="2">
        <v>9.8672390645660329E-2</v>
      </c>
      <c r="K18" s="2">
        <v>-722.2596091357882</v>
      </c>
      <c r="L18" s="2">
        <v>64.423239126948886</v>
      </c>
      <c r="M18" s="2">
        <v>-722.2596091357882</v>
      </c>
      <c r="N18" s="33">
        <v>64.423239126948886</v>
      </c>
    </row>
    <row r="19" spans="2:14" ht="15" thickBot="1" x14ac:dyDescent="0.4">
      <c r="B19" s="109">
        <v>935</v>
      </c>
      <c r="C19" s="15">
        <v>3508</v>
      </c>
      <c r="F19" s="16" t="s">
        <v>9</v>
      </c>
      <c r="G19" s="18">
        <v>0.37599563026288563</v>
      </c>
      <c r="H19" s="18">
        <v>4.3847635222595119E-2</v>
      </c>
      <c r="I19" s="18">
        <v>8.5750492211067151</v>
      </c>
      <c r="J19" s="18">
        <v>2.0395841971056953E-10</v>
      </c>
      <c r="K19" s="18">
        <v>0.28723073341692312</v>
      </c>
      <c r="L19" s="18">
        <v>0.46476052710884813</v>
      </c>
      <c r="M19" s="18">
        <v>0.28723073341692312</v>
      </c>
      <c r="N19" s="34">
        <v>0.46476052710884813</v>
      </c>
    </row>
    <row r="20" spans="2:14" ht="15" thickBot="1" x14ac:dyDescent="0.4">
      <c r="B20" s="109">
        <v>1135</v>
      </c>
      <c r="C20" s="15">
        <v>3779</v>
      </c>
    </row>
    <row r="21" spans="2:14" x14ac:dyDescent="0.35">
      <c r="B21" s="109">
        <v>1572</v>
      </c>
      <c r="C21" s="15">
        <v>3907</v>
      </c>
      <c r="F21" s="30" t="s">
        <v>49</v>
      </c>
      <c r="G21" s="113">
        <v>0.65928898550775528</v>
      </c>
    </row>
    <row r="22" spans="2:14" x14ac:dyDescent="0.35">
      <c r="B22" s="109">
        <v>1433</v>
      </c>
      <c r="C22" s="15">
        <v>3937</v>
      </c>
      <c r="F22" s="10" t="s">
        <v>70</v>
      </c>
      <c r="G22" s="112">
        <f>1-G21</f>
        <v>0.34071101449224472</v>
      </c>
    </row>
    <row r="23" spans="2:14" ht="17" thickBot="1" x14ac:dyDescent="0.5">
      <c r="B23" s="109">
        <v>1594</v>
      </c>
      <c r="C23" s="15">
        <v>4218</v>
      </c>
      <c r="F23" s="16" t="s">
        <v>78</v>
      </c>
      <c r="G23" s="114">
        <f>1/G22</f>
        <v>2.9350386616948132</v>
      </c>
    </row>
    <row r="24" spans="2:14" x14ac:dyDescent="0.35">
      <c r="B24" s="109">
        <v>1437</v>
      </c>
      <c r="C24" s="15">
        <v>4221</v>
      </c>
    </row>
    <row r="25" spans="2:14" x14ac:dyDescent="0.35">
      <c r="B25" s="109">
        <v>1649</v>
      </c>
      <c r="C25" s="15">
        <v>4306</v>
      </c>
    </row>
    <row r="26" spans="2:14" x14ac:dyDescent="0.35">
      <c r="B26" s="109">
        <v>2236</v>
      </c>
      <c r="C26" s="15">
        <v>4579</v>
      </c>
    </row>
    <row r="27" spans="2:14" x14ac:dyDescent="0.35">
      <c r="B27" s="109">
        <v>1537</v>
      </c>
      <c r="C27" s="15">
        <v>4451</v>
      </c>
    </row>
    <row r="28" spans="2:14" x14ac:dyDescent="0.35">
      <c r="B28" s="109">
        <v>1066</v>
      </c>
      <c r="C28" s="15">
        <v>4484</v>
      </c>
    </row>
    <row r="29" spans="2:14" x14ac:dyDescent="0.35">
      <c r="B29" s="109">
        <v>1935</v>
      </c>
      <c r="C29" s="15">
        <v>4871</v>
      </c>
    </row>
    <row r="30" spans="2:14" x14ac:dyDescent="0.35">
      <c r="B30" s="109">
        <v>1694</v>
      </c>
      <c r="C30" s="15">
        <v>4882</v>
      </c>
    </row>
    <row r="31" spans="2:14" x14ac:dyDescent="0.35">
      <c r="B31" s="109">
        <v>1931</v>
      </c>
      <c r="C31" s="15">
        <v>5235</v>
      </c>
    </row>
    <row r="32" spans="2:14" x14ac:dyDescent="0.35">
      <c r="B32" s="109">
        <v>1737</v>
      </c>
      <c r="C32" s="15">
        <v>5416</v>
      </c>
    </row>
    <row r="33" spans="2:3" x14ac:dyDescent="0.35">
      <c r="B33" s="109">
        <v>1788</v>
      </c>
      <c r="C33" s="15">
        <v>5258</v>
      </c>
    </row>
    <row r="34" spans="2:3" x14ac:dyDescent="0.35">
      <c r="B34" s="109">
        <v>2139</v>
      </c>
      <c r="C34" s="15">
        <v>5174</v>
      </c>
    </row>
    <row r="35" spans="2:3" x14ac:dyDescent="0.35">
      <c r="B35" s="109">
        <v>1787</v>
      </c>
      <c r="C35" s="15">
        <v>5357</v>
      </c>
    </row>
    <row r="36" spans="2:3" x14ac:dyDescent="0.35">
      <c r="B36" s="109">
        <v>1464</v>
      </c>
      <c r="C36" s="15">
        <v>5285</v>
      </c>
    </row>
    <row r="37" spans="2:3" x14ac:dyDescent="0.35">
      <c r="B37" s="109">
        <v>1873</v>
      </c>
      <c r="C37" s="15">
        <v>5806</v>
      </c>
    </row>
    <row r="38" spans="2:3" x14ac:dyDescent="0.35">
      <c r="B38" s="109">
        <v>1768</v>
      </c>
      <c r="C38" s="15">
        <v>5802</v>
      </c>
    </row>
    <row r="39" spans="2:3" x14ac:dyDescent="0.35">
      <c r="B39" s="109">
        <v>1648</v>
      </c>
      <c r="C39" s="15">
        <v>5961</v>
      </c>
    </row>
    <row r="40" spans="2:3" x14ac:dyDescent="0.35">
      <c r="B40" s="109">
        <v>1321</v>
      </c>
      <c r="C40" s="15">
        <v>5766</v>
      </c>
    </row>
    <row r="41" spans="2:3" x14ac:dyDescent="0.35">
      <c r="B41" s="109">
        <v>1471</v>
      </c>
      <c r="C41" s="15">
        <v>6441</v>
      </c>
    </row>
    <row r="42" spans="2:3" ht="15" thickBot="1" x14ac:dyDescent="0.4">
      <c r="B42" s="110">
        <v>1895</v>
      </c>
      <c r="C42" s="22">
        <v>6659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D656-E4EF-4C9D-ACF1-20A72FA1F0A9}">
  <dimension ref="B1:O73"/>
  <sheetViews>
    <sheetView workbookViewId="0">
      <selection activeCell="M60" sqref="M60"/>
    </sheetView>
  </sheetViews>
  <sheetFormatPr defaultRowHeight="14.5" x14ac:dyDescent="0.35"/>
  <cols>
    <col min="7" max="7" width="27.81640625" bestFit="1" customWidth="1"/>
    <col min="8" max="8" width="14.90625" bestFit="1" customWidth="1"/>
    <col min="9" max="9" width="16.6328125" bestFit="1" customWidth="1"/>
    <col min="10" max="10" width="12.453125" bestFit="1" customWidth="1"/>
    <col min="11" max="11" width="11.81640625" bestFit="1" customWidth="1"/>
    <col min="12" max="15" width="12.453125" bestFit="1" customWidth="1"/>
  </cols>
  <sheetData>
    <row r="1" spans="2:15" ht="15" thickBot="1" x14ac:dyDescent="0.4"/>
    <row r="2" spans="2:15" x14ac:dyDescent="0.35">
      <c r="B2" s="85" t="s">
        <v>0</v>
      </c>
      <c r="C2" s="86" t="s">
        <v>7</v>
      </c>
      <c r="D2" s="87" t="s">
        <v>9</v>
      </c>
      <c r="G2" s="2" t="s">
        <v>46</v>
      </c>
      <c r="H2" s="2"/>
      <c r="I2" s="2"/>
      <c r="J2" s="2"/>
      <c r="K2" s="2"/>
      <c r="L2" s="2"/>
      <c r="M2" s="2"/>
      <c r="N2" s="2"/>
      <c r="O2" s="2"/>
    </row>
    <row r="3" spans="2:15" ht="15" thickBot="1" x14ac:dyDescent="0.4">
      <c r="B3" s="109">
        <v>667</v>
      </c>
      <c r="C3" s="2">
        <v>16.63</v>
      </c>
      <c r="D3" s="15">
        <v>3182</v>
      </c>
      <c r="G3" s="2"/>
      <c r="H3" s="2"/>
      <c r="I3" s="2"/>
      <c r="J3" s="2"/>
      <c r="K3" s="2"/>
      <c r="L3" s="2"/>
      <c r="M3" s="2"/>
      <c r="N3" s="2"/>
      <c r="O3" s="2"/>
    </row>
    <row r="4" spans="2:15" x14ac:dyDescent="0.35">
      <c r="B4" s="109">
        <v>624</v>
      </c>
      <c r="C4" s="2">
        <v>15.17</v>
      </c>
      <c r="D4" s="15">
        <v>3232</v>
      </c>
      <c r="G4" s="89" t="s">
        <v>47</v>
      </c>
      <c r="H4" s="90"/>
      <c r="I4" s="2"/>
      <c r="J4" s="2"/>
      <c r="K4" s="2"/>
      <c r="L4" s="2"/>
      <c r="M4" s="2"/>
      <c r="N4" s="2"/>
      <c r="O4" s="2"/>
    </row>
    <row r="5" spans="2:15" x14ac:dyDescent="0.35">
      <c r="B5" s="109">
        <v>739</v>
      </c>
      <c r="C5" s="2">
        <v>14.47</v>
      </c>
      <c r="D5" s="15">
        <v>3316</v>
      </c>
      <c r="G5" s="10" t="s">
        <v>48</v>
      </c>
      <c r="H5" s="33">
        <v>0.86191722172642649</v>
      </c>
      <c r="I5" s="2"/>
      <c r="J5" s="2"/>
      <c r="K5" s="2"/>
      <c r="L5" s="2"/>
      <c r="M5" s="2"/>
      <c r="N5" s="2"/>
      <c r="O5" s="2"/>
    </row>
    <row r="6" spans="2:15" x14ac:dyDescent="0.35">
      <c r="B6" s="109">
        <v>654</v>
      </c>
      <c r="C6" s="2">
        <v>14.4</v>
      </c>
      <c r="D6" s="15">
        <v>3228</v>
      </c>
      <c r="G6" s="10" t="s">
        <v>49</v>
      </c>
      <c r="H6" s="33">
        <v>0.74290129710860175</v>
      </c>
      <c r="I6" s="2"/>
      <c r="J6" s="2"/>
      <c r="K6" s="2"/>
      <c r="L6" s="2"/>
      <c r="M6" s="2"/>
      <c r="N6" s="2"/>
      <c r="O6" s="2"/>
    </row>
    <row r="7" spans="2:15" x14ac:dyDescent="0.35">
      <c r="B7" s="109">
        <v>818</v>
      </c>
      <c r="C7" s="2">
        <v>15.07</v>
      </c>
      <c r="D7" s="15">
        <v>3292</v>
      </c>
      <c r="G7" s="10" t="s">
        <v>50</v>
      </c>
      <c r="H7" s="33">
        <v>0.72900406992528299</v>
      </c>
      <c r="I7" s="2"/>
      <c r="J7" s="2"/>
      <c r="K7" s="2"/>
      <c r="L7" s="2"/>
      <c r="M7" s="2"/>
      <c r="N7" s="2"/>
      <c r="O7" s="2"/>
    </row>
    <row r="8" spans="2:15" x14ac:dyDescent="0.35">
      <c r="B8" s="109">
        <v>1026</v>
      </c>
      <c r="C8" s="2">
        <v>13.6</v>
      </c>
      <c r="D8" s="15">
        <v>3703</v>
      </c>
      <c r="G8" s="10" t="s">
        <v>51</v>
      </c>
      <c r="H8" s="33">
        <v>255.66191748118266</v>
      </c>
      <c r="I8" s="2"/>
      <c r="J8" s="2"/>
      <c r="K8" s="2"/>
      <c r="L8" s="2"/>
      <c r="M8" s="2"/>
      <c r="N8" s="2"/>
      <c r="O8" s="2"/>
    </row>
    <row r="9" spans="2:15" ht="15" thickBot="1" x14ac:dyDescent="0.4">
      <c r="B9" s="109">
        <v>864</v>
      </c>
      <c r="C9" s="2">
        <v>12.87</v>
      </c>
      <c r="D9" s="15">
        <v>3421</v>
      </c>
      <c r="G9" s="16" t="s">
        <v>52</v>
      </c>
      <c r="H9" s="34">
        <v>40</v>
      </c>
      <c r="I9" s="2"/>
      <c r="J9" s="2"/>
      <c r="K9" s="2"/>
      <c r="L9" s="2"/>
      <c r="M9" s="2"/>
      <c r="N9" s="2"/>
      <c r="O9" s="2"/>
    </row>
    <row r="10" spans="2:15" x14ac:dyDescent="0.35">
      <c r="B10" s="109">
        <v>939</v>
      </c>
      <c r="C10" s="2">
        <v>12.93</v>
      </c>
      <c r="D10" s="15">
        <v>3700</v>
      </c>
      <c r="G10" s="2"/>
      <c r="H10" s="2"/>
      <c r="I10" s="2"/>
      <c r="J10" s="2"/>
      <c r="K10" s="2"/>
      <c r="L10" s="2"/>
      <c r="M10" s="2"/>
      <c r="N10" s="2"/>
      <c r="O10" s="2"/>
    </row>
    <row r="11" spans="2:15" ht="15" thickBot="1" x14ac:dyDescent="0.4">
      <c r="B11" s="109">
        <v>826</v>
      </c>
      <c r="C11" s="2">
        <v>13.57</v>
      </c>
      <c r="D11" s="15">
        <v>3345</v>
      </c>
      <c r="G11" s="2" t="s">
        <v>53</v>
      </c>
      <c r="H11" s="2"/>
      <c r="I11" s="2"/>
      <c r="J11" s="2"/>
      <c r="K11" s="2"/>
      <c r="L11" s="2"/>
      <c r="M11" s="2"/>
      <c r="N11" s="2"/>
      <c r="O11" s="2"/>
    </row>
    <row r="12" spans="2:15" x14ac:dyDescent="0.35">
      <c r="B12" s="109">
        <v>813</v>
      </c>
      <c r="C12" s="2">
        <v>12.13</v>
      </c>
      <c r="D12" s="15">
        <v>3266</v>
      </c>
      <c r="G12" s="89"/>
      <c r="H12" s="88" t="s">
        <v>58</v>
      </c>
      <c r="I12" s="88" t="s">
        <v>59</v>
      </c>
      <c r="J12" s="88" t="s">
        <v>60</v>
      </c>
      <c r="K12" s="88" t="s">
        <v>61</v>
      </c>
      <c r="L12" s="90" t="s">
        <v>62</v>
      </c>
      <c r="M12" s="2"/>
      <c r="N12" s="2"/>
      <c r="O12" s="2"/>
    </row>
    <row r="13" spans="2:15" x14ac:dyDescent="0.35">
      <c r="B13" s="109">
        <v>589</v>
      </c>
      <c r="C13" s="2">
        <v>11.5</v>
      </c>
      <c r="D13" s="15">
        <v>2870</v>
      </c>
      <c r="G13" s="10" t="s">
        <v>54</v>
      </c>
      <c r="H13" s="2">
        <v>2</v>
      </c>
      <c r="I13" s="2">
        <v>6988195.381144261</v>
      </c>
      <c r="J13" s="2">
        <v>3494097.6905721305</v>
      </c>
      <c r="K13" s="2">
        <v>53.456800216975942</v>
      </c>
      <c r="L13" s="33">
        <v>1.2213717840782305E-11</v>
      </c>
      <c r="M13" s="2"/>
      <c r="N13" s="2"/>
      <c r="O13" s="2"/>
    </row>
    <row r="14" spans="2:15" x14ac:dyDescent="0.35">
      <c r="B14" s="109">
        <v>618</v>
      </c>
      <c r="C14" s="2">
        <v>11.4</v>
      </c>
      <c r="D14" s="15">
        <v>3055</v>
      </c>
      <c r="G14" s="10" t="s">
        <v>55</v>
      </c>
      <c r="H14" s="2">
        <v>37</v>
      </c>
      <c r="I14" s="2">
        <v>2418431.5938557368</v>
      </c>
      <c r="J14" s="2">
        <v>65363.016050155049</v>
      </c>
      <c r="K14" s="2"/>
      <c r="L14" s="33"/>
      <c r="M14" s="2"/>
      <c r="N14" s="2"/>
      <c r="O14" s="2"/>
    </row>
    <row r="15" spans="2:15" ht="15" thickBot="1" x14ac:dyDescent="0.4">
      <c r="B15" s="109">
        <v>1024</v>
      </c>
      <c r="C15" s="2">
        <v>11.57</v>
      </c>
      <c r="D15" s="15">
        <v>3474</v>
      </c>
      <c r="G15" s="16" t="s">
        <v>56</v>
      </c>
      <c r="H15" s="18">
        <v>39</v>
      </c>
      <c r="I15" s="18">
        <v>9406626.9749999978</v>
      </c>
      <c r="J15" s="18"/>
      <c r="K15" s="18"/>
      <c r="L15" s="34"/>
      <c r="M15" s="2"/>
      <c r="N15" s="2"/>
      <c r="O15" s="2"/>
    </row>
    <row r="16" spans="2:15" ht="15" thickBot="1" x14ac:dyDescent="0.4">
      <c r="B16" s="109">
        <v>689</v>
      </c>
      <c r="C16" s="2">
        <v>10.23</v>
      </c>
      <c r="D16" s="15">
        <v>3241</v>
      </c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35">
      <c r="B17" s="109">
        <v>795</v>
      </c>
      <c r="C17" s="2">
        <v>9.77</v>
      </c>
      <c r="D17" s="15">
        <v>3220</v>
      </c>
      <c r="G17" s="89"/>
      <c r="H17" s="88" t="s">
        <v>63</v>
      </c>
      <c r="I17" s="88" t="s">
        <v>51</v>
      </c>
      <c r="J17" s="88" t="s">
        <v>64</v>
      </c>
      <c r="K17" s="88" t="s">
        <v>65</v>
      </c>
      <c r="L17" s="88" t="s">
        <v>66</v>
      </c>
      <c r="M17" s="88" t="s">
        <v>67</v>
      </c>
      <c r="N17" s="88" t="s">
        <v>68</v>
      </c>
      <c r="O17" s="90" t="s">
        <v>69</v>
      </c>
    </row>
    <row r="18" spans="2:15" x14ac:dyDescent="0.35">
      <c r="B18" s="109">
        <v>871</v>
      </c>
      <c r="C18" s="2">
        <v>9.57</v>
      </c>
      <c r="D18" s="15">
        <v>3382</v>
      </c>
      <c r="G18" s="10" t="s">
        <v>57</v>
      </c>
      <c r="H18" s="2">
        <v>945.97624872430447</v>
      </c>
      <c r="I18" s="2">
        <v>405.38062139948738</v>
      </c>
      <c r="J18" s="2">
        <v>2.3335507392004327</v>
      </c>
      <c r="K18" s="2">
        <v>2.5160889117961806E-2</v>
      </c>
      <c r="L18" s="2">
        <v>124.59708898660563</v>
      </c>
      <c r="M18" s="2">
        <v>1767.3554084620032</v>
      </c>
      <c r="N18" s="2">
        <v>124.59708898660563</v>
      </c>
      <c r="O18" s="33">
        <v>1767.3554084620032</v>
      </c>
    </row>
    <row r="19" spans="2:15" x14ac:dyDescent="0.35">
      <c r="B19" s="109">
        <v>935</v>
      </c>
      <c r="C19" s="2">
        <v>9.8000000000000007</v>
      </c>
      <c r="D19" s="15">
        <v>3508</v>
      </c>
      <c r="G19" s="10" t="s">
        <v>7</v>
      </c>
      <c r="H19" s="2">
        <v>-76.466459780904216</v>
      </c>
      <c r="I19" s="2">
        <v>22.043723218722221</v>
      </c>
      <c r="J19" s="2">
        <v>-3.4688541051885267</v>
      </c>
      <c r="K19" s="2">
        <v>1.3435355269106135E-3</v>
      </c>
      <c r="L19" s="2">
        <v>-121.13128562377899</v>
      </c>
      <c r="M19" s="2">
        <v>-31.80163393802944</v>
      </c>
      <c r="N19" s="2">
        <v>-121.13128562377899</v>
      </c>
      <c r="O19" s="33">
        <v>-31.80163393802944</v>
      </c>
    </row>
    <row r="20" spans="2:15" ht="15" thickBot="1" x14ac:dyDescent="0.4">
      <c r="B20" s="109">
        <v>1135</v>
      </c>
      <c r="C20" s="2">
        <v>8.93</v>
      </c>
      <c r="D20" s="15">
        <v>3779</v>
      </c>
      <c r="G20" s="16" t="s">
        <v>9</v>
      </c>
      <c r="H20" s="18">
        <v>0.26406687318206412</v>
      </c>
      <c r="I20" s="18">
        <v>5.031054466657614E-2</v>
      </c>
      <c r="J20" s="18">
        <v>5.248738111108092</v>
      </c>
      <c r="K20" s="18">
        <v>6.5259397262389039E-6</v>
      </c>
      <c r="L20" s="18">
        <v>0.16212802676775812</v>
      </c>
      <c r="M20" s="18">
        <v>0.36600571959637013</v>
      </c>
      <c r="N20" s="18">
        <v>0.16212802676775812</v>
      </c>
      <c r="O20" s="34">
        <v>0.36600571959637013</v>
      </c>
    </row>
    <row r="21" spans="2:15" x14ac:dyDescent="0.35">
      <c r="B21" s="109">
        <v>1572</v>
      </c>
      <c r="C21" s="2">
        <v>8.6</v>
      </c>
      <c r="D21" s="15">
        <v>3907</v>
      </c>
    </row>
    <row r="22" spans="2:15" x14ac:dyDescent="0.35">
      <c r="B22" s="109">
        <v>1433</v>
      </c>
      <c r="C22" s="2">
        <v>8.57</v>
      </c>
      <c r="D22" s="15">
        <v>3937</v>
      </c>
    </row>
    <row r="23" spans="2:15" x14ac:dyDescent="0.35">
      <c r="B23" s="109">
        <v>1594</v>
      </c>
      <c r="C23" s="2">
        <v>8.9</v>
      </c>
      <c r="D23" s="15">
        <v>4218</v>
      </c>
    </row>
    <row r="24" spans="2:15" x14ac:dyDescent="0.35">
      <c r="B24" s="109">
        <v>1437</v>
      </c>
      <c r="C24" s="2">
        <v>8.07</v>
      </c>
      <c r="D24" s="15">
        <v>4221</v>
      </c>
      <c r="G24" s="2" t="s">
        <v>79</v>
      </c>
      <c r="H24" s="2"/>
      <c r="I24" s="2"/>
    </row>
    <row r="25" spans="2:15" ht="15" thickBot="1" x14ac:dyDescent="0.4">
      <c r="B25" s="109">
        <v>1649</v>
      </c>
      <c r="C25" s="2">
        <v>7.77</v>
      </c>
      <c r="D25" s="15">
        <v>4306</v>
      </c>
      <c r="G25" s="2"/>
      <c r="H25" s="2"/>
      <c r="I25" s="2"/>
    </row>
    <row r="26" spans="2:15" x14ac:dyDescent="0.35">
      <c r="B26" s="109">
        <v>2236</v>
      </c>
      <c r="C26" s="2">
        <v>7.73</v>
      </c>
      <c r="D26" s="15">
        <v>4579</v>
      </c>
      <c r="G26" s="89" t="s">
        <v>80</v>
      </c>
      <c r="H26" s="88" t="s">
        <v>81</v>
      </c>
      <c r="I26" s="90" t="s">
        <v>82</v>
      </c>
    </row>
    <row r="27" spans="2:15" x14ac:dyDescent="0.35">
      <c r="B27" s="109">
        <v>1537</v>
      </c>
      <c r="C27" s="2">
        <v>8.3000000000000007</v>
      </c>
      <c r="D27" s="15">
        <v>4451</v>
      </c>
      <c r="G27" s="10">
        <v>1</v>
      </c>
      <c r="H27" s="2">
        <v>514.59981303319546</v>
      </c>
      <c r="I27" s="115">
        <v>152.40018696680454</v>
      </c>
    </row>
    <row r="28" spans="2:15" x14ac:dyDescent="0.35">
      <c r="B28" s="109">
        <v>1066</v>
      </c>
      <c r="C28" s="2">
        <v>8.8699999999999992</v>
      </c>
      <c r="D28" s="15">
        <v>4484</v>
      </c>
      <c r="G28" s="10">
        <v>2</v>
      </c>
      <c r="H28" s="2">
        <v>639.44418797241883</v>
      </c>
      <c r="I28" s="33">
        <v>-15.444187972418831</v>
      </c>
    </row>
    <row r="29" spans="2:15" x14ac:dyDescent="0.35">
      <c r="B29" s="109">
        <v>1935</v>
      </c>
      <c r="C29" s="2">
        <v>8.9700000000000006</v>
      </c>
      <c r="D29" s="15">
        <v>4871</v>
      </c>
      <c r="G29" s="10">
        <v>3</v>
      </c>
      <c r="H29" s="2">
        <v>715.152327166345</v>
      </c>
      <c r="I29" s="115">
        <v>23.847672833654997</v>
      </c>
    </row>
    <row r="30" spans="2:15" x14ac:dyDescent="0.35">
      <c r="B30" s="109">
        <v>1694</v>
      </c>
      <c r="C30" s="2">
        <v>8.9700000000000006</v>
      </c>
      <c r="D30" s="15">
        <v>4882</v>
      </c>
      <c r="G30" s="10">
        <v>4</v>
      </c>
      <c r="H30" s="2">
        <v>697.26709451098668</v>
      </c>
      <c r="I30" s="33">
        <v>-43.267094510986681</v>
      </c>
    </row>
    <row r="31" spans="2:15" x14ac:dyDescent="0.35">
      <c r="B31" s="109">
        <v>1931</v>
      </c>
      <c r="C31" s="2">
        <v>9.4</v>
      </c>
      <c r="D31" s="15">
        <v>5235</v>
      </c>
      <c r="G31" s="10">
        <v>5</v>
      </c>
      <c r="H31" s="2">
        <v>662.93484634143294</v>
      </c>
      <c r="I31" s="115">
        <v>155.06515365856706</v>
      </c>
    </row>
    <row r="32" spans="2:15" x14ac:dyDescent="0.35">
      <c r="B32" s="109">
        <v>1737</v>
      </c>
      <c r="C32" s="2">
        <v>8.77</v>
      </c>
      <c r="D32" s="15">
        <v>5416</v>
      </c>
      <c r="G32" s="10">
        <v>6</v>
      </c>
      <c r="H32" s="2">
        <v>883.87202709719054</v>
      </c>
      <c r="I32" s="115">
        <v>142.12797290280946</v>
      </c>
    </row>
    <row r="33" spans="2:9" x14ac:dyDescent="0.35">
      <c r="B33" s="109">
        <v>1788</v>
      </c>
      <c r="C33" s="2">
        <v>8.43</v>
      </c>
      <c r="D33" s="15">
        <v>5258</v>
      </c>
      <c r="G33" s="10">
        <v>7</v>
      </c>
      <c r="H33" s="2">
        <v>865.22568449990865</v>
      </c>
      <c r="I33" s="33">
        <v>-1.2256844999086525</v>
      </c>
    </row>
    <row r="34" spans="2:9" x14ac:dyDescent="0.35">
      <c r="B34" s="109">
        <v>2139</v>
      </c>
      <c r="C34" s="2">
        <v>8.6999999999999993</v>
      </c>
      <c r="D34" s="15">
        <v>5174</v>
      </c>
      <c r="G34" s="10">
        <v>8</v>
      </c>
      <c r="H34" s="2">
        <v>934.31235453085026</v>
      </c>
      <c r="I34" s="115">
        <v>4.6876454691497429</v>
      </c>
    </row>
    <row r="35" spans="2:9" x14ac:dyDescent="0.35">
      <c r="B35" s="109">
        <v>1787</v>
      </c>
      <c r="C35" s="2">
        <v>9.9700000000000006</v>
      </c>
      <c r="D35" s="15">
        <v>5357</v>
      </c>
      <c r="G35" s="10">
        <v>9</v>
      </c>
      <c r="H35" s="2">
        <v>791.63008029143884</v>
      </c>
      <c r="I35" s="115">
        <v>34.369919708561156</v>
      </c>
    </row>
    <row r="36" spans="2:9" x14ac:dyDescent="0.35">
      <c r="B36" s="109">
        <v>1464</v>
      </c>
      <c r="C36" s="2">
        <v>9.1300000000000008</v>
      </c>
      <c r="D36" s="15">
        <v>5285</v>
      </c>
      <c r="G36" s="10">
        <v>10</v>
      </c>
      <c r="H36" s="2">
        <v>880.88049939455777</v>
      </c>
      <c r="I36" s="33">
        <v>-67.880499394557773</v>
      </c>
    </row>
    <row r="37" spans="2:9" x14ac:dyDescent="0.35">
      <c r="B37" s="109">
        <v>1873</v>
      </c>
      <c r="C37" s="2">
        <v>8.77</v>
      </c>
      <c r="D37" s="15">
        <v>5806</v>
      </c>
      <c r="G37" s="10">
        <v>11</v>
      </c>
      <c r="H37" s="2">
        <v>824.48388727642998</v>
      </c>
      <c r="I37" s="33">
        <v>-235.48388727642998</v>
      </c>
    </row>
    <row r="38" spans="2:9" x14ac:dyDescent="0.35">
      <c r="B38" s="109">
        <v>1768</v>
      </c>
      <c r="C38" s="2">
        <v>8.73</v>
      </c>
      <c r="D38" s="15">
        <v>5802</v>
      </c>
      <c r="G38" s="10">
        <v>12</v>
      </c>
      <c r="H38" s="2">
        <v>880.98290479320224</v>
      </c>
      <c r="I38" s="33">
        <v>-262.98290479320224</v>
      </c>
    </row>
    <row r="39" spans="2:9" x14ac:dyDescent="0.35">
      <c r="B39" s="109">
        <v>1648</v>
      </c>
      <c r="C39" s="2">
        <v>9.1</v>
      </c>
      <c r="D39" s="15">
        <v>5961</v>
      </c>
      <c r="G39" s="10">
        <v>13</v>
      </c>
      <c r="H39" s="2">
        <v>978.62762649373349</v>
      </c>
      <c r="I39" s="115">
        <v>45.372373506266513</v>
      </c>
    </row>
    <row r="40" spans="2:9" x14ac:dyDescent="0.35">
      <c r="B40" s="109">
        <v>1321</v>
      </c>
      <c r="C40" s="2">
        <v>8.6</v>
      </c>
      <c r="D40" s="15">
        <v>5766</v>
      </c>
      <c r="G40" s="10">
        <v>14</v>
      </c>
      <c r="H40" s="2">
        <v>1019.5651011487241</v>
      </c>
      <c r="I40" s="33">
        <v>-330.56510114872412</v>
      </c>
    </row>
    <row r="41" spans="2:9" x14ac:dyDescent="0.35">
      <c r="B41" s="109">
        <v>1471</v>
      </c>
      <c r="C41" s="2">
        <v>8.3699999999999992</v>
      </c>
      <c r="D41" s="15">
        <v>6441</v>
      </c>
      <c r="G41" s="10">
        <v>15</v>
      </c>
      <c r="H41" s="2">
        <v>1049.194268311117</v>
      </c>
      <c r="I41" s="33">
        <v>-254.19426831111696</v>
      </c>
    </row>
    <row r="42" spans="2:9" ht="15" thickBot="1" x14ac:dyDescent="0.4">
      <c r="B42" s="110">
        <v>1895</v>
      </c>
      <c r="C42" s="18">
        <v>8.4700000000000006</v>
      </c>
      <c r="D42" s="22">
        <v>6659</v>
      </c>
      <c r="G42" s="10">
        <v>16</v>
      </c>
      <c r="H42" s="2">
        <v>1107.2663937227919</v>
      </c>
      <c r="I42" s="33">
        <v>-236.26639372279192</v>
      </c>
    </row>
    <row r="43" spans="2:9" x14ac:dyDescent="0.35">
      <c r="G43" s="10">
        <v>17</v>
      </c>
      <c r="H43" s="2">
        <v>1122.951533994124</v>
      </c>
      <c r="I43" s="33">
        <v>-187.95153399412402</v>
      </c>
    </row>
    <row r="44" spans="2:9" x14ac:dyDescent="0.35">
      <c r="G44" s="10">
        <v>18</v>
      </c>
      <c r="H44" s="2">
        <v>1261.0394766358502</v>
      </c>
      <c r="I44" s="33">
        <v>-126.03947663585018</v>
      </c>
    </row>
    <row r="45" spans="2:9" x14ac:dyDescent="0.35">
      <c r="G45" s="10">
        <v>19</v>
      </c>
      <c r="H45" s="2">
        <v>1320.0739681308528</v>
      </c>
      <c r="I45" s="115">
        <v>251.92603186914721</v>
      </c>
    </row>
    <row r="46" spans="2:9" x14ac:dyDescent="0.35">
      <c r="G46" s="10">
        <v>20</v>
      </c>
      <c r="H46" s="2">
        <v>1330.2899681197416</v>
      </c>
      <c r="I46" s="115">
        <v>102.71003188025838</v>
      </c>
    </row>
    <row r="47" spans="2:9" x14ac:dyDescent="0.35">
      <c r="G47" s="10">
        <v>21</v>
      </c>
      <c r="H47" s="2">
        <v>1379.2588277562033</v>
      </c>
      <c r="I47" s="115">
        <v>214.74117224379665</v>
      </c>
    </row>
    <row r="48" spans="2:9" x14ac:dyDescent="0.35">
      <c r="G48" s="10">
        <v>22</v>
      </c>
      <c r="H48" s="2">
        <v>1443.5181899939003</v>
      </c>
      <c r="I48" s="33">
        <v>-6.5181899939002506</v>
      </c>
    </row>
    <row r="49" spans="7:9" x14ac:dyDescent="0.35">
      <c r="G49" s="10">
        <v>23</v>
      </c>
      <c r="H49" s="2">
        <v>1488.9038121486469</v>
      </c>
      <c r="I49" s="115">
        <v>160.09618785135308</v>
      </c>
    </row>
    <row r="50" spans="7:9" x14ac:dyDescent="0.35">
      <c r="G50" s="10">
        <v>24</v>
      </c>
      <c r="H50" s="2">
        <v>1564.0527269185864</v>
      </c>
      <c r="I50" s="115">
        <v>671.94727308141364</v>
      </c>
    </row>
    <row r="51" spans="7:9" x14ac:dyDescent="0.35">
      <c r="G51" s="10">
        <v>25</v>
      </c>
      <c r="H51" s="2">
        <v>1486.6662850761668</v>
      </c>
      <c r="I51" s="115">
        <v>50.333714923833213</v>
      </c>
    </row>
    <row r="52" spans="7:9" x14ac:dyDescent="0.35">
      <c r="G52" s="10">
        <v>26</v>
      </c>
      <c r="H52" s="2">
        <v>1451.7946098160596</v>
      </c>
      <c r="I52" s="33">
        <v>-385.79460981605962</v>
      </c>
    </row>
    <row r="53" spans="7:9" x14ac:dyDescent="0.35">
      <c r="G53" s="10">
        <v>27</v>
      </c>
      <c r="H53" s="2">
        <v>1546.341843759428</v>
      </c>
      <c r="I53" s="115">
        <v>388.658156240572</v>
      </c>
    </row>
    <row r="54" spans="7:9" x14ac:dyDescent="0.35">
      <c r="G54" s="10">
        <v>28</v>
      </c>
      <c r="H54" s="2">
        <v>1549.2465793644305</v>
      </c>
      <c r="I54" s="115">
        <v>144.75342063556946</v>
      </c>
    </row>
    <row r="55" spans="7:9" x14ac:dyDescent="0.35">
      <c r="G55" s="10">
        <v>29</v>
      </c>
      <c r="H55" s="2">
        <v>1609.5816078919106</v>
      </c>
      <c r="I55" s="115">
        <v>321.41839210808939</v>
      </c>
    </row>
    <row r="56" spans="7:9" x14ac:dyDescent="0.35">
      <c r="G56" s="10">
        <v>30</v>
      </c>
      <c r="H56" s="2">
        <v>1705.5515815998338</v>
      </c>
      <c r="I56" s="115">
        <v>31.448418400166247</v>
      </c>
    </row>
    <row r="57" spans="7:9" x14ac:dyDescent="0.35">
      <c r="G57" s="10">
        <v>31</v>
      </c>
      <c r="H57" s="2">
        <v>1689.8276119625752</v>
      </c>
      <c r="I57" s="115">
        <v>98.172388037424753</v>
      </c>
    </row>
    <row r="58" spans="7:9" x14ac:dyDescent="0.35">
      <c r="G58" s="10">
        <v>32</v>
      </c>
      <c r="H58" s="2">
        <v>1647.0000504744376</v>
      </c>
      <c r="I58" s="115">
        <v>491.99994952556244</v>
      </c>
    </row>
    <row r="59" spans="7:9" x14ac:dyDescent="0.35">
      <c r="G59" s="10">
        <v>33</v>
      </c>
      <c r="H59" s="2">
        <v>1598.2118843450069</v>
      </c>
      <c r="I59" s="115">
        <v>188.78811565499313</v>
      </c>
    </row>
    <row r="60" spans="7:9" x14ac:dyDescent="0.35">
      <c r="G60" s="10">
        <v>34</v>
      </c>
      <c r="H60" s="2">
        <v>1643.4308956918578</v>
      </c>
      <c r="I60" s="33">
        <v>-179.43089569185781</v>
      </c>
    </row>
    <row r="61" spans="7:9" x14ac:dyDescent="0.35">
      <c r="G61" s="10">
        <v>35</v>
      </c>
      <c r="H61" s="2">
        <v>1808.5376621408386</v>
      </c>
      <c r="I61" s="115">
        <v>64.46233785916138</v>
      </c>
    </row>
    <row r="62" spans="7:9" x14ac:dyDescent="0.35">
      <c r="G62" s="10">
        <v>36</v>
      </c>
      <c r="H62" s="2">
        <v>1810.5400530393467</v>
      </c>
      <c r="I62" s="33">
        <v>-42.540053039346731</v>
      </c>
    </row>
    <row r="63" spans="7:9" x14ac:dyDescent="0.35">
      <c r="G63" s="10">
        <v>37</v>
      </c>
      <c r="H63" s="2">
        <v>1824.2340957563604</v>
      </c>
      <c r="I63" s="33">
        <v>-176.23409575636038</v>
      </c>
    </row>
    <row r="64" spans="7:9" x14ac:dyDescent="0.35">
      <c r="G64" s="10">
        <v>38</v>
      </c>
      <c r="H64" s="2">
        <v>1810.97428537631</v>
      </c>
      <c r="I64" s="33">
        <v>-489.97428537631004</v>
      </c>
    </row>
    <row r="65" spans="7:9" x14ac:dyDescent="0.35">
      <c r="G65" s="10">
        <v>39</v>
      </c>
      <c r="H65" s="2">
        <v>2006.806710523811</v>
      </c>
      <c r="I65" s="33">
        <v>-535.80671052381103</v>
      </c>
    </row>
    <row r="66" spans="7:9" ht="15" thickBot="1" x14ac:dyDescent="0.4">
      <c r="G66" s="16">
        <v>40</v>
      </c>
      <c r="H66" s="18">
        <v>2056.7266428994108</v>
      </c>
      <c r="I66" s="34">
        <v>-161.72664289941076</v>
      </c>
    </row>
    <row r="67" spans="7:9" ht="15" thickBot="1" x14ac:dyDescent="0.4"/>
    <row r="68" spans="7:9" x14ac:dyDescent="0.35">
      <c r="H68" s="30" t="s">
        <v>83</v>
      </c>
      <c r="I68" s="116">
        <v>21</v>
      </c>
    </row>
    <row r="69" spans="7:9" x14ac:dyDescent="0.35">
      <c r="H69" s="10" t="s">
        <v>71</v>
      </c>
      <c r="I69" s="117">
        <v>40</v>
      </c>
    </row>
    <row r="70" spans="7:9" x14ac:dyDescent="0.35">
      <c r="H70" s="10" t="s">
        <v>84</v>
      </c>
      <c r="I70" s="117">
        <f>I68/I69</f>
        <v>0.52500000000000002</v>
      </c>
    </row>
    <row r="71" spans="7:9" x14ac:dyDescent="0.35">
      <c r="H71" s="10" t="s">
        <v>85</v>
      </c>
      <c r="I71" s="117">
        <f>I70-0.5</f>
        <v>2.5000000000000022E-2</v>
      </c>
    </row>
    <row r="72" spans="7:9" x14ac:dyDescent="0.35">
      <c r="H72" s="10" t="s">
        <v>86</v>
      </c>
      <c r="I72" s="117">
        <f>SQRT((I70*(1-I70))/(I69-1))</f>
        <v>7.9963934178045357E-2</v>
      </c>
    </row>
    <row r="73" spans="7:9" ht="15" thickBot="1" x14ac:dyDescent="0.4">
      <c r="H73" s="16" t="s">
        <v>88</v>
      </c>
      <c r="I73" s="118">
        <f>I71/I72</f>
        <v>0.31264094565852341</v>
      </c>
    </row>
  </sheetData>
  <conditionalFormatting sqref="L33">
    <cfRule type="cellIs" dxfId="4" priority="1" operator="greaterThan">
      <formula>$I$46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5E5B-F09C-4213-8FE4-5B3A0E58846D}">
  <dimension ref="B1:O109"/>
  <sheetViews>
    <sheetView workbookViewId="0">
      <selection activeCell="G2" sqref="G2"/>
    </sheetView>
  </sheetViews>
  <sheetFormatPr defaultRowHeight="14.5" x14ac:dyDescent="0.35"/>
  <cols>
    <col min="7" max="7" width="27.81640625" bestFit="1" customWidth="1"/>
    <col min="8" max="9" width="16.6328125" bestFit="1" customWidth="1"/>
    <col min="10" max="10" width="12.453125" bestFit="1" customWidth="1"/>
    <col min="11" max="11" width="11.81640625" bestFit="1" customWidth="1"/>
    <col min="12" max="15" width="12.453125" bestFit="1" customWidth="1"/>
  </cols>
  <sheetData>
    <row r="1" spans="2:15" ht="15" thickBot="1" x14ac:dyDescent="0.4"/>
    <row r="2" spans="2:15" x14ac:dyDescent="0.35">
      <c r="B2" s="85" t="s">
        <v>0</v>
      </c>
      <c r="C2" s="86" t="s">
        <v>7</v>
      </c>
      <c r="D2" s="87" t="s">
        <v>9</v>
      </c>
      <c r="G2" s="2" t="s">
        <v>46</v>
      </c>
    </row>
    <row r="3" spans="2:15" ht="15" thickBot="1" x14ac:dyDescent="0.4">
      <c r="B3" s="109">
        <v>667</v>
      </c>
      <c r="C3" s="2">
        <v>16.63</v>
      </c>
      <c r="D3" s="15">
        <v>3182</v>
      </c>
    </row>
    <row r="4" spans="2:15" x14ac:dyDescent="0.35">
      <c r="B4" s="109">
        <v>624</v>
      </c>
      <c r="C4" s="2">
        <v>15.17</v>
      </c>
      <c r="D4" s="15">
        <v>3232</v>
      </c>
      <c r="G4" s="89" t="s">
        <v>47</v>
      </c>
      <c r="H4" s="90"/>
      <c r="I4" s="2"/>
      <c r="J4" s="2"/>
      <c r="K4" s="2"/>
      <c r="L4" s="2"/>
      <c r="M4" s="2"/>
      <c r="N4" s="2"/>
      <c r="O4" s="2"/>
    </row>
    <row r="5" spans="2:15" x14ac:dyDescent="0.35">
      <c r="B5" s="109">
        <v>739</v>
      </c>
      <c r="C5" s="2">
        <v>14.47</v>
      </c>
      <c r="D5" s="15">
        <v>3316</v>
      </c>
      <c r="G5" s="10" t="s">
        <v>48</v>
      </c>
      <c r="H5" s="33">
        <v>0.86191722172642649</v>
      </c>
      <c r="I5" s="2"/>
      <c r="J5" s="2"/>
      <c r="K5" s="2"/>
      <c r="L5" s="2"/>
      <c r="M5" s="2"/>
      <c r="N5" s="2"/>
      <c r="O5" s="2"/>
    </row>
    <row r="6" spans="2:15" x14ac:dyDescent="0.35">
      <c r="B6" s="109">
        <v>654</v>
      </c>
      <c r="C6" s="2">
        <v>14.4</v>
      </c>
      <c r="D6" s="15">
        <v>3228</v>
      </c>
      <c r="G6" s="10" t="s">
        <v>49</v>
      </c>
      <c r="H6" s="33">
        <v>0.74290129710860175</v>
      </c>
      <c r="I6" s="2"/>
      <c r="J6" s="2"/>
      <c r="K6" s="2"/>
      <c r="L6" s="2"/>
      <c r="M6" s="2"/>
      <c r="N6" s="2"/>
      <c r="O6" s="2"/>
    </row>
    <row r="7" spans="2:15" x14ac:dyDescent="0.35">
      <c r="B7" s="109">
        <v>818</v>
      </c>
      <c r="C7" s="2">
        <v>15.07</v>
      </c>
      <c r="D7" s="15">
        <v>3292</v>
      </c>
      <c r="G7" s="10" t="s">
        <v>50</v>
      </c>
      <c r="H7" s="33">
        <v>0.72900406992528299</v>
      </c>
      <c r="I7" s="2"/>
      <c r="J7" s="2"/>
      <c r="K7" s="2"/>
      <c r="L7" s="2"/>
      <c r="M7" s="2"/>
      <c r="N7" s="2"/>
      <c r="O7" s="2"/>
    </row>
    <row r="8" spans="2:15" x14ac:dyDescent="0.35">
      <c r="B8" s="109">
        <v>1026</v>
      </c>
      <c r="C8" s="2">
        <v>13.6</v>
      </c>
      <c r="D8" s="15">
        <v>3703</v>
      </c>
      <c r="G8" s="10" t="s">
        <v>51</v>
      </c>
      <c r="H8" s="33">
        <v>255.66191748118266</v>
      </c>
      <c r="I8" s="2"/>
      <c r="J8" s="2"/>
      <c r="K8" s="2"/>
      <c r="L8" s="2"/>
      <c r="M8" s="2"/>
      <c r="N8" s="2"/>
      <c r="O8" s="2"/>
    </row>
    <row r="9" spans="2:15" ht="15" thickBot="1" x14ac:dyDescent="0.4">
      <c r="B9" s="109">
        <v>864</v>
      </c>
      <c r="C9" s="2">
        <v>12.87</v>
      </c>
      <c r="D9" s="15">
        <v>3421</v>
      </c>
      <c r="G9" s="16" t="s">
        <v>52</v>
      </c>
      <c r="H9" s="34">
        <v>40</v>
      </c>
      <c r="I9" s="2"/>
      <c r="J9" s="2"/>
      <c r="K9" s="2"/>
      <c r="L9" s="2"/>
      <c r="M9" s="2"/>
      <c r="N9" s="2"/>
      <c r="O9" s="2"/>
    </row>
    <row r="10" spans="2:15" x14ac:dyDescent="0.35">
      <c r="B10" s="109">
        <v>939</v>
      </c>
      <c r="C10" s="2">
        <v>12.93</v>
      </c>
      <c r="D10" s="15">
        <v>3700</v>
      </c>
      <c r="G10" s="2"/>
      <c r="H10" s="2"/>
      <c r="I10" s="2"/>
      <c r="J10" s="2"/>
      <c r="K10" s="2"/>
      <c r="L10" s="2"/>
      <c r="M10" s="2"/>
      <c r="N10" s="2"/>
      <c r="O10" s="2"/>
    </row>
    <row r="11" spans="2:15" ht="15" thickBot="1" x14ac:dyDescent="0.4">
      <c r="B11" s="109">
        <v>826</v>
      </c>
      <c r="C11" s="2">
        <v>13.57</v>
      </c>
      <c r="D11" s="15">
        <v>3345</v>
      </c>
      <c r="G11" s="2" t="s">
        <v>53</v>
      </c>
      <c r="H11" s="2"/>
      <c r="I11" s="2"/>
      <c r="J11" s="2"/>
      <c r="K11" s="2"/>
      <c r="L11" s="2"/>
      <c r="M11" s="2"/>
      <c r="N11" s="2"/>
      <c r="O11" s="2"/>
    </row>
    <row r="12" spans="2:15" x14ac:dyDescent="0.35">
      <c r="B12" s="109">
        <v>813</v>
      </c>
      <c r="C12" s="2">
        <v>12.13</v>
      </c>
      <c r="D12" s="15">
        <v>3266</v>
      </c>
      <c r="G12" s="89"/>
      <c r="H12" s="88" t="s">
        <v>58</v>
      </c>
      <c r="I12" s="88" t="s">
        <v>59</v>
      </c>
      <c r="J12" s="88" t="s">
        <v>60</v>
      </c>
      <c r="K12" s="88" t="s">
        <v>61</v>
      </c>
      <c r="L12" s="90" t="s">
        <v>62</v>
      </c>
      <c r="M12" s="2"/>
      <c r="N12" s="2"/>
      <c r="O12" s="2"/>
    </row>
    <row r="13" spans="2:15" x14ac:dyDescent="0.35">
      <c r="B13" s="109">
        <v>589</v>
      </c>
      <c r="C13" s="2">
        <v>11.5</v>
      </c>
      <c r="D13" s="15">
        <v>2870</v>
      </c>
      <c r="G13" s="10" t="s">
        <v>54</v>
      </c>
      <c r="H13" s="131">
        <v>2</v>
      </c>
      <c r="I13" s="131">
        <v>6988195.381144261</v>
      </c>
      <c r="J13" s="131">
        <v>3494097.6905721305</v>
      </c>
      <c r="K13" s="131">
        <v>53.456800216975942</v>
      </c>
      <c r="L13" s="33">
        <v>1.2213717840782305E-11</v>
      </c>
      <c r="M13" s="2"/>
      <c r="N13" s="2"/>
      <c r="O13" s="2"/>
    </row>
    <row r="14" spans="2:15" x14ac:dyDescent="0.35">
      <c r="B14" s="109">
        <v>618</v>
      </c>
      <c r="C14" s="2">
        <v>11.4</v>
      </c>
      <c r="D14" s="15">
        <v>3055</v>
      </c>
      <c r="G14" s="10" t="s">
        <v>55</v>
      </c>
      <c r="H14" s="131">
        <v>37</v>
      </c>
      <c r="I14" s="131">
        <v>2418431.5938557368</v>
      </c>
      <c r="J14" s="131">
        <v>65363.016050155049</v>
      </c>
      <c r="K14" s="131"/>
      <c r="L14" s="33"/>
      <c r="M14" s="2"/>
      <c r="N14" s="2"/>
      <c r="O14" s="2"/>
    </row>
    <row r="15" spans="2:15" ht="15" thickBot="1" x14ac:dyDescent="0.4">
      <c r="B15" s="109">
        <v>1024</v>
      </c>
      <c r="C15" s="2">
        <v>11.57</v>
      </c>
      <c r="D15" s="15">
        <v>3474</v>
      </c>
      <c r="G15" s="16" t="s">
        <v>56</v>
      </c>
      <c r="H15" s="18">
        <v>39</v>
      </c>
      <c r="I15" s="18">
        <v>9406626.9749999978</v>
      </c>
      <c r="J15" s="18"/>
      <c r="K15" s="18"/>
      <c r="L15" s="34"/>
      <c r="M15" s="2"/>
      <c r="N15" s="2"/>
      <c r="O15" s="2"/>
    </row>
    <row r="16" spans="2:15" ht="15" thickBot="1" x14ac:dyDescent="0.4">
      <c r="B16" s="109">
        <v>689</v>
      </c>
      <c r="C16" s="2">
        <v>10.23</v>
      </c>
      <c r="D16" s="15">
        <v>3241</v>
      </c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35">
      <c r="B17" s="109">
        <v>795</v>
      </c>
      <c r="C17" s="2">
        <v>9.77</v>
      </c>
      <c r="D17" s="15">
        <v>3220</v>
      </c>
      <c r="G17" s="89"/>
      <c r="H17" s="88" t="s">
        <v>63</v>
      </c>
      <c r="I17" s="88" t="s">
        <v>51</v>
      </c>
      <c r="J17" s="88" t="s">
        <v>64</v>
      </c>
      <c r="K17" s="88" t="s">
        <v>65</v>
      </c>
      <c r="L17" s="88" t="s">
        <v>66</v>
      </c>
      <c r="M17" s="88" t="s">
        <v>67</v>
      </c>
      <c r="N17" s="88" t="s">
        <v>68</v>
      </c>
      <c r="O17" s="90" t="s">
        <v>69</v>
      </c>
    </row>
    <row r="18" spans="2:15" x14ac:dyDescent="0.35">
      <c r="B18" s="109">
        <v>871</v>
      </c>
      <c r="C18" s="2">
        <v>9.57</v>
      </c>
      <c r="D18" s="15">
        <v>3382</v>
      </c>
      <c r="G18" s="10" t="s">
        <v>57</v>
      </c>
      <c r="H18" s="131">
        <v>945.97624872430447</v>
      </c>
      <c r="I18" s="131">
        <v>405.38062139948738</v>
      </c>
      <c r="J18" s="131">
        <v>2.3335507392004327</v>
      </c>
      <c r="K18" s="131">
        <v>2.5160889117961806E-2</v>
      </c>
      <c r="L18" s="131">
        <v>124.59708898660563</v>
      </c>
      <c r="M18" s="131">
        <v>1767.3554084620032</v>
      </c>
      <c r="N18" s="131">
        <v>124.59708898660563</v>
      </c>
      <c r="O18" s="33">
        <v>1767.3554084620032</v>
      </c>
    </row>
    <row r="19" spans="2:15" x14ac:dyDescent="0.35">
      <c r="B19" s="109">
        <v>935</v>
      </c>
      <c r="C19" s="2">
        <v>9.8000000000000007</v>
      </c>
      <c r="D19" s="15">
        <v>3508</v>
      </c>
      <c r="G19" s="10" t="s">
        <v>89</v>
      </c>
      <c r="H19" s="131">
        <v>-76.466459780904216</v>
      </c>
      <c r="I19" s="131">
        <v>22.043723218722221</v>
      </c>
      <c r="J19" s="131">
        <v>-3.4688541051885267</v>
      </c>
      <c r="K19" s="131">
        <v>1.3435355269106135E-3</v>
      </c>
      <c r="L19" s="131">
        <v>-121.13128562377899</v>
      </c>
      <c r="M19" s="131">
        <v>-31.80163393802944</v>
      </c>
      <c r="N19" s="131">
        <v>-121.13128562377899</v>
      </c>
      <c r="O19" s="33">
        <v>-31.80163393802944</v>
      </c>
    </row>
    <row r="20" spans="2:15" ht="15" thickBot="1" x14ac:dyDescent="0.4">
      <c r="B20" s="109">
        <v>1135</v>
      </c>
      <c r="C20" s="2">
        <v>8.93</v>
      </c>
      <c r="D20" s="15">
        <v>3779</v>
      </c>
      <c r="G20" s="16" t="s">
        <v>90</v>
      </c>
      <c r="H20" s="18">
        <v>0.26406687318206412</v>
      </c>
      <c r="I20" s="18">
        <v>5.031054466657614E-2</v>
      </c>
      <c r="J20" s="18">
        <v>5.248738111108092</v>
      </c>
      <c r="K20" s="18">
        <v>6.5259397262389039E-6</v>
      </c>
      <c r="L20" s="18">
        <v>0.16212802676775812</v>
      </c>
      <c r="M20" s="18">
        <v>0.36600571959637013</v>
      </c>
      <c r="N20" s="18">
        <v>0.16212802676775812</v>
      </c>
      <c r="O20" s="34">
        <v>0.36600571959637013</v>
      </c>
    </row>
    <row r="21" spans="2:15" x14ac:dyDescent="0.35">
      <c r="B21" s="109">
        <v>1572</v>
      </c>
      <c r="C21" s="2">
        <v>8.6</v>
      </c>
      <c r="D21" s="15">
        <v>3907</v>
      </c>
    </row>
    <row r="22" spans="2:15" x14ac:dyDescent="0.35">
      <c r="B22" s="109">
        <v>1433</v>
      </c>
      <c r="C22" s="2">
        <v>8.57</v>
      </c>
      <c r="D22" s="15">
        <v>3937</v>
      </c>
    </row>
    <row r="23" spans="2:15" x14ac:dyDescent="0.35">
      <c r="B23" s="109">
        <v>1594</v>
      </c>
      <c r="C23" s="2">
        <v>8.9</v>
      </c>
      <c r="D23" s="15">
        <v>4218</v>
      </c>
    </row>
    <row r="24" spans="2:15" x14ac:dyDescent="0.35">
      <c r="B24" s="109">
        <v>1437</v>
      </c>
      <c r="C24" s="2">
        <v>8.07</v>
      </c>
      <c r="D24" s="15">
        <v>4221</v>
      </c>
      <c r="G24" t="s">
        <v>79</v>
      </c>
    </row>
    <row r="25" spans="2:15" ht="15" thickBot="1" x14ac:dyDescent="0.4">
      <c r="B25" s="109">
        <v>1649</v>
      </c>
      <c r="C25" s="2">
        <v>7.77</v>
      </c>
      <c r="D25" s="15">
        <v>4306</v>
      </c>
    </row>
    <row r="26" spans="2:15" x14ac:dyDescent="0.35">
      <c r="B26" s="109">
        <v>2236</v>
      </c>
      <c r="C26" s="2">
        <v>7.73</v>
      </c>
      <c r="D26" s="15">
        <v>4579</v>
      </c>
      <c r="G26" s="89" t="s">
        <v>80</v>
      </c>
      <c r="H26" s="88" t="s">
        <v>82</v>
      </c>
      <c r="I26" s="90" t="s">
        <v>91</v>
      </c>
    </row>
    <row r="27" spans="2:15" x14ac:dyDescent="0.35">
      <c r="B27" s="109">
        <v>1537</v>
      </c>
      <c r="C27" s="2">
        <v>8.3000000000000007</v>
      </c>
      <c r="D27" s="15">
        <v>4451</v>
      </c>
      <c r="G27" s="10">
        <v>1</v>
      </c>
      <c r="H27" s="2">
        <v>152.40018696680454</v>
      </c>
      <c r="I27" s="33">
        <v>1</v>
      </c>
    </row>
    <row r="28" spans="2:15" x14ac:dyDescent="0.35">
      <c r="B28" s="109">
        <v>1066</v>
      </c>
      <c r="C28" s="2">
        <v>8.8699999999999992</v>
      </c>
      <c r="D28" s="15">
        <v>4484</v>
      </c>
      <c r="G28" s="10">
        <v>2</v>
      </c>
      <c r="H28" s="2">
        <v>-15.444187972418831</v>
      </c>
      <c r="I28" s="33">
        <v>2</v>
      </c>
    </row>
    <row r="29" spans="2:15" x14ac:dyDescent="0.35">
      <c r="B29" s="109">
        <v>1935</v>
      </c>
      <c r="C29" s="2">
        <v>8.9700000000000006</v>
      </c>
      <c r="D29" s="15">
        <v>4871</v>
      </c>
      <c r="G29" s="10">
        <v>3</v>
      </c>
      <c r="H29" s="2">
        <v>23.847672833654997</v>
      </c>
      <c r="I29" s="33">
        <v>3</v>
      </c>
    </row>
    <row r="30" spans="2:15" x14ac:dyDescent="0.35">
      <c r="B30" s="109">
        <v>1694</v>
      </c>
      <c r="C30" s="2">
        <v>8.9700000000000006</v>
      </c>
      <c r="D30" s="15">
        <v>4882</v>
      </c>
      <c r="G30" s="10">
        <v>4</v>
      </c>
      <c r="H30" s="2">
        <v>-43.267094510986681</v>
      </c>
      <c r="I30" s="33">
        <v>4</v>
      </c>
    </row>
    <row r="31" spans="2:15" x14ac:dyDescent="0.35">
      <c r="B31" s="109">
        <v>1931</v>
      </c>
      <c r="C31" s="2">
        <v>9.4</v>
      </c>
      <c r="D31" s="15">
        <v>5235</v>
      </c>
      <c r="G31" s="10">
        <v>5</v>
      </c>
      <c r="H31" s="2">
        <v>155.06515365856706</v>
      </c>
      <c r="I31" s="33">
        <v>5</v>
      </c>
    </row>
    <row r="32" spans="2:15" x14ac:dyDescent="0.35">
      <c r="B32" s="109">
        <v>1737</v>
      </c>
      <c r="C32" s="2">
        <v>8.77</v>
      </c>
      <c r="D32" s="15">
        <v>5416</v>
      </c>
      <c r="G32" s="10">
        <v>6</v>
      </c>
      <c r="H32" s="2">
        <v>142.12797290280946</v>
      </c>
      <c r="I32" s="33">
        <v>5</v>
      </c>
    </row>
    <row r="33" spans="2:9" x14ac:dyDescent="0.35">
      <c r="B33" s="109">
        <v>1788</v>
      </c>
      <c r="C33" s="2">
        <v>8.43</v>
      </c>
      <c r="D33" s="15">
        <v>5258</v>
      </c>
      <c r="G33" s="10">
        <v>7</v>
      </c>
      <c r="H33" s="2">
        <v>-1.2256844999086525</v>
      </c>
      <c r="I33" s="33">
        <v>6</v>
      </c>
    </row>
    <row r="34" spans="2:9" x14ac:dyDescent="0.35">
      <c r="B34" s="109">
        <v>2139</v>
      </c>
      <c r="C34" s="2">
        <v>8.6999999999999993</v>
      </c>
      <c r="D34" s="15">
        <v>5174</v>
      </c>
      <c r="G34" s="10">
        <v>8</v>
      </c>
      <c r="H34" s="2">
        <v>4.6876454691497429</v>
      </c>
      <c r="I34" s="33">
        <v>7</v>
      </c>
    </row>
    <row r="35" spans="2:9" x14ac:dyDescent="0.35">
      <c r="B35" s="109">
        <v>1787</v>
      </c>
      <c r="C35" s="2">
        <v>9.9700000000000006</v>
      </c>
      <c r="D35" s="15">
        <v>5357</v>
      </c>
      <c r="G35" s="10">
        <v>9</v>
      </c>
      <c r="H35" s="2">
        <v>34.369919708561156</v>
      </c>
      <c r="I35" s="33">
        <v>7</v>
      </c>
    </row>
    <row r="36" spans="2:9" x14ac:dyDescent="0.35">
      <c r="B36" s="109">
        <v>1464</v>
      </c>
      <c r="C36" s="2">
        <v>9.1300000000000008</v>
      </c>
      <c r="D36" s="15">
        <v>5285</v>
      </c>
      <c r="G36" s="10">
        <v>10</v>
      </c>
      <c r="H36" s="2">
        <v>-67.880499394557773</v>
      </c>
      <c r="I36" s="33">
        <v>8</v>
      </c>
    </row>
    <row r="37" spans="2:9" x14ac:dyDescent="0.35">
      <c r="B37" s="109">
        <v>1873</v>
      </c>
      <c r="C37" s="2">
        <v>8.77</v>
      </c>
      <c r="D37" s="15">
        <v>5806</v>
      </c>
      <c r="G37" s="10">
        <v>11</v>
      </c>
      <c r="H37" s="2">
        <v>-235.48388727642998</v>
      </c>
      <c r="I37" s="33">
        <v>8</v>
      </c>
    </row>
    <row r="38" spans="2:9" x14ac:dyDescent="0.35">
      <c r="B38" s="109">
        <v>1768</v>
      </c>
      <c r="C38" s="2">
        <v>8.73</v>
      </c>
      <c r="D38" s="15">
        <v>5802</v>
      </c>
      <c r="G38" s="10">
        <v>12</v>
      </c>
      <c r="H38" s="2">
        <v>-262.98290479320224</v>
      </c>
      <c r="I38" s="33">
        <v>8</v>
      </c>
    </row>
    <row r="39" spans="2:9" x14ac:dyDescent="0.35">
      <c r="B39" s="109">
        <v>1648</v>
      </c>
      <c r="C39" s="2">
        <v>9.1</v>
      </c>
      <c r="D39" s="15">
        <v>5961</v>
      </c>
      <c r="G39" s="10">
        <v>13</v>
      </c>
      <c r="H39" s="2">
        <v>45.372373506266513</v>
      </c>
      <c r="I39" s="33">
        <v>9</v>
      </c>
    </row>
    <row r="40" spans="2:9" x14ac:dyDescent="0.35">
      <c r="B40" s="109">
        <v>1321</v>
      </c>
      <c r="C40" s="2">
        <v>8.6</v>
      </c>
      <c r="D40" s="15">
        <v>5766</v>
      </c>
      <c r="G40" s="10">
        <v>14</v>
      </c>
      <c r="H40" s="2">
        <v>-330.56510114872412</v>
      </c>
      <c r="I40" s="33">
        <v>10</v>
      </c>
    </row>
    <row r="41" spans="2:9" x14ac:dyDescent="0.35">
      <c r="B41" s="109">
        <v>1471</v>
      </c>
      <c r="C41" s="2">
        <v>8.3699999999999992</v>
      </c>
      <c r="D41" s="15">
        <v>6441</v>
      </c>
      <c r="G41" s="10">
        <v>15</v>
      </c>
      <c r="H41" s="2">
        <v>-254.19426831111696</v>
      </c>
      <c r="I41" s="33">
        <v>10</v>
      </c>
    </row>
    <row r="42" spans="2:9" ht="15" thickBot="1" x14ac:dyDescent="0.4">
      <c r="B42" s="110">
        <v>1895</v>
      </c>
      <c r="C42" s="18">
        <v>8.4700000000000006</v>
      </c>
      <c r="D42" s="22">
        <v>6659</v>
      </c>
      <c r="G42" s="10">
        <v>16</v>
      </c>
      <c r="H42" s="2">
        <v>-236.26639372279192</v>
      </c>
      <c r="I42" s="33">
        <v>10</v>
      </c>
    </row>
    <row r="43" spans="2:9" x14ac:dyDescent="0.35">
      <c r="G43" s="10">
        <v>17</v>
      </c>
      <c r="H43" s="2">
        <v>-187.95153399412402</v>
      </c>
      <c r="I43" s="33">
        <v>10</v>
      </c>
    </row>
    <row r="44" spans="2:9" x14ac:dyDescent="0.35">
      <c r="G44" s="10">
        <v>18</v>
      </c>
      <c r="H44" s="2">
        <v>-126.03947663585018</v>
      </c>
      <c r="I44" s="33">
        <v>10</v>
      </c>
    </row>
    <row r="45" spans="2:9" x14ac:dyDescent="0.35">
      <c r="G45" s="10">
        <v>19</v>
      </c>
      <c r="H45" s="2">
        <v>251.92603186914721</v>
      </c>
      <c r="I45" s="33">
        <v>11</v>
      </c>
    </row>
    <row r="46" spans="2:9" x14ac:dyDescent="0.35">
      <c r="G46" s="10">
        <v>20</v>
      </c>
      <c r="H46" s="2">
        <v>102.71003188025838</v>
      </c>
      <c r="I46" s="33">
        <v>11</v>
      </c>
    </row>
    <row r="47" spans="2:9" x14ac:dyDescent="0.35">
      <c r="G47" s="10">
        <v>21</v>
      </c>
      <c r="H47" s="2">
        <v>214.74117224379665</v>
      </c>
      <c r="I47" s="33">
        <v>11</v>
      </c>
    </row>
    <row r="48" spans="2:9" x14ac:dyDescent="0.35">
      <c r="G48" s="10">
        <v>22</v>
      </c>
      <c r="H48" s="2">
        <v>-6.5181899939002506</v>
      </c>
      <c r="I48" s="33">
        <v>12</v>
      </c>
    </row>
    <row r="49" spans="7:9" x14ac:dyDescent="0.35">
      <c r="G49" s="10">
        <v>23</v>
      </c>
      <c r="H49" s="2">
        <v>160.09618785135308</v>
      </c>
      <c r="I49" s="33">
        <v>13</v>
      </c>
    </row>
    <row r="50" spans="7:9" x14ac:dyDescent="0.35">
      <c r="G50" s="10">
        <v>24</v>
      </c>
      <c r="H50" s="2">
        <v>671.94727308141364</v>
      </c>
      <c r="I50" s="33">
        <v>13</v>
      </c>
    </row>
    <row r="51" spans="7:9" x14ac:dyDescent="0.35">
      <c r="G51" s="10">
        <v>25</v>
      </c>
      <c r="H51" s="2">
        <v>50.333714923833213</v>
      </c>
      <c r="I51" s="33">
        <v>13</v>
      </c>
    </row>
    <row r="52" spans="7:9" x14ac:dyDescent="0.35">
      <c r="G52" s="10">
        <v>26</v>
      </c>
      <c r="H52" s="2">
        <v>-385.79460981605962</v>
      </c>
      <c r="I52" s="33">
        <v>14</v>
      </c>
    </row>
    <row r="53" spans="7:9" x14ac:dyDescent="0.35">
      <c r="G53" s="10">
        <v>27</v>
      </c>
      <c r="H53" s="2">
        <v>388.658156240572</v>
      </c>
      <c r="I53" s="33">
        <v>15</v>
      </c>
    </row>
    <row r="54" spans="7:9" x14ac:dyDescent="0.35">
      <c r="G54" s="10">
        <v>28</v>
      </c>
      <c r="H54" s="2">
        <v>144.75342063556946</v>
      </c>
      <c r="I54" s="33">
        <v>15</v>
      </c>
    </row>
    <row r="55" spans="7:9" x14ac:dyDescent="0.35">
      <c r="G55" s="10">
        <v>29</v>
      </c>
      <c r="H55" s="2">
        <v>321.41839210808939</v>
      </c>
      <c r="I55" s="33">
        <v>15</v>
      </c>
    </row>
    <row r="56" spans="7:9" x14ac:dyDescent="0.35">
      <c r="G56" s="10">
        <v>30</v>
      </c>
      <c r="H56" s="2">
        <v>31.448418400166247</v>
      </c>
      <c r="I56" s="33">
        <v>15</v>
      </c>
    </row>
    <row r="57" spans="7:9" x14ac:dyDescent="0.35">
      <c r="G57" s="10">
        <v>31</v>
      </c>
      <c r="H57" s="2">
        <v>98.172388037424753</v>
      </c>
      <c r="I57" s="33">
        <v>15</v>
      </c>
    </row>
    <row r="58" spans="7:9" x14ac:dyDescent="0.35">
      <c r="G58" s="10">
        <v>32</v>
      </c>
      <c r="H58" s="2">
        <v>491.99994952556244</v>
      </c>
      <c r="I58" s="33">
        <v>15</v>
      </c>
    </row>
    <row r="59" spans="7:9" x14ac:dyDescent="0.35">
      <c r="G59" s="10">
        <v>33</v>
      </c>
      <c r="H59" s="2">
        <v>188.78811565499313</v>
      </c>
      <c r="I59" s="33">
        <v>15</v>
      </c>
    </row>
    <row r="60" spans="7:9" x14ac:dyDescent="0.35">
      <c r="G60" s="10">
        <v>34</v>
      </c>
      <c r="H60" s="2">
        <v>-179.43089569185781</v>
      </c>
      <c r="I60" s="33">
        <v>16</v>
      </c>
    </row>
    <row r="61" spans="7:9" x14ac:dyDescent="0.35">
      <c r="G61" s="10">
        <v>35</v>
      </c>
      <c r="H61" s="2">
        <v>64.46233785916138</v>
      </c>
      <c r="I61" s="33">
        <v>17</v>
      </c>
    </row>
    <row r="62" spans="7:9" x14ac:dyDescent="0.35">
      <c r="G62" s="10">
        <v>36</v>
      </c>
      <c r="H62" s="2">
        <v>-42.540053039346731</v>
      </c>
      <c r="I62" s="33">
        <v>18</v>
      </c>
    </row>
    <row r="63" spans="7:9" x14ac:dyDescent="0.35">
      <c r="G63" s="10">
        <v>37</v>
      </c>
      <c r="H63" s="2">
        <v>-176.23409575636038</v>
      </c>
      <c r="I63" s="33">
        <v>18</v>
      </c>
    </row>
    <row r="64" spans="7:9" x14ac:dyDescent="0.35">
      <c r="G64" s="10">
        <v>38</v>
      </c>
      <c r="H64" s="2">
        <v>-489.97428537631004</v>
      </c>
      <c r="I64" s="33">
        <v>18</v>
      </c>
    </row>
    <row r="65" spans="7:10" x14ac:dyDescent="0.35">
      <c r="G65" s="10">
        <v>39</v>
      </c>
      <c r="H65" s="2">
        <v>-535.80671052381103</v>
      </c>
      <c r="I65" s="33">
        <v>18</v>
      </c>
    </row>
    <row r="66" spans="7:10" ht="15" thickBot="1" x14ac:dyDescent="0.4">
      <c r="G66" s="16">
        <v>40</v>
      </c>
      <c r="H66" s="18">
        <v>-161.72664289941076</v>
      </c>
      <c r="I66" s="34">
        <v>18</v>
      </c>
    </row>
    <row r="68" spans="7:10" ht="15" thickBot="1" x14ac:dyDescent="0.4"/>
    <row r="69" spans="7:10" x14ac:dyDescent="0.35">
      <c r="G69" s="89" t="s">
        <v>80</v>
      </c>
      <c r="H69" s="88" t="s">
        <v>0</v>
      </c>
      <c r="I69" s="88" t="s">
        <v>82</v>
      </c>
      <c r="J69" s="90" t="s">
        <v>91</v>
      </c>
    </row>
    <row r="70" spans="7:10" x14ac:dyDescent="0.35">
      <c r="G70" s="10">
        <v>11</v>
      </c>
      <c r="H70" s="11">
        <v>589</v>
      </c>
      <c r="I70" s="2">
        <v>-235.48388727642998</v>
      </c>
      <c r="J70" s="33">
        <v>1</v>
      </c>
    </row>
    <row r="71" spans="7:10" x14ac:dyDescent="0.35">
      <c r="G71" s="10">
        <v>12</v>
      </c>
      <c r="H71" s="11">
        <v>618</v>
      </c>
      <c r="I71" s="2">
        <v>-262.98290479320224</v>
      </c>
      <c r="J71" s="33">
        <v>1</v>
      </c>
    </row>
    <row r="72" spans="7:10" x14ac:dyDescent="0.35">
      <c r="G72" s="10">
        <v>2</v>
      </c>
      <c r="H72" s="11">
        <v>624</v>
      </c>
      <c r="I72" s="2">
        <v>-15.444187972418831</v>
      </c>
      <c r="J72" s="33">
        <v>1</v>
      </c>
    </row>
    <row r="73" spans="7:10" x14ac:dyDescent="0.35">
      <c r="G73" s="10">
        <v>4</v>
      </c>
      <c r="H73" s="11">
        <v>654</v>
      </c>
      <c r="I73" s="2">
        <v>-43.267094510986681</v>
      </c>
      <c r="J73" s="33">
        <v>1</v>
      </c>
    </row>
    <row r="74" spans="7:10" x14ac:dyDescent="0.35">
      <c r="G74" s="10">
        <v>1</v>
      </c>
      <c r="H74" s="11">
        <v>667</v>
      </c>
      <c r="I74" s="2">
        <v>152.40018696680454</v>
      </c>
      <c r="J74" s="33">
        <v>2</v>
      </c>
    </row>
    <row r="75" spans="7:10" x14ac:dyDescent="0.35">
      <c r="G75" s="10">
        <v>14</v>
      </c>
      <c r="H75" s="11">
        <v>689</v>
      </c>
      <c r="I75" s="2">
        <v>-330.56510114872412</v>
      </c>
      <c r="J75" s="33">
        <v>3</v>
      </c>
    </row>
    <row r="76" spans="7:10" x14ac:dyDescent="0.35">
      <c r="G76" s="10">
        <v>3</v>
      </c>
      <c r="H76" s="11">
        <v>739</v>
      </c>
      <c r="I76" s="2">
        <v>23.847672833654997</v>
      </c>
      <c r="J76" s="33">
        <v>4</v>
      </c>
    </row>
    <row r="77" spans="7:10" x14ac:dyDescent="0.35">
      <c r="G77" s="10">
        <v>15</v>
      </c>
      <c r="H77" s="11">
        <v>795</v>
      </c>
      <c r="I77" s="2">
        <v>-254.19426831111696</v>
      </c>
      <c r="J77" s="33">
        <v>5</v>
      </c>
    </row>
    <row r="78" spans="7:10" x14ac:dyDescent="0.35">
      <c r="G78" s="10">
        <v>10</v>
      </c>
      <c r="H78" s="11">
        <v>813</v>
      </c>
      <c r="I78" s="2">
        <v>-67.880499394557773</v>
      </c>
      <c r="J78" s="33">
        <v>5</v>
      </c>
    </row>
    <row r="79" spans="7:10" x14ac:dyDescent="0.35">
      <c r="G79" s="10">
        <v>5</v>
      </c>
      <c r="H79" s="11">
        <v>818</v>
      </c>
      <c r="I79" s="2">
        <v>155.06515365856706</v>
      </c>
      <c r="J79" s="33">
        <v>6</v>
      </c>
    </row>
    <row r="80" spans="7:10" x14ac:dyDescent="0.35">
      <c r="G80" s="10">
        <v>9</v>
      </c>
      <c r="H80" s="11">
        <v>826</v>
      </c>
      <c r="I80" s="2">
        <v>34.369919708561156</v>
      </c>
      <c r="J80" s="33">
        <v>6</v>
      </c>
    </row>
    <row r="81" spans="7:10" x14ac:dyDescent="0.35">
      <c r="G81" s="10">
        <v>7</v>
      </c>
      <c r="H81" s="11">
        <v>864</v>
      </c>
      <c r="I81" s="2">
        <v>-1.2256844999086525</v>
      </c>
      <c r="J81" s="33">
        <v>7</v>
      </c>
    </row>
    <row r="82" spans="7:10" x14ac:dyDescent="0.35">
      <c r="G82" s="10">
        <v>16</v>
      </c>
      <c r="H82" s="11">
        <v>871</v>
      </c>
      <c r="I82" s="2">
        <v>-236.26639372279192</v>
      </c>
      <c r="J82" s="33">
        <v>7</v>
      </c>
    </row>
    <row r="83" spans="7:10" x14ac:dyDescent="0.35">
      <c r="G83" s="10">
        <v>17</v>
      </c>
      <c r="H83" s="11">
        <v>935</v>
      </c>
      <c r="I83" s="2">
        <v>-187.95153399412402</v>
      </c>
      <c r="J83" s="33">
        <v>7</v>
      </c>
    </row>
    <row r="84" spans="7:10" x14ac:dyDescent="0.35">
      <c r="G84" s="10">
        <v>8</v>
      </c>
      <c r="H84" s="11">
        <v>939</v>
      </c>
      <c r="I84" s="2">
        <v>4.6876454691497429</v>
      </c>
      <c r="J84" s="33">
        <v>8</v>
      </c>
    </row>
    <row r="85" spans="7:10" x14ac:dyDescent="0.35">
      <c r="G85" s="10">
        <v>13</v>
      </c>
      <c r="H85" s="11">
        <v>1024</v>
      </c>
      <c r="I85" s="2">
        <v>45.372373506266513</v>
      </c>
      <c r="J85" s="33">
        <v>8</v>
      </c>
    </row>
    <row r="86" spans="7:10" x14ac:dyDescent="0.35">
      <c r="G86" s="10">
        <v>6</v>
      </c>
      <c r="H86" s="11">
        <v>1026</v>
      </c>
      <c r="I86" s="2">
        <v>142.12797290280946</v>
      </c>
      <c r="J86" s="33">
        <v>8</v>
      </c>
    </row>
    <row r="87" spans="7:10" x14ac:dyDescent="0.35">
      <c r="G87" s="10">
        <v>26</v>
      </c>
      <c r="H87" s="11">
        <v>1066</v>
      </c>
      <c r="I87" s="2">
        <v>-385.79460981605962</v>
      </c>
      <c r="J87" s="33">
        <v>9</v>
      </c>
    </row>
    <row r="88" spans="7:10" x14ac:dyDescent="0.35">
      <c r="G88" s="10">
        <v>18</v>
      </c>
      <c r="H88" s="11">
        <v>1135</v>
      </c>
      <c r="I88" s="2">
        <v>-126.03947663585018</v>
      </c>
      <c r="J88" s="33">
        <v>9</v>
      </c>
    </row>
    <row r="89" spans="7:10" x14ac:dyDescent="0.35">
      <c r="G89" s="10">
        <v>38</v>
      </c>
      <c r="H89" s="11">
        <v>1321</v>
      </c>
      <c r="I89" s="2">
        <v>-489.97428537631004</v>
      </c>
      <c r="J89" s="33">
        <v>9</v>
      </c>
    </row>
    <row r="90" spans="7:10" x14ac:dyDescent="0.35">
      <c r="G90" s="10">
        <v>20</v>
      </c>
      <c r="H90" s="11">
        <v>1433</v>
      </c>
      <c r="I90" s="2">
        <v>102.71003188025838</v>
      </c>
      <c r="J90" s="33">
        <v>10</v>
      </c>
    </row>
    <row r="91" spans="7:10" x14ac:dyDescent="0.35">
      <c r="G91" s="10">
        <v>22</v>
      </c>
      <c r="H91" s="11">
        <v>1437</v>
      </c>
      <c r="I91" s="2">
        <v>-6.5181899939002506</v>
      </c>
      <c r="J91" s="33">
        <v>11</v>
      </c>
    </row>
    <row r="92" spans="7:10" x14ac:dyDescent="0.35">
      <c r="G92" s="10">
        <v>34</v>
      </c>
      <c r="H92" s="11">
        <v>1464</v>
      </c>
      <c r="I92" s="2">
        <v>-179.43089569185781</v>
      </c>
      <c r="J92" s="33">
        <v>11</v>
      </c>
    </row>
    <row r="93" spans="7:10" x14ac:dyDescent="0.35">
      <c r="G93" s="10">
        <v>39</v>
      </c>
      <c r="H93" s="11">
        <v>1471</v>
      </c>
      <c r="I93" s="2">
        <v>-535.80671052381103</v>
      </c>
      <c r="J93" s="33">
        <v>11</v>
      </c>
    </row>
    <row r="94" spans="7:10" x14ac:dyDescent="0.35">
      <c r="G94" s="10">
        <v>25</v>
      </c>
      <c r="H94" s="11">
        <v>1537</v>
      </c>
      <c r="I94" s="2">
        <v>50.333714923833213</v>
      </c>
      <c r="J94" s="33">
        <v>12</v>
      </c>
    </row>
    <row r="95" spans="7:10" x14ac:dyDescent="0.35">
      <c r="G95" s="10">
        <v>19</v>
      </c>
      <c r="H95" s="11">
        <v>1572</v>
      </c>
      <c r="I95" s="2">
        <v>251.92603186914721</v>
      </c>
      <c r="J95" s="33">
        <v>12</v>
      </c>
    </row>
    <row r="96" spans="7:10" x14ac:dyDescent="0.35">
      <c r="G96" s="10">
        <v>21</v>
      </c>
      <c r="H96" s="11">
        <v>1594</v>
      </c>
      <c r="I96" s="2">
        <v>214.74117224379665</v>
      </c>
      <c r="J96" s="33">
        <v>12</v>
      </c>
    </row>
    <row r="97" spans="7:10" x14ac:dyDescent="0.35">
      <c r="G97" s="10">
        <v>37</v>
      </c>
      <c r="H97" s="11">
        <v>1648</v>
      </c>
      <c r="I97" s="2">
        <v>-176.23409575636038</v>
      </c>
      <c r="J97" s="33">
        <v>13</v>
      </c>
    </row>
    <row r="98" spans="7:10" x14ac:dyDescent="0.35">
      <c r="G98" s="10">
        <v>23</v>
      </c>
      <c r="H98" s="11">
        <v>1649</v>
      </c>
      <c r="I98" s="2">
        <v>160.09618785135308</v>
      </c>
      <c r="J98" s="33">
        <v>14</v>
      </c>
    </row>
    <row r="99" spans="7:10" x14ac:dyDescent="0.35">
      <c r="G99" s="10">
        <v>28</v>
      </c>
      <c r="H99" s="11">
        <v>1694</v>
      </c>
      <c r="I99" s="2">
        <v>144.75342063556946</v>
      </c>
      <c r="J99" s="33">
        <v>14</v>
      </c>
    </row>
    <row r="100" spans="7:10" x14ac:dyDescent="0.35">
      <c r="G100" s="10">
        <v>30</v>
      </c>
      <c r="H100" s="11">
        <v>1737</v>
      </c>
      <c r="I100" s="2">
        <v>31.448418400166247</v>
      </c>
      <c r="J100" s="33">
        <v>14</v>
      </c>
    </row>
    <row r="101" spans="7:10" x14ac:dyDescent="0.35">
      <c r="G101" s="10">
        <v>36</v>
      </c>
      <c r="H101" s="11">
        <v>1768</v>
      </c>
      <c r="I101" s="2">
        <v>-42.540053039346731</v>
      </c>
      <c r="J101" s="33">
        <v>15</v>
      </c>
    </row>
    <row r="102" spans="7:10" x14ac:dyDescent="0.35">
      <c r="G102" s="10">
        <v>33</v>
      </c>
      <c r="H102" s="11">
        <v>1787</v>
      </c>
      <c r="I102" s="2">
        <v>188.78811565499313</v>
      </c>
      <c r="J102" s="33">
        <v>16</v>
      </c>
    </row>
    <row r="103" spans="7:10" x14ac:dyDescent="0.35">
      <c r="G103" s="10">
        <v>31</v>
      </c>
      <c r="H103" s="11">
        <v>1788</v>
      </c>
      <c r="I103" s="2">
        <v>98.172388037424753</v>
      </c>
      <c r="J103" s="33">
        <v>16</v>
      </c>
    </row>
    <row r="104" spans="7:10" x14ac:dyDescent="0.35">
      <c r="G104" s="10">
        <v>35</v>
      </c>
      <c r="H104" s="11">
        <v>1873</v>
      </c>
      <c r="I104" s="2">
        <v>64.46233785916138</v>
      </c>
      <c r="J104" s="33">
        <v>16</v>
      </c>
    </row>
    <row r="105" spans="7:10" x14ac:dyDescent="0.35">
      <c r="G105" s="10">
        <v>40</v>
      </c>
      <c r="H105" s="11">
        <v>1895</v>
      </c>
      <c r="I105" s="2">
        <v>-161.72664289941076</v>
      </c>
      <c r="J105" s="33">
        <v>17</v>
      </c>
    </row>
    <row r="106" spans="7:10" x14ac:dyDescent="0.35">
      <c r="G106" s="10">
        <v>29</v>
      </c>
      <c r="H106" s="11">
        <v>1931</v>
      </c>
      <c r="I106" s="2">
        <v>321.41839210808939</v>
      </c>
      <c r="J106" s="33">
        <v>18</v>
      </c>
    </row>
    <row r="107" spans="7:10" x14ac:dyDescent="0.35">
      <c r="G107" s="10">
        <v>27</v>
      </c>
      <c r="H107" s="11">
        <v>1935</v>
      </c>
      <c r="I107" s="2">
        <v>388.658156240572</v>
      </c>
      <c r="J107" s="33">
        <v>18</v>
      </c>
    </row>
    <row r="108" spans="7:10" x14ac:dyDescent="0.35">
      <c r="G108" s="10">
        <v>32</v>
      </c>
      <c r="H108" s="11">
        <v>2139</v>
      </c>
      <c r="I108" s="2">
        <v>491.99994952556244</v>
      </c>
      <c r="J108" s="33">
        <v>18</v>
      </c>
    </row>
    <row r="109" spans="7:10" ht="15" thickBot="1" x14ac:dyDescent="0.4">
      <c r="G109" s="16">
        <v>24</v>
      </c>
      <c r="H109" s="17">
        <v>2236</v>
      </c>
      <c r="I109" s="18">
        <v>671.94727308141364</v>
      </c>
      <c r="J109" s="34">
        <v>18</v>
      </c>
    </row>
  </sheetData>
  <sortState xmlns:xlrd2="http://schemas.microsoft.com/office/spreadsheetml/2017/richdata2" ref="G70:J109">
    <sortCondition ref="H70:H109"/>
  </sortState>
  <conditionalFormatting sqref="H27:H66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I70:I10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712B-A55E-4145-924B-C14186B0306A}">
  <dimension ref="B1:L43"/>
  <sheetViews>
    <sheetView tabSelected="1" workbookViewId="0">
      <selection activeCell="O43" sqref="O43"/>
    </sheetView>
  </sheetViews>
  <sheetFormatPr defaultRowHeight="14.5" x14ac:dyDescent="0.35"/>
  <cols>
    <col min="6" max="6" width="14.36328125" bestFit="1" customWidth="1"/>
    <col min="10" max="10" width="8.90625" bestFit="1" customWidth="1"/>
    <col min="11" max="11" width="13" bestFit="1" customWidth="1"/>
  </cols>
  <sheetData>
    <row r="1" spans="2:12" ht="15" thickBot="1" x14ac:dyDescent="0.4"/>
    <row r="2" spans="2:12" ht="15" thickBot="1" x14ac:dyDescent="0.4">
      <c r="B2" s="85" t="s">
        <v>92</v>
      </c>
      <c r="C2" s="86" t="s">
        <v>5</v>
      </c>
      <c r="D2" s="86" t="s">
        <v>6</v>
      </c>
      <c r="E2" s="86" t="s">
        <v>0</v>
      </c>
      <c r="F2" s="86" t="s">
        <v>81</v>
      </c>
      <c r="G2" s="86" t="s">
        <v>7</v>
      </c>
      <c r="H2" s="87" t="s">
        <v>9</v>
      </c>
      <c r="J2" s="128" t="s">
        <v>93</v>
      </c>
      <c r="K2" s="129"/>
      <c r="L2" s="130"/>
    </row>
    <row r="3" spans="2:12" ht="15" thickBot="1" x14ac:dyDescent="0.4">
      <c r="B3" s="10">
        <v>1</v>
      </c>
      <c r="C3" s="126">
        <v>2014</v>
      </c>
      <c r="D3" s="11" t="s">
        <v>1</v>
      </c>
      <c r="E3" s="11">
        <v>667</v>
      </c>
      <c r="F3" s="11">
        <f>$K$5+G3*$K$6+H3*$K$7</f>
        <v>514.59981303319489</v>
      </c>
      <c r="G3" s="2">
        <v>16.63</v>
      </c>
      <c r="H3" s="15">
        <v>3182</v>
      </c>
    </row>
    <row r="4" spans="2:12" x14ac:dyDescent="0.35">
      <c r="B4" s="10">
        <v>2</v>
      </c>
      <c r="C4" s="126"/>
      <c r="D4" s="11" t="s">
        <v>2</v>
      </c>
      <c r="E4" s="11">
        <v>624</v>
      </c>
      <c r="F4" s="11">
        <f t="shared" ref="F4:F42" si="0">$K$5+G4*$K$6+H4*$K$7</f>
        <v>639.44418797241804</v>
      </c>
      <c r="G4" s="2">
        <v>15.17</v>
      </c>
      <c r="H4" s="15">
        <v>3232</v>
      </c>
      <c r="J4" s="89"/>
      <c r="K4" s="92" t="s">
        <v>63</v>
      </c>
    </row>
    <row r="5" spans="2:12" x14ac:dyDescent="0.35">
      <c r="B5" s="10">
        <v>3</v>
      </c>
      <c r="C5" s="126"/>
      <c r="D5" s="11" t="s">
        <v>3</v>
      </c>
      <c r="E5" s="11">
        <v>739</v>
      </c>
      <c r="F5" s="11">
        <f t="shared" si="0"/>
        <v>715.15232716634432</v>
      </c>
      <c r="G5" s="2">
        <v>14.47</v>
      </c>
      <c r="H5" s="15">
        <v>3316</v>
      </c>
      <c r="J5" s="10" t="s">
        <v>57</v>
      </c>
      <c r="K5" s="95">
        <v>945.97624872430401</v>
      </c>
    </row>
    <row r="6" spans="2:12" x14ac:dyDescent="0.35">
      <c r="B6" s="10">
        <v>4</v>
      </c>
      <c r="C6" s="126"/>
      <c r="D6" s="11" t="s">
        <v>4</v>
      </c>
      <c r="E6" s="11">
        <v>654</v>
      </c>
      <c r="F6" s="11">
        <f t="shared" si="0"/>
        <v>697.26709451098611</v>
      </c>
      <c r="G6" s="2">
        <v>14.4</v>
      </c>
      <c r="H6" s="15">
        <v>3228</v>
      </c>
      <c r="J6" s="10" t="s">
        <v>7</v>
      </c>
      <c r="K6" s="95">
        <v>-76.466459780904202</v>
      </c>
    </row>
    <row r="7" spans="2:12" ht="15" thickBot="1" x14ac:dyDescent="0.4">
      <c r="B7" s="10">
        <v>5</v>
      </c>
      <c r="C7" s="126">
        <v>2015</v>
      </c>
      <c r="D7" s="11" t="s">
        <v>1</v>
      </c>
      <c r="E7" s="11">
        <v>818</v>
      </c>
      <c r="F7" s="11">
        <f t="shared" si="0"/>
        <v>662.93484634143226</v>
      </c>
      <c r="G7" s="2">
        <v>15.07</v>
      </c>
      <c r="H7" s="15">
        <v>3292</v>
      </c>
      <c r="J7" s="16" t="s">
        <v>9</v>
      </c>
      <c r="K7" s="96">
        <v>0.26406687318206401</v>
      </c>
    </row>
    <row r="8" spans="2:12" x14ac:dyDescent="0.35">
      <c r="B8" s="10">
        <v>6</v>
      </c>
      <c r="C8" s="126"/>
      <c r="D8" s="11" t="s">
        <v>2</v>
      </c>
      <c r="E8" s="11">
        <v>1026</v>
      </c>
      <c r="F8" s="11">
        <f t="shared" si="0"/>
        <v>883.87202709718986</v>
      </c>
      <c r="G8" s="2">
        <v>13.6</v>
      </c>
      <c r="H8" s="15">
        <v>3703</v>
      </c>
    </row>
    <row r="9" spans="2:12" x14ac:dyDescent="0.35">
      <c r="B9" s="10">
        <v>7</v>
      </c>
      <c r="C9" s="126"/>
      <c r="D9" s="11" t="s">
        <v>3</v>
      </c>
      <c r="E9" s="11">
        <v>864</v>
      </c>
      <c r="F9" s="11">
        <f t="shared" si="0"/>
        <v>865.22568449990797</v>
      </c>
      <c r="G9" s="2">
        <v>12.87</v>
      </c>
      <c r="H9" s="15">
        <v>3421</v>
      </c>
    </row>
    <row r="10" spans="2:12" x14ac:dyDescent="0.35">
      <c r="B10" s="10">
        <v>8</v>
      </c>
      <c r="C10" s="126"/>
      <c r="D10" s="11" t="s">
        <v>4</v>
      </c>
      <c r="E10" s="11">
        <v>939</v>
      </c>
      <c r="F10" s="11">
        <f t="shared" si="0"/>
        <v>934.31235453084957</v>
      </c>
      <c r="G10" s="2">
        <v>12.93</v>
      </c>
      <c r="H10" s="15">
        <v>3700</v>
      </c>
    </row>
    <row r="11" spans="2:12" x14ac:dyDescent="0.35">
      <c r="B11" s="10">
        <v>9</v>
      </c>
      <c r="C11" s="126">
        <v>2016</v>
      </c>
      <c r="D11" s="11" t="s">
        <v>1</v>
      </c>
      <c r="E11" s="11">
        <v>826</v>
      </c>
      <c r="F11" s="11">
        <f t="shared" si="0"/>
        <v>791.63008029143793</v>
      </c>
      <c r="G11" s="2">
        <v>13.57</v>
      </c>
      <c r="H11" s="15">
        <v>3345</v>
      </c>
    </row>
    <row r="12" spans="2:12" x14ac:dyDescent="0.35">
      <c r="B12" s="10">
        <v>10</v>
      </c>
      <c r="C12" s="126"/>
      <c r="D12" s="11" t="s">
        <v>2</v>
      </c>
      <c r="E12" s="11">
        <v>813</v>
      </c>
      <c r="F12" s="11">
        <f t="shared" si="0"/>
        <v>880.88049939455698</v>
      </c>
      <c r="G12" s="2">
        <v>12.13</v>
      </c>
      <c r="H12" s="15">
        <v>3266</v>
      </c>
    </row>
    <row r="13" spans="2:12" x14ac:dyDescent="0.35">
      <c r="B13" s="10">
        <v>11</v>
      </c>
      <c r="C13" s="126"/>
      <c r="D13" s="11" t="s">
        <v>3</v>
      </c>
      <c r="E13" s="11">
        <v>589</v>
      </c>
      <c r="F13" s="11">
        <f t="shared" si="0"/>
        <v>824.48388727642941</v>
      </c>
      <c r="G13" s="2">
        <v>11.5</v>
      </c>
      <c r="H13" s="15">
        <v>2870</v>
      </c>
    </row>
    <row r="14" spans="2:12" x14ac:dyDescent="0.35">
      <c r="B14" s="10">
        <v>12</v>
      </c>
      <c r="C14" s="126"/>
      <c r="D14" s="11" t="s">
        <v>4</v>
      </c>
      <c r="E14" s="11">
        <v>618</v>
      </c>
      <c r="F14" s="11">
        <f t="shared" si="0"/>
        <v>880.98290479320156</v>
      </c>
      <c r="G14" s="2">
        <v>11.4</v>
      </c>
      <c r="H14" s="15">
        <v>3055</v>
      </c>
    </row>
    <row r="15" spans="2:12" x14ac:dyDescent="0.35">
      <c r="B15" s="10">
        <v>13</v>
      </c>
      <c r="C15" s="126">
        <v>2017</v>
      </c>
      <c r="D15" s="11" t="s">
        <v>1</v>
      </c>
      <c r="E15" s="11">
        <v>1024</v>
      </c>
      <c r="F15" s="11">
        <f t="shared" si="0"/>
        <v>978.62762649373269</v>
      </c>
      <c r="G15" s="2">
        <v>11.57</v>
      </c>
      <c r="H15" s="15">
        <v>3474</v>
      </c>
    </row>
    <row r="16" spans="2:12" x14ac:dyDescent="0.35">
      <c r="B16" s="10">
        <v>14</v>
      </c>
      <c r="C16" s="126"/>
      <c r="D16" s="11" t="s">
        <v>2</v>
      </c>
      <c r="E16" s="11">
        <v>689</v>
      </c>
      <c r="F16" s="11">
        <f t="shared" si="0"/>
        <v>1019.5651011487234</v>
      </c>
      <c r="G16" s="2">
        <v>10.23</v>
      </c>
      <c r="H16" s="15">
        <v>3241</v>
      </c>
    </row>
    <row r="17" spans="2:8" x14ac:dyDescent="0.35">
      <c r="B17" s="10">
        <v>15</v>
      </c>
      <c r="C17" s="126"/>
      <c r="D17" s="11" t="s">
        <v>3</v>
      </c>
      <c r="E17" s="11">
        <v>795</v>
      </c>
      <c r="F17" s="11">
        <f t="shared" si="0"/>
        <v>1049.194268311116</v>
      </c>
      <c r="G17" s="2">
        <v>9.77</v>
      </c>
      <c r="H17" s="15">
        <v>3220</v>
      </c>
    </row>
    <row r="18" spans="2:8" x14ac:dyDescent="0.35">
      <c r="B18" s="10">
        <v>16</v>
      </c>
      <c r="C18" s="126"/>
      <c r="D18" s="11" t="s">
        <v>4</v>
      </c>
      <c r="E18" s="11">
        <v>871</v>
      </c>
      <c r="F18" s="11">
        <f t="shared" si="0"/>
        <v>1107.2663937227912</v>
      </c>
      <c r="G18" s="2">
        <v>9.57</v>
      </c>
      <c r="H18" s="15">
        <v>3382</v>
      </c>
    </row>
    <row r="19" spans="2:8" x14ac:dyDescent="0.35">
      <c r="B19" s="10">
        <v>17</v>
      </c>
      <c r="C19" s="126">
        <v>2018</v>
      </c>
      <c r="D19" s="11" t="s">
        <v>1</v>
      </c>
      <c r="E19" s="11">
        <v>935</v>
      </c>
      <c r="F19" s="11">
        <f t="shared" si="0"/>
        <v>1122.9515339941233</v>
      </c>
      <c r="G19" s="2">
        <v>9.8000000000000007</v>
      </c>
      <c r="H19" s="15">
        <v>3508</v>
      </c>
    </row>
    <row r="20" spans="2:8" x14ac:dyDescent="0.35">
      <c r="B20" s="10">
        <v>18</v>
      </c>
      <c r="C20" s="126"/>
      <c r="D20" s="11" t="s">
        <v>2</v>
      </c>
      <c r="E20" s="11">
        <v>1135</v>
      </c>
      <c r="F20" s="11">
        <f t="shared" si="0"/>
        <v>1261.0394766358495</v>
      </c>
      <c r="G20" s="2">
        <v>8.93</v>
      </c>
      <c r="H20" s="15">
        <v>3779</v>
      </c>
    </row>
    <row r="21" spans="2:8" x14ac:dyDescent="0.35">
      <c r="B21" s="10">
        <v>19</v>
      </c>
      <c r="C21" s="126"/>
      <c r="D21" s="11" t="s">
        <v>3</v>
      </c>
      <c r="E21" s="11">
        <v>1572</v>
      </c>
      <c r="F21" s="11">
        <f t="shared" si="0"/>
        <v>1320.0739681308519</v>
      </c>
      <c r="G21" s="2">
        <v>8.6</v>
      </c>
      <c r="H21" s="15">
        <v>3907</v>
      </c>
    </row>
    <row r="22" spans="2:8" x14ac:dyDescent="0.35">
      <c r="B22" s="10">
        <v>20</v>
      </c>
      <c r="C22" s="126"/>
      <c r="D22" s="11" t="s">
        <v>4</v>
      </c>
      <c r="E22" s="11">
        <v>1433</v>
      </c>
      <c r="F22" s="11">
        <f t="shared" si="0"/>
        <v>1330.2899681197409</v>
      </c>
      <c r="G22" s="2">
        <v>8.57</v>
      </c>
      <c r="H22" s="15">
        <v>3937</v>
      </c>
    </row>
    <row r="23" spans="2:8" x14ac:dyDescent="0.35">
      <c r="B23" s="10">
        <v>21</v>
      </c>
      <c r="C23" s="126">
        <v>2019</v>
      </c>
      <c r="D23" s="11" t="s">
        <v>1</v>
      </c>
      <c r="E23" s="11">
        <v>1594</v>
      </c>
      <c r="F23" s="11">
        <f t="shared" si="0"/>
        <v>1379.2588277562027</v>
      </c>
      <c r="G23" s="2">
        <v>8.9</v>
      </c>
      <c r="H23" s="15">
        <v>4218</v>
      </c>
    </row>
    <row r="24" spans="2:8" x14ac:dyDescent="0.35">
      <c r="B24" s="10">
        <v>22</v>
      </c>
      <c r="C24" s="126"/>
      <c r="D24" s="11" t="s">
        <v>2</v>
      </c>
      <c r="E24" s="11">
        <v>1437</v>
      </c>
      <c r="F24" s="11">
        <f t="shared" si="0"/>
        <v>1443.5181899938993</v>
      </c>
      <c r="G24" s="2">
        <v>8.07</v>
      </c>
      <c r="H24" s="15">
        <v>4221</v>
      </c>
    </row>
    <row r="25" spans="2:8" x14ac:dyDescent="0.35">
      <c r="B25" s="10">
        <v>23</v>
      </c>
      <c r="C25" s="126"/>
      <c r="D25" s="11" t="s">
        <v>3</v>
      </c>
      <c r="E25" s="11">
        <v>1649</v>
      </c>
      <c r="F25" s="11">
        <f t="shared" si="0"/>
        <v>1488.903812148646</v>
      </c>
      <c r="G25" s="2">
        <v>7.77</v>
      </c>
      <c r="H25" s="15">
        <v>4306</v>
      </c>
    </row>
    <row r="26" spans="2:8" x14ac:dyDescent="0.35">
      <c r="B26" s="10">
        <v>24</v>
      </c>
      <c r="C26" s="126"/>
      <c r="D26" s="11" t="s">
        <v>4</v>
      </c>
      <c r="E26" s="11">
        <v>2236</v>
      </c>
      <c r="F26" s="11">
        <f t="shared" si="0"/>
        <v>1564.0527269185857</v>
      </c>
      <c r="G26" s="2">
        <v>7.73</v>
      </c>
      <c r="H26" s="15">
        <v>4579</v>
      </c>
    </row>
    <row r="27" spans="2:8" x14ac:dyDescent="0.35">
      <c r="B27" s="10">
        <v>25</v>
      </c>
      <c r="C27" s="126">
        <v>2020</v>
      </c>
      <c r="D27" s="11" t="s">
        <v>1</v>
      </c>
      <c r="E27" s="11">
        <v>1537</v>
      </c>
      <c r="F27" s="11">
        <f t="shared" si="0"/>
        <v>1486.6662850761659</v>
      </c>
      <c r="G27" s="2">
        <v>8.3000000000000007</v>
      </c>
      <c r="H27" s="15">
        <v>4451</v>
      </c>
    </row>
    <row r="28" spans="2:8" x14ac:dyDescent="0.35">
      <c r="B28" s="10">
        <v>26</v>
      </c>
      <c r="C28" s="126"/>
      <c r="D28" s="11" t="s">
        <v>2</v>
      </c>
      <c r="E28" s="11">
        <v>1066</v>
      </c>
      <c r="F28" s="11">
        <f t="shared" si="0"/>
        <v>1451.7946098160587</v>
      </c>
      <c r="G28" s="2">
        <v>8.8699999999999992</v>
      </c>
      <c r="H28" s="15">
        <v>4484</v>
      </c>
    </row>
    <row r="29" spans="2:8" x14ac:dyDescent="0.35">
      <c r="B29" s="10">
        <v>27</v>
      </c>
      <c r="C29" s="126"/>
      <c r="D29" s="11" t="s">
        <v>3</v>
      </c>
      <c r="E29" s="11">
        <v>1935</v>
      </c>
      <c r="F29" s="11">
        <f t="shared" si="0"/>
        <v>1546.3418437594269</v>
      </c>
      <c r="G29" s="2">
        <v>8.9700000000000006</v>
      </c>
      <c r="H29" s="15">
        <v>4871</v>
      </c>
    </row>
    <row r="30" spans="2:8" x14ac:dyDescent="0.35">
      <c r="B30" s="10">
        <v>28</v>
      </c>
      <c r="C30" s="126"/>
      <c r="D30" s="11" t="s">
        <v>4</v>
      </c>
      <c r="E30" s="11">
        <v>1694</v>
      </c>
      <c r="F30" s="11">
        <f t="shared" si="0"/>
        <v>1549.2465793644296</v>
      </c>
      <c r="G30" s="2">
        <v>8.9700000000000006</v>
      </c>
      <c r="H30" s="15">
        <v>4882</v>
      </c>
    </row>
    <row r="31" spans="2:8" x14ac:dyDescent="0.35">
      <c r="B31" s="10">
        <v>29</v>
      </c>
      <c r="C31" s="126">
        <v>2021</v>
      </c>
      <c r="D31" s="11" t="s">
        <v>1</v>
      </c>
      <c r="E31" s="11">
        <v>1931</v>
      </c>
      <c r="F31" s="11">
        <f t="shared" si="0"/>
        <v>1609.5816078919097</v>
      </c>
      <c r="G31" s="2">
        <v>9.4</v>
      </c>
      <c r="H31" s="15">
        <v>5235</v>
      </c>
    </row>
    <row r="32" spans="2:8" x14ac:dyDescent="0.35">
      <c r="B32" s="10">
        <v>30</v>
      </c>
      <c r="C32" s="126"/>
      <c r="D32" s="11" t="s">
        <v>2</v>
      </c>
      <c r="E32" s="11">
        <v>1737</v>
      </c>
      <c r="F32" s="11">
        <f t="shared" si="0"/>
        <v>1705.5515815998328</v>
      </c>
      <c r="G32" s="2">
        <v>8.77</v>
      </c>
      <c r="H32" s="15">
        <v>5416</v>
      </c>
    </row>
    <row r="33" spans="2:8" x14ac:dyDescent="0.35">
      <c r="B33" s="10">
        <v>31</v>
      </c>
      <c r="C33" s="126"/>
      <c r="D33" s="11" t="s">
        <v>3</v>
      </c>
      <c r="E33" s="11">
        <v>1788</v>
      </c>
      <c r="F33" s="11">
        <f t="shared" si="0"/>
        <v>1689.8276119625741</v>
      </c>
      <c r="G33" s="2">
        <v>8.43</v>
      </c>
      <c r="H33" s="15">
        <v>5258</v>
      </c>
    </row>
    <row r="34" spans="2:8" x14ac:dyDescent="0.35">
      <c r="B34" s="10">
        <v>32</v>
      </c>
      <c r="C34" s="126"/>
      <c r="D34" s="11" t="s">
        <v>4</v>
      </c>
      <c r="E34" s="11">
        <v>2139</v>
      </c>
      <c r="F34" s="11">
        <f t="shared" si="0"/>
        <v>1647.0000504744366</v>
      </c>
      <c r="G34" s="2">
        <v>8.6999999999999993</v>
      </c>
      <c r="H34" s="15">
        <v>5174</v>
      </c>
    </row>
    <row r="35" spans="2:8" x14ac:dyDescent="0.35">
      <c r="B35" s="10">
        <v>33</v>
      </c>
      <c r="C35" s="126">
        <v>2022</v>
      </c>
      <c r="D35" s="11" t="s">
        <v>1</v>
      </c>
      <c r="E35" s="11">
        <v>1787</v>
      </c>
      <c r="F35" s="11">
        <f t="shared" si="0"/>
        <v>1598.2118843450062</v>
      </c>
      <c r="G35" s="2">
        <v>9.9700000000000006</v>
      </c>
      <c r="H35" s="15">
        <v>5357</v>
      </c>
    </row>
    <row r="36" spans="2:8" x14ac:dyDescent="0.35">
      <c r="B36" s="10">
        <v>34</v>
      </c>
      <c r="C36" s="126"/>
      <c r="D36" s="11" t="s">
        <v>2</v>
      </c>
      <c r="E36" s="11">
        <v>1464</v>
      </c>
      <c r="F36" s="11">
        <f t="shared" si="0"/>
        <v>1643.4308956918569</v>
      </c>
      <c r="G36" s="2">
        <v>9.1300000000000008</v>
      </c>
      <c r="H36" s="15">
        <v>5285</v>
      </c>
    </row>
    <row r="37" spans="2:8" x14ac:dyDescent="0.35">
      <c r="B37" s="10">
        <v>35</v>
      </c>
      <c r="C37" s="126"/>
      <c r="D37" s="11" t="s">
        <v>3</v>
      </c>
      <c r="E37" s="11">
        <v>1873</v>
      </c>
      <c r="F37" s="11">
        <f t="shared" si="0"/>
        <v>1808.5376621408379</v>
      </c>
      <c r="G37" s="2">
        <v>8.77</v>
      </c>
      <c r="H37" s="15">
        <v>5806</v>
      </c>
    </row>
    <row r="38" spans="2:8" x14ac:dyDescent="0.35">
      <c r="B38" s="10">
        <v>36</v>
      </c>
      <c r="C38" s="126"/>
      <c r="D38" s="11" t="s">
        <v>4</v>
      </c>
      <c r="E38" s="11">
        <v>1768</v>
      </c>
      <c r="F38" s="11">
        <f t="shared" si="0"/>
        <v>1810.5400530393456</v>
      </c>
      <c r="G38" s="2">
        <v>8.73</v>
      </c>
      <c r="H38" s="15">
        <v>5802</v>
      </c>
    </row>
    <row r="39" spans="2:8" x14ac:dyDescent="0.35">
      <c r="B39" s="10">
        <v>37</v>
      </c>
      <c r="C39" s="126">
        <v>2023</v>
      </c>
      <c r="D39" s="11" t="s">
        <v>1</v>
      </c>
      <c r="E39" s="11">
        <v>1648</v>
      </c>
      <c r="F39" s="11">
        <f t="shared" si="0"/>
        <v>1824.2340957563592</v>
      </c>
      <c r="G39" s="2">
        <v>9.1</v>
      </c>
      <c r="H39" s="15">
        <v>5961</v>
      </c>
    </row>
    <row r="40" spans="2:8" x14ac:dyDescent="0.35">
      <c r="B40" s="10">
        <v>38</v>
      </c>
      <c r="C40" s="126"/>
      <c r="D40" s="11" t="s">
        <v>2</v>
      </c>
      <c r="E40" s="11">
        <v>1321</v>
      </c>
      <c r="F40" s="11">
        <f t="shared" si="0"/>
        <v>1810.9742853763091</v>
      </c>
      <c r="G40" s="2">
        <v>8.6</v>
      </c>
      <c r="H40" s="15">
        <v>5766</v>
      </c>
    </row>
    <row r="41" spans="2:8" x14ac:dyDescent="0.35">
      <c r="B41" s="10">
        <v>39</v>
      </c>
      <c r="C41" s="126"/>
      <c r="D41" s="11" t="s">
        <v>3</v>
      </c>
      <c r="E41" s="11">
        <v>1471</v>
      </c>
      <c r="F41" s="11">
        <f t="shared" si="0"/>
        <v>2006.8067105238101</v>
      </c>
      <c r="G41" s="2">
        <v>8.3699999999999992</v>
      </c>
      <c r="H41" s="15">
        <v>6441</v>
      </c>
    </row>
    <row r="42" spans="2:8" ht="15" thickBot="1" x14ac:dyDescent="0.4">
      <c r="B42" s="16">
        <v>40</v>
      </c>
      <c r="C42" s="127"/>
      <c r="D42" s="17" t="s">
        <v>4</v>
      </c>
      <c r="E42" s="17">
        <v>1895</v>
      </c>
      <c r="F42" s="17">
        <f t="shared" si="0"/>
        <v>2056.7266428994094</v>
      </c>
      <c r="G42" s="18">
        <v>8.4700000000000006</v>
      </c>
      <c r="H42" s="22">
        <v>6659</v>
      </c>
    </row>
    <row r="43" spans="2:8" ht="15" thickBot="1" x14ac:dyDescent="0.4">
      <c r="B43" s="119">
        <v>41</v>
      </c>
      <c r="C43" s="120">
        <v>2024</v>
      </c>
      <c r="D43" s="121" t="s">
        <v>1</v>
      </c>
      <c r="E43" s="122"/>
      <c r="F43" s="123">
        <f>$K$5+G43*$K$6+H43*$K$7</f>
        <v>2003.6639506994813</v>
      </c>
      <c r="G43" s="124">
        <f>_xlfn.FORECAST.LINEAR(C43,G3:G42,C3:C42)</f>
        <v>6.7300000000000182</v>
      </c>
      <c r="H43" s="125">
        <f>_xlfn.FORECAST.LINEAR(C43,H3:H42,C3:C42)</f>
        <v>5954.2000000000698</v>
      </c>
    </row>
  </sheetData>
  <mergeCells count="11">
    <mergeCell ref="C27:C30"/>
    <mergeCell ref="C31:C34"/>
    <mergeCell ref="C35:C38"/>
    <mergeCell ref="C39:C42"/>
    <mergeCell ref="J2:L2"/>
    <mergeCell ref="C3:C6"/>
    <mergeCell ref="C7:C10"/>
    <mergeCell ref="C11:C14"/>
    <mergeCell ref="C15:C18"/>
    <mergeCell ref="C19:C22"/>
    <mergeCell ref="C23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V</vt:lpstr>
      <vt:lpstr>Hellwig</vt:lpstr>
      <vt:lpstr>Weryfikacja_modelu</vt:lpstr>
      <vt:lpstr>VIF1</vt:lpstr>
      <vt:lpstr>VIF2</vt:lpstr>
      <vt:lpstr>Test_symetrii</vt:lpstr>
      <vt:lpstr>Test_serii</vt:lpstr>
      <vt:lpstr>Prognozowanie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Rzeźnikiewicz</dc:creator>
  <cp:lastModifiedBy>Mateusz Rzeźnikiewicz</cp:lastModifiedBy>
  <dcterms:created xsi:type="dcterms:W3CDTF">2025-05-02T18:13:02Z</dcterms:created>
  <dcterms:modified xsi:type="dcterms:W3CDTF">2025-05-11T21:39:22Z</dcterms:modified>
</cp:coreProperties>
</file>