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hD\Existing hydropower\Pure Data\"/>
    </mc:Choice>
  </mc:AlternateContent>
  <xr:revisionPtr revIDLastSave="0" documentId="13_ncr:1_{60B0923A-7BCA-44A5-BFF9-A45BFD0FBF07}" xr6:coauthVersionLast="36" xr6:coauthVersionMax="36" xr10:uidLastSave="{00000000-0000-0000-0000-000000000000}"/>
  <bookViews>
    <workbookView xWindow="0" yWindow="0" windowWidth="19200" windowHeight="10785" xr2:uid="{9D50E55D-A5D4-4EBF-A5C8-1DAABA6DC583}"/>
  </bookViews>
  <sheets>
    <sheet name="Metadata" sheetId="6" r:id="rId1"/>
    <sheet name="Onshore - hydropower" sheetId="3" r:id="rId2"/>
    <sheet name="Offshore - Tidal" sheetId="5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5" l="1"/>
  <c r="F4" i="5"/>
  <c r="J4" i="5" s="1"/>
  <c r="S7" i="5"/>
  <c r="S8" i="5"/>
  <c r="F8" i="5"/>
  <c r="J8" i="5" s="1"/>
  <c r="F7" i="5"/>
  <c r="J7" i="5" s="1"/>
  <c r="S6" i="5"/>
  <c r="F6" i="5"/>
  <c r="J6" i="5" s="1"/>
  <c r="E770" i="3"/>
  <c r="F770" i="3" s="1"/>
  <c r="N607" i="3"/>
  <c r="E607" i="3"/>
  <c r="F607" i="3" s="1"/>
  <c r="N218" i="3"/>
  <c r="E218" i="3"/>
  <c r="F218" i="3" s="1"/>
  <c r="N332" i="3"/>
  <c r="E332" i="3"/>
  <c r="F332" i="3" s="1"/>
  <c r="N308" i="3"/>
  <c r="E308" i="3"/>
  <c r="F308" i="3" s="1"/>
  <c r="E1030" i="3"/>
  <c r="F1030" i="3" s="1"/>
  <c r="E1057" i="3"/>
  <c r="F1057" i="3" s="1"/>
  <c r="N100" i="3"/>
  <c r="E100" i="3"/>
  <c r="F100" i="3" s="1"/>
  <c r="E1103" i="3"/>
  <c r="F1103" i="3" s="1"/>
  <c r="E1102" i="3"/>
  <c r="F1102" i="3" s="1"/>
  <c r="E654" i="3"/>
  <c r="F654" i="3" s="1"/>
  <c r="E1156" i="3"/>
  <c r="F1156" i="3" s="1"/>
  <c r="E1029" i="3"/>
  <c r="F1029" i="3" s="1"/>
  <c r="F1174" i="3"/>
  <c r="E1101" i="3"/>
  <c r="F1101" i="3" s="1"/>
  <c r="E1086" i="3"/>
  <c r="F1086" i="3" s="1"/>
  <c r="N928" i="3"/>
  <c r="X928" i="3"/>
  <c r="D411" i="3"/>
  <c r="X413" i="3"/>
  <c r="N390" i="3"/>
  <c r="X123" i="3"/>
  <c r="X205" i="3"/>
  <c r="X68" i="3"/>
  <c r="X154" i="3"/>
  <c r="X45" i="3"/>
  <c r="X4" i="3"/>
  <c r="X55" i="3"/>
  <c r="X22" i="3"/>
  <c r="X61" i="3"/>
  <c r="X36" i="3"/>
  <c r="X112" i="3"/>
  <c r="X561" i="3"/>
  <c r="X598" i="3"/>
  <c r="X160" i="3"/>
  <c r="X59" i="3"/>
  <c r="X40" i="3" l="1"/>
  <c r="X809" i="3"/>
  <c r="X201" i="3"/>
  <c r="X3" i="3"/>
  <c r="X5" i="3"/>
  <c r="X21" i="3"/>
  <c r="X44" i="3"/>
  <c r="X46" i="3"/>
  <c r="X23" i="3"/>
  <c r="X24" i="3"/>
  <c r="X54" i="3"/>
  <c r="X47" i="3"/>
  <c r="X60" i="3"/>
  <c r="X16" i="3"/>
  <c r="X15" i="3"/>
  <c r="X14" i="3"/>
  <c r="X11" i="3"/>
  <c r="X9" i="3"/>
  <c r="X8" i="3"/>
  <c r="X7" i="3"/>
  <c r="X25" i="3"/>
  <c r="S5" i="5"/>
  <c r="S3" i="5"/>
  <c r="E1149" i="3"/>
  <c r="F1149" i="3" s="1"/>
  <c r="N1042" i="3"/>
  <c r="N518" i="3"/>
  <c r="E518" i="3"/>
  <c r="F518" i="3" s="1"/>
  <c r="F5" i="5"/>
  <c r="J5" i="5" s="1"/>
  <c r="F3" i="5"/>
  <c r="J3" i="5" s="1"/>
  <c r="N905" i="3"/>
  <c r="N997" i="3"/>
  <c r="N1014" i="3"/>
  <c r="N1023" i="3"/>
  <c r="N1081" i="3"/>
  <c r="N850" i="3"/>
  <c r="N828" i="3"/>
  <c r="N537" i="3"/>
  <c r="N673" i="3"/>
  <c r="N1030" i="3"/>
  <c r="N623" i="3"/>
  <c r="E623" i="3"/>
  <c r="F623" i="3" s="1"/>
  <c r="N442" i="3"/>
  <c r="N386" i="3"/>
  <c r="N194" i="3"/>
  <c r="N116" i="3"/>
  <c r="N1170" i="3"/>
  <c r="N1172" i="3"/>
  <c r="N198" i="3"/>
  <c r="N6" i="3"/>
  <c r="N3" i="3"/>
  <c r="N5" i="3"/>
  <c r="N66" i="3"/>
  <c r="N101" i="3"/>
  <c r="N472" i="3"/>
  <c r="N164" i="3"/>
  <c r="N326" i="3"/>
  <c r="N655" i="3"/>
  <c r="N1169" i="3"/>
  <c r="N1167" i="3"/>
  <c r="N1161" i="3"/>
  <c r="N1162" i="3"/>
  <c r="N1163" i="3"/>
  <c r="N1164" i="3"/>
  <c r="N1166" i="3"/>
  <c r="N1160" i="3"/>
  <c r="N1158" i="3"/>
  <c r="N1157" i="3"/>
  <c r="N1155" i="3"/>
  <c r="N1154" i="3"/>
  <c r="N1152" i="3"/>
  <c r="N1153" i="3"/>
  <c r="N1150" i="3"/>
  <c r="N1151" i="3"/>
  <c r="N1148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7" i="3"/>
  <c r="N1116" i="3"/>
  <c r="N1115" i="3"/>
  <c r="N887" i="3"/>
  <c r="N1113" i="3"/>
  <c r="N1112" i="3"/>
  <c r="N1111" i="3"/>
  <c r="N1110" i="3"/>
  <c r="N1109" i="3"/>
  <c r="N1119" i="3"/>
  <c r="N1108" i="3"/>
  <c r="N1107" i="3"/>
  <c r="N1106" i="3"/>
  <c r="N1105" i="3"/>
  <c r="N1104" i="3"/>
  <c r="N1099" i="3"/>
  <c r="N1098" i="3"/>
  <c r="N1097" i="3"/>
  <c r="N1096" i="3"/>
  <c r="N1095" i="3"/>
  <c r="N1094" i="3"/>
  <c r="N1093" i="3"/>
  <c r="N1092" i="3"/>
  <c r="N1100" i="3"/>
  <c r="N1091" i="3"/>
  <c r="N1090" i="3"/>
  <c r="N1087" i="3"/>
  <c r="N1085" i="3"/>
  <c r="N1088" i="3"/>
  <c r="N1082" i="3"/>
  <c r="N1084" i="3"/>
  <c r="N1083" i="3"/>
  <c r="N1080" i="3"/>
  <c r="N1079" i="3"/>
  <c r="N1078" i="3"/>
  <c r="N1077" i="3"/>
  <c r="N1076" i="3"/>
  <c r="N1075" i="3"/>
  <c r="N1074" i="3"/>
  <c r="N1043" i="3"/>
  <c r="N1073" i="3"/>
  <c r="N1072" i="3"/>
  <c r="N1071" i="3"/>
  <c r="N1070" i="3"/>
  <c r="N1056" i="3"/>
  <c r="N1069" i="3"/>
  <c r="N1065" i="3"/>
  <c r="N1028" i="3"/>
  <c r="N1064" i="3"/>
  <c r="N1063" i="3"/>
  <c r="N1062" i="3"/>
  <c r="N1055" i="3"/>
  <c r="N1068" i="3"/>
  <c r="N1061" i="3"/>
  <c r="N1060" i="3"/>
  <c r="N1059" i="3"/>
  <c r="N1058" i="3"/>
  <c r="N1054" i="3"/>
  <c r="N1053" i="3"/>
  <c r="N1052" i="3"/>
  <c r="N1051" i="3"/>
  <c r="N1050" i="3"/>
  <c r="N1049" i="3"/>
  <c r="N1048" i="3"/>
  <c r="N1047" i="3"/>
  <c r="N1041" i="3"/>
  <c r="N1040" i="3"/>
  <c r="N1025" i="3"/>
  <c r="N1026" i="3"/>
  <c r="N1044" i="3"/>
  <c r="N1031" i="3"/>
  <c r="N1032" i="3"/>
  <c r="N1033" i="3"/>
  <c r="N1027" i="3"/>
  <c r="N1034" i="3"/>
  <c r="N1035" i="3"/>
  <c r="N1036" i="3"/>
  <c r="N1037" i="3"/>
  <c r="N1038" i="3"/>
  <c r="N1039" i="3"/>
  <c r="N1024" i="3"/>
  <c r="N1022" i="3"/>
  <c r="N1021" i="3"/>
  <c r="N1020" i="3"/>
  <c r="N1019" i="3"/>
  <c r="N1018" i="3"/>
  <c r="N1017" i="3"/>
  <c r="N1016" i="3"/>
  <c r="N1015" i="3"/>
  <c r="N1013" i="3"/>
  <c r="N1012" i="3"/>
  <c r="N1011" i="3"/>
  <c r="N1010" i="3"/>
  <c r="N1009" i="3"/>
  <c r="N1007" i="3"/>
  <c r="N1006" i="3"/>
  <c r="N1005" i="3"/>
  <c r="N1004" i="3"/>
  <c r="N1003" i="3"/>
  <c r="N1002" i="3"/>
  <c r="N1001" i="3"/>
  <c r="N1000" i="3"/>
  <c r="N999" i="3"/>
  <c r="N1067" i="3"/>
  <c r="N998" i="3"/>
  <c r="N1045" i="3"/>
  <c r="N996" i="3"/>
  <c r="N995" i="3"/>
  <c r="N994" i="3"/>
  <c r="N992" i="3"/>
  <c r="N991" i="3"/>
  <c r="N990" i="3"/>
  <c r="N989" i="3"/>
  <c r="N988" i="3"/>
  <c r="N986" i="3"/>
  <c r="N985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87" i="3"/>
  <c r="N938" i="3"/>
  <c r="N937" i="3"/>
  <c r="N936" i="3"/>
  <c r="N935" i="3"/>
  <c r="N934" i="3"/>
  <c r="N933" i="3"/>
  <c r="N932" i="3"/>
  <c r="N930" i="3"/>
  <c r="N929" i="3"/>
  <c r="N927" i="3"/>
  <c r="N926" i="3"/>
  <c r="N931" i="3"/>
  <c r="N925" i="3"/>
  <c r="N924" i="3"/>
  <c r="N923" i="3"/>
  <c r="N922" i="3"/>
  <c r="N921" i="3"/>
  <c r="N920" i="3"/>
  <c r="N919" i="3"/>
  <c r="N918" i="3"/>
  <c r="N917" i="3"/>
  <c r="N993" i="3"/>
  <c r="N916" i="3"/>
  <c r="N915" i="3"/>
  <c r="N914" i="3"/>
  <c r="N913" i="3"/>
  <c r="N912" i="3"/>
  <c r="N911" i="3"/>
  <c r="N908" i="3"/>
  <c r="N907" i="3"/>
  <c r="N906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1" i="3"/>
  <c r="N892" i="3"/>
  <c r="N890" i="3"/>
  <c r="N889" i="3"/>
  <c r="N888" i="3"/>
  <c r="N886" i="3"/>
  <c r="N885" i="3"/>
  <c r="N884" i="3"/>
  <c r="N882" i="3"/>
  <c r="N881" i="3"/>
  <c r="N880" i="3"/>
  <c r="N879" i="3"/>
  <c r="N878" i="3"/>
  <c r="N883" i="3"/>
  <c r="N910" i="3"/>
  <c r="N877" i="3"/>
  <c r="N876" i="3"/>
  <c r="N875" i="3"/>
  <c r="N874" i="3"/>
  <c r="N873" i="3"/>
  <c r="N872" i="3"/>
  <c r="N870" i="3"/>
  <c r="N869" i="3"/>
  <c r="N868" i="3"/>
  <c r="N867" i="3"/>
  <c r="N866" i="3"/>
  <c r="N871" i="3"/>
  <c r="N865" i="3"/>
  <c r="N864" i="3"/>
  <c r="N909" i="3"/>
  <c r="N863" i="3"/>
  <c r="N1171" i="3"/>
  <c r="N862" i="3"/>
  <c r="N861" i="3"/>
  <c r="N860" i="3"/>
  <c r="N859" i="3"/>
  <c r="N753" i="3"/>
  <c r="N858" i="3"/>
  <c r="N856" i="3"/>
  <c r="N855" i="3"/>
  <c r="N854" i="3"/>
  <c r="N853" i="3"/>
  <c r="N852" i="3"/>
  <c r="N851" i="3"/>
  <c r="N849" i="3"/>
  <c r="N848" i="3"/>
  <c r="N847" i="3"/>
  <c r="N85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7" i="3"/>
  <c r="N817" i="3"/>
  <c r="N826" i="3"/>
  <c r="N825" i="3"/>
  <c r="N824" i="3"/>
  <c r="N823" i="3"/>
  <c r="N822" i="3"/>
  <c r="N821" i="3"/>
  <c r="N820" i="3"/>
  <c r="N819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18" i="3"/>
  <c r="N801" i="3"/>
  <c r="N800" i="3"/>
  <c r="N799" i="3"/>
  <c r="N797" i="3"/>
  <c r="N796" i="3"/>
  <c r="N795" i="3"/>
  <c r="N780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79" i="3"/>
  <c r="N778" i="3"/>
  <c r="N777" i="3"/>
  <c r="N776" i="3"/>
  <c r="N775" i="3"/>
  <c r="N774" i="3"/>
  <c r="N773" i="3"/>
  <c r="N772" i="3"/>
  <c r="N769" i="3"/>
  <c r="N768" i="3"/>
  <c r="N767" i="3"/>
  <c r="N766" i="3"/>
  <c r="N765" i="3"/>
  <c r="N764" i="3"/>
  <c r="N798" i="3"/>
  <c r="N763" i="3"/>
  <c r="N762" i="3"/>
  <c r="N761" i="3"/>
  <c r="N760" i="3"/>
  <c r="N759" i="3"/>
  <c r="N758" i="3"/>
  <c r="N757" i="3"/>
  <c r="N756" i="3"/>
  <c r="N755" i="3"/>
  <c r="N754" i="3"/>
  <c r="N752" i="3"/>
  <c r="N751" i="3"/>
  <c r="N750" i="3"/>
  <c r="N749" i="3"/>
  <c r="N748" i="3"/>
  <c r="N771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09" i="3"/>
  <c r="N708" i="3"/>
  <c r="N707" i="3"/>
  <c r="N687" i="3"/>
  <c r="N706" i="3"/>
  <c r="N653" i="3"/>
  <c r="N704" i="3"/>
  <c r="N703" i="3"/>
  <c r="N702" i="3"/>
  <c r="N701" i="3"/>
  <c r="N698" i="3"/>
  <c r="N697" i="3"/>
  <c r="N696" i="3"/>
  <c r="N695" i="3"/>
  <c r="N652" i="3"/>
  <c r="N693" i="3"/>
  <c r="N692" i="3"/>
  <c r="N691" i="3"/>
  <c r="N690" i="3"/>
  <c r="N689" i="3"/>
  <c r="N688" i="3"/>
  <c r="N686" i="3"/>
  <c r="N685" i="3"/>
  <c r="N684" i="3"/>
  <c r="N683" i="3"/>
  <c r="N682" i="3"/>
  <c r="N681" i="3"/>
  <c r="N680" i="3"/>
  <c r="N651" i="3"/>
  <c r="N679" i="3"/>
  <c r="N678" i="3"/>
  <c r="N677" i="3"/>
  <c r="N676" i="3"/>
  <c r="N675" i="3"/>
  <c r="N674" i="3"/>
  <c r="N672" i="3"/>
  <c r="N671" i="3"/>
  <c r="N670" i="3"/>
  <c r="N669" i="3"/>
  <c r="N668" i="3"/>
  <c r="N667" i="3"/>
  <c r="N666" i="3"/>
  <c r="N650" i="3"/>
  <c r="N665" i="3"/>
  <c r="N664" i="3"/>
  <c r="N663" i="3"/>
  <c r="N649" i="3"/>
  <c r="N662" i="3"/>
  <c r="N661" i="3"/>
  <c r="N648" i="3"/>
  <c r="N660" i="3"/>
  <c r="N659" i="3"/>
  <c r="N658" i="3"/>
  <c r="N647" i="3"/>
  <c r="N657" i="3"/>
  <c r="N646" i="3"/>
  <c r="N656" i="3"/>
  <c r="N645" i="3"/>
  <c r="N644" i="3"/>
  <c r="N642" i="3"/>
  <c r="N643" i="3"/>
  <c r="N640" i="3"/>
  <c r="N639" i="3"/>
  <c r="N638" i="3"/>
  <c r="N636" i="3"/>
  <c r="N635" i="3"/>
  <c r="N634" i="3"/>
  <c r="N633" i="3"/>
  <c r="N632" i="3"/>
  <c r="N631" i="3"/>
  <c r="N630" i="3"/>
  <c r="N629" i="3"/>
  <c r="N627" i="3"/>
  <c r="N626" i="3"/>
  <c r="N625" i="3"/>
  <c r="N624" i="3"/>
  <c r="N622" i="3"/>
  <c r="N621" i="3"/>
  <c r="N620" i="3"/>
  <c r="N619" i="3"/>
  <c r="N618" i="3"/>
  <c r="N617" i="3"/>
  <c r="N616" i="3"/>
  <c r="N615" i="3"/>
  <c r="N614" i="3"/>
  <c r="N613" i="3"/>
  <c r="N700" i="3"/>
  <c r="N612" i="3"/>
  <c r="N611" i="3"/>
  <c r="N610" i="3"/>
  <c r="N535" i="3"/>
  <c r="N609" i="3"/>
  <c r="N699" i="3"/>
  <c r="N608" i="3"/>
  <c r="N606" i="3"/>
  <c r="N605" i="3"/>
  <c r="N604" i="3"/>
  <c r="N602" i="3"/>
  <c r="N601" i="3"/>
  <c r="N600" i="3"/>
  <c r="N598" i="3"/>
  <c r="N597" i="3"/>
  <c r="N596" i="3"/>
  <c r="N595" i="3"/>
  <c r="N411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0" i="3"/>
  <c r="N559" i="3"/>
  <c r="N558" i="3"/>
  <c r="N557" i="3"/>
  <c r="N556" i="3"/>
  <c r="N552" i="3"/>
  <c r="N553" i="3"/>
  <c r="N554" i="3"/>
  <c r="N555" i="3"/>
  <c r="N551" i="3"/>
  <c r="N547" i="3"/>
  <c r="N546" i="3"/>
  <c r="N544" i="3"/>
  <c r="N543" i="3"/>
  <c r="N471" i="3"/>
  <c r="N541" i="3"/>
  <c r="N540" i="3"/>
  <c r="N539" i="3"/>
  <c r="N538" i="3"/>
  <c r="N536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7" i="3"/>
  <c r="N516" i="3"/>
  <c r="N515" i="3"/>
  <c r="N514" i="3"/>
  <c r="N513" i="3"/>
  <c r="N512" i="3"/>
  <c r="N511" i="3"/>
  <c r="N510" i="3"/>
  <c r="N509" i="3"/>
  <c r="N508" i="3"/>
  <c r="N506" i="3"/>
  <c r="N505" i="3"/>
  <c r="N504" i="3"/>
  <c r="N503" i="3"/>
  <c r="N502" i="3"/>
  <c r="N501" i="3"/>
  <c r="N500" i="3"/>
  <c r="N499" i="3"/>
  <c r="N370" i="3"/>
  <c r="N498" i="3"/>
  <c r="N497" i="3"/>
  <c r="N496" i="3"/>
  <c r="N495" i="3"/>
  <c r="N494" i="3"/>
  <c r="N493" i="3"/>
  <c r="N492" i="3"/>
  <c r="N491" i="3"/>
  <c r="N490" i="3"/>
  <c r="N489" i="3"/>
  <c r="N487" i="3"/>
  <c r="N488" i="3"/>
  <c r="N485" i="3"/>
  <c r="N486" i="3"/>
  <c r="N476" i="3"/>
  <c r="N477" i="3"/>
  <c r="N478" i="3"/>
  <c r="N479" i="3"/>
  <c r="N480" i="3"/>
  <c r="N481" i="3"/>
  <c r="N482" i="3"/>
  <c r="N483" i="3"/>
  <c r="N484" i="3"/>
  <c r="N475" i="3"/>
  <c r="N473" i="3"/>
  <c r="N470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35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1" i="3"/>
  <c r="N440" i="3"/>
  <c r="N439" i="3"/>
  <c r="N438" i="3"/>
  <c r="N437" i="3"/>
  <c r="N436" i="3"/>
  <c r="N421" i="3"/>
  <c r="N434" i="3"/>
  <c r="N433" i="3"/>
  <c r="N432" i="3"/>
  <c r="N407" i="3"/>
  <c r="N431" i="3"/>
  <c r="N430" i="3"/>
  <c r="N429" i="3"/>
  <c r="N428" i="3"/>
  <c r="N427" i="3"/>
  <c r="N426" i="3"/>
  <c r="N425" i="3"/>
  <c r="N424" i="3"/>
  <c r="N423" i="3"/>
  <c r="N422" i="3"/>
  <c r="N420" i="3"/>
  <c r="N419" i="3"/>
  <c r="N418" i="3"/>
  <c r="N417" i="3"/>
  <c r="N416" i="3"/>
  <c r="N415" i="3"/>
  <c r="N414" i="3"/>
  <c r="N413" i="3"/>
  <c r="N412" i="3"/>
  <c r="N410" i="3"/>
  <c r="N409" i="3"/>
  <c r="N408" i="3"/>
  <c r="N406" i="3"/>
  <c r="N403" i="3"/>
  <c r="N402" i="3"/>
  <c r="N401" i="3"/>
  <c r="N400" i="3"/>
  <c r="N399" i="3"/>
  <c r="N398" i="3"/>
  <c r="N397" i="3"/>
  <c r="N396" i="3"/>
  <c r="N395" i="3"/>
  <c r="N393" i="3"/>
  <c r="N392" i="3"/>
  <c r="N391" i="3"/>
  <c r="N389" i="3"/>
  <c r="N404" i="3"/>
  <c r="N388" i="3"/>
  <c r="N387" i="3"/>
  <c r="N320" i="3"/>
  <c r="N384" i="3"/>
  <c r="N383" i="3"/>
  <c r="N382" i="3"/>
  <c r="N381" i="3"/>
  <c r="N380" i="3"/>
  <c r="N379" i="3"/>
  <c r="N378" i="3"/>
  <c r="N377" i="3"/>
  <c r="N376" i="3"/>
  <c r="N375" i="3"/>
  <c r="N373" i="3"/>
  <c r="N372" i="3"/>
  <c r="N374" i="3"/>
  <c r="N371" i="3"/>
  <c r="N369" i="3"/>
  <c r="N368" i="3"/>
  <c r="N367" i="3"/>
  <c r="N366" i="3"/>
  <c r="N365" i="3"/>
  <c r="N364" i="3"/>
  <c r="N363" i="3"/>
  <c r="N362" i="3"/>
  <c r="N361" i="3"/>
  <c r="N385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3" i="3"/>
  <c r="N328" i="3"/>
  <c r="N330" i="3"/>
  <c r="N329" i="3"/>
  <c r="N327" i="3"/>
  <c r="N312" i="3"/>
  <c r="N334" i="3"/>
  <c r="N325" i="3"/>
  <c r="N324" i="3"/>
  <c r="N323" i="3"/>
  <c r="N322" i="3"/>
  <c r="N310" i="3"/>
  <c r="N319" i="3"/>
  <c r="N318" i="3"/>
  <c r="N317" i="3"/>
  <c r="N316" i="3"/>
  <c r="N315" i="3"/>
  <c r="N314" i="3"/>
  <c r="N313" i="3"/>
  <c r="N309" i="3"/>
  <c r="N307" i="3"/>
  <c r="N306" i="3"/>
  <c r="N305" i="3"/>
  <c r="N304" i="3"/>
  <c r="N303" i="3"/>
  <c r="N302" i="3"/>
  <c r="N301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321" i="3"/>
  <c r="N257" i="3"/>
  <c r="N256" i="3"/>
  <c r="N255" i="3"/>
  <c r="N254" i="3"/>
  <c r="N253" i="3"/>
  <c r="N252" i="3"/>
  <c r="N251" i="3"/>
  <c r="N250" i="3"/>
  <c r="N249" i="3"/>
  <c r="N248" i="3"/>
  <c r="N247" i="3"/>
  <c r="N245" i="3"/>
  <c r="N246" i="3"/>
  <c r="N244" i="3"/>
  <c r="N243" i="3"/>
  <c r="N242" i="3"/>
  <c r="N241" i="3"/>
  <c r="N240" i="3"/>
  <c r="N239" i="3"/>
  <c r="N238" i="3"/>
  <c r="N237" i="3"/>
  <c r="N233" i="3"/>
  <c r="N234" i="3"/>
  <c r="N235" i="3"/>
  <c r="N236" i="3"/>
  <c r="N232" i="3"/>
  <c r="N230" i="3"/>
  <c r="N229" i="3"/>
  <c r="N228" i="3"/>
  <c r="N227" i="3"/>
  <c r="N222" i="3"/>
  <c r="N226" i="3"/>
  <c r="N225" i="3"/>
  <c r="N224" i="3"/>
  <c r="N220" i="3"/>
  <c r="N59" i="3"/>
  <c r="E641" i="3"/>
  <c r="F641" i="3" s="1"/>
  <c r="E727" i="3"/>
  <c r="F727" i="3" s="1"/>
  <c r="E469" i="3"/>
  <c r="F469" i="3" s="1"/>
  <c r="E545" i="3"/>
  <c r="F545" i="3" s="1"/>
  <c r="E747" i="3"/>
  <c r="F747" i="3" s="1"/>
  <c r="E311" i="3"/>
  <c r="F311" i="3" s="1"/>
  <c r="E1014" i="3"/>
  <c r="F1014" i="3" s="1"/>
  <c r="E260" i="3"/>
  <c r="F260" i="3" s="1"/>
  <c r="E300" i="3"/>
  <c r="F300" i="3" s="1"/>
  <c r="E705" i="3"/>
  <c r="F705" i="3" s="1"/>
  <c r="E1046" i="3"/>
  <c r="F1046" i="3" s="1"/>
  <c r="E863" i="3"/>
  <c r="F863" i="3" s="1"/>
  <c r="E997" i="3"/>
  <c r="F997" i="3" s="1"/>
  <c r="E1168" i="3"/>
  <c r="F1168" i="3" s="1"/>
  <c r="E599" i="3"/>
  <c r="F599" i="3" s="1"/>
  <c r="E474" i="3"/>
  <c r="F474" i="3" s="1"/>
  <c r="E394" i="3"/>
  <c r="F394" i="3" s="1"/>
  <c r="E628" i="3"/>
  <c r="F628" i="3" s="1"/>
  <c r="E1118" i="3"/>
  <c r="F1118" i="3" s="1"/>
  <c r="E850" i="3"/>
  <c r="F850" i="3" s="1"/>
  <c r="E1023" i="3"/>
  <c r="F1023" i="3" s="1"/>
  <c r="E203" i="3"/>
  <c r="F203" i="3" s="1"/>
  <c r="E710" i="3"/>
  <c r="F710" i="3" s="1"/>
  <c r="I472" i="3"/>
  <c r="E549" i="3"/>
  <c r="F549" i="3" s="1"/>
  <c r="E550" i="3"/>
  <c r="F550" i="3" s="1"/>
  <c r="E537" i="3"/>
  <c r="F537" i="3" s="1"/>
  <c r="E548" i="3"/>
  <c r="F548" i="3" s="1"/>
  <c r="E920" i="3"/>
  <c r="F920" i="3" s="1"/>
  <c r="E603" i="3"/>
  <c r="F603" i="3" s="1"/>
  <c r="E231" i="3"/>
  <c r="F231" i="3" s="1"/>
  <c r="E828" i="3"/>
  <c r="F828" i="3" s="1"/>
  <c r="E442" i="3"/>
  <c r="F442" i="3" s="1"/>
  <c r="E637" i="3"/>
  <c r="F637" i="3" s="1"/>
  <c r="E694" i="3"/>
  <c r="F694" i="3" s="1"/>
  <c r="E542" i="3"/>
  <c r="F542" i="3" s="1"/>
  <c r="E905" i="3"/>
  <c r="F905" i="3" s="1"/>
  <c r="E1089" i="3"/>
  <c r="F1089" i="3" s="1"/>
  <c r="E1081" i="3"/>
  <c r="F1081" i="3" s="1"/>
  <c r="E271" i="3"/>
  <c r="F271" i="3" s="1"/>
  <c r="E194" i="3"/>
  <c r="F194" i="3" s="1"/>
  <c r="E386" i="3"/>
  <c r="F386" i="3" s="1"/>
  <c r="E116" i="3"/>
  <c r="F116" i="3" s="1"/>
  <c r="D147" i="3"/>
  <c r="E147" i="3" s="1"/>
  <c r="F147" i="3" s="1"/>
  <c r="N213" i="3"/>
  <c r="N219" i="3"/>
  <c r="N223" i="3"/>
  <c r="N217" i="3"/>
  <c r="N216" i="3"/>
  <c r="N215" i="3"/>
  <c r="N214" i="3"/>
  <c r="N211" i="3"/>
  <c r="N210" i="3"/>
  <c r="N209" i="3"/>
  <c r="N208" i="3"/>
  <c r="N207" i="3"/>
  <c r="N212" i="3"/>
  <c r="N206" i="3"/>
  <c r="N204" i="3"/>
  <c r="N205" i="3"/>
  <c r="N202" i="3"/>
  <c r="N200" i="3"/>
  <c r="N199" i="3"/>
  <c r="N197" i="3"/>
  <c r="N192" i="3"/>
  <c r="N196" i="3"/>
  <c r="N195" i="3"/>
  <c r="N193" i="3"/>
  <c r="N190" i="3"/>
  <c r="N221" i="3"/>
  <c r="N189" i="3"/>
  <c r="N201" i="3"/>
  <c r="N188" i="3"/>
  <c r="N187" i="3"/>
  <c r="N186" i="3"/>
  <c r="N185" i="3"/>
  <c r="N184" i="3"/>
  <c r="N182" i="3"/>
  <c r="N183" i="3"/>
  <c r="N181" i="3"/>
  <c r="N180" i="3"/>
  <c r="N168" i="3"/>
  <c r="N179" i="3"/>
  <c r="N178" i="3"/>
  <c r="N163" i="3"/>
  <c r="N147" i="3"/>
  <c r="N177" i="3"/>
  <c r="N176" i="3"/>
  <c r="N175" i="3"/>
  <c r="N174" i="3"/>
  <c r="N173" i="3"/>
  <c r="N172" i="3"/>
  <c r="N171" i="3"/>
  <c r="N170" i="3"/>
  <c r="N169" i="3"/>
  <c r="N167" i="3"/>
  <c r="N162" i="3"/>
  <c r="N166" i="3"/>
  <c r="N165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5" i="3"/>
  <c r="N144" i="3"/>
  <c r="N143" i="3"/>
  <c r="N141" i="3"/>
  <c r="N140" i="3"/>
  <c r="N139" i="3"/>
  <c r="N138" i="3"/>
  <c r="N137" i="3"/>
  <c r="N146" i="3"/>
  <c r="N134" i="3"/>
  <c r="N133" i="3"/>
  <c r="N122" i="3"/>
  <c r="N135" i="3"/>
  <c r="N132" i="3"/>
  <c r="N131" i="3"/>
  <c r="N130" i="3"/>
  <c r="N136" i="3"/>
  <c r="N128" i="3"/>
  <c r="N127" i="3"/>
  <c r="N126" i="3"/>
  <c r="N125" i="3"/>
  <c r="N129" i="3"/>
  <c r="N124" i="3"/>
  <c r="N331" i="3"/>
  <c r="N148" i="3"/>
  <c r="N123" i="3"/>
  <c r="N121" i="3"/>
  <c r="N120" i="3"/>
  <c r="N119" i="3"/>
  <c r="N118" i="3"/>
  <c r="N117" i="3"/>
  <c r="N115" i="3"/>
  <c r="N113" i="3"/>
  <c r="N112" i="3"/>
  <c r="N142" i="3"/>
  <c r="N191" i="3"/>
  <c r="N114" i="3"/>
  <c r="N111" i="3"/>
  <c r="N99" i="3"/>
  <c r="N109" i="3"/>
  <c r="N108" i="3"/>
  <c r="N107" i="3"/>
  <c r="N106" i="3"/>
  <c r="N105" i="3"/>
  <c r="N104" i="3"/>
  <c r="N103" i="3"/>
  <c r="N102" i="3"/>
  <c r="N98" i="3"/>
  <c r="N97" i="3"/>
  <c r="N96" i="3"/>
  <c r="N110" i="3"/>
  <c r="N95" i="3"/>
  <c r="N94" i="3"/>
  <c r="N93" i="3"/>
  <c r="N77" i="3"/>
  <c r="N92" i="3"/>
  <c r="N91" i="3"/>
  <c r="N90" i="3"/>
  <c r="N88" i="3"/>
  <c r="N86" i="3"/>
  <c r="N87" i="3"/>
  <c r="N85" i="3"/>
  <c r="N83" i="3"/>
  <c r="N84" i="3"/>
  <c r="N82" i="3"/>
  <c r="N79" i="3"/>
  <c r="N80" i="3"/>
  <c r="N81" i="3"/>
  <c r="N89" i="3"/>
  <c r="N78" i="3"/>
  <c r="N76" i="3"/>
  <c r="N75" i="3"/>
  <c r="N74" i="3"/>
  <c r="N71" i="3"/>
  <c r="N73" i="3"/>
  <c r="N72" i="3"/>
  <c r="N70" i="3"/>
  <c r="N69" i="3"/>
  <c r="N68" i="3"/>
  <c r="N67" i="3"/>
  <c r="N65" i="3"/>
  <c r="N64" i="3"/>
  <c r="N63" i="3"/>
  <c r="N61" i="3"/>
  <c r="N62" i="3"/>
  <c r="N60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8" i="3"/>
  <c r="N37" i="3"/>
  <c r="N39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8" i="3"/>
  <c r="N4" i="3"/>
  <c r="N9" i="3"/>
  <c r="N10" i="3"/>
  <c r="N11" i="3"/>
  <c r="N12" i="3"/>
  <c r="N13" i="3"/>
  <c r="N7" i="3"/>
  <c r="E8" i="3"/>
  <c r="F8" i="3" s="1"/>
  <c r="E655" i="3"/>
  <c r="F655" i="3" s="1"/>
  <c r="E148" i="3"/>
  <c r="F148" i="3" s="1"/>
  <c r="E191" i="3"/>
  <c r="F191" i="3" s="1"/>
  <c r="E326" i="3"/>
  <c r="F326" i="3" s="1"/>
  <c r="E419" i="3"/>
  <c r="F419" i="3" s="1"/>
  <c r="E164" i="3"/>
  <c r="F164" i="3" s="1"/>
  <c r="E472" i="3"/>
  <c r="F472" i="3" s="1"/>
  <c r="E101" i="3"/>
  <c r="F101" i="3" s="1"/>
  <c r="E66" i="3"/>
  <c r="F66" i="3" s="1"/>
  <c r="E5" i="3"/>
  <c r="F5" i="3" s="1"/>
  <c r="E3" i="3"/>
  <c r="F3" i="3" s="1"/>
  <c r="E6" i="3"/>
  <c r="F6" i="3" s="1"/>
  <c r="E198" i="3"/>
  <c r="F198" i="3" s="1"/>
  <c r="E7" i="3"/>
  <c r="E4" i="3"/>
  <c r="F4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9" i="3"/>
  <c r="F39" i="3" s="1"/>
  <c r="E37" i="3"/>
  <c r="F37" i="3" s="1"/>
  <c r="E38" i="3"/>
  <c r="F38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7" i="3"/>
  <c r="F67" i="3" s="1"/>
  <c r="E68" i="3"/>
  <c r="F68" i="3" s="1"/>
  <c r="E69" i="3"/>
  <c r="F69" i="3" s="1"/>
  <c r="E70" i="3"/>
  <c r="F70" i="3" s="1"/>
  <c r="E72" i="3"/>
  <c r="F72" i="3" s="1"/>
  <c r="E73" i="3"/>
  <c r="F73" i="3" s="1"/>
  <c r="E71" i="3"/>
  <c r="F71" i="3" s="1"/>
  <c r="E74" i="3"/>
  <c r="F74" i="3" s="1"/>
  <c r="E75" i="3"/>
  <c r="F75" i="3" s="1"/>
  <c r="E76" i="3"/>
  <c r="F76" i="3" s="1"/>
  <c r="E78" i="3"/>
  <c r="F78" i="3" s="1"/>
  <c r="E89" i="3"/>
  <c r="F89" i="3" s="1"/>
  <c r="E79" i="3"/>
  <c r="F79" i="3" s="1"/>
  <c r="E80" i="3"/>
  <c r="F80" i="3" s="1"/>
  <c r="E81" i="3"/>
  <c r="F81" i="3" s="1"/>
  <c r="E82" i="3"/>
  <c r="F82" i="3" s="1"/>
  <c r="E84" i="3"/>
  <c r="F84" i="3" s="1"/>
  <c r="E83" i="3"/>
  <c r="F83" i="3" s="1"/>
  <c r="E85" i="3"/>
  <c r="F85" i="3" s="1"/>
  <c r="E86" i="3"/>
  <c r="F86" i="3" s="1"/>
  <c r="E87" i="3"/>
  <c r="F87" i="3" s="1"/>
  <c r="E88" i="3"/>
  <c r="F88" i="3" s="1"/>
  <c r="E90" i="3"/>
  <c r="F90" i="3" s="1"/>
  <c r="E91" i="3"/>
  <c r="F91" i="3" s="1"/>
  <c r="E92" i="3"/>
  <c r="F92" i="3" s="1"/>
  <c r="E77" i="3"/>
  <c r="F77" i="3" s="1"/>
  <c r="E93" i="3"/>
  <c r="F93" i="3" s="1"/>
  <c r="E94" i="3"/>
  <c r="F94" i="3" s="1"/>
  <c r="E95" i="3"/>
  <c r="F95" i="3" s="1"/>
  <c r="E110" i="3"/>
  <c r="F110" i="3" s="1"/>
  <c r="E96" i="3"/>
  <c r="F96" i="3" s="1"/>
  <c r="E97" i="3"/>
  <c r="F97" i="3" s="1"/>
  <c r="E98" i="3"/>
  <c r="F98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99" i="3"/>
  <c r="F99" i="3" s="1"/>
  <c r="E111" i="3"/>
  <c r="F111" i="3" s="1"/>
  <c r="E114" i="3"/>
  <c r="F114" i="3" s="1"/>
  <c r="E142" i="3"/>
  <c r="F142" i="3" s="1"/>
  <c r="E112" i="3"/>
  <c r="F112" i="3" s="1"/>
  <c r="E113" i="3"/>
  <c r="F113" i="3" s="1"/>
  <c r="E115" i="3"/>
  <c r="F115" i="3" s="1"/>
  <c r="E117" i="3"/>
  <c r="F117" i="3" s="1"/>
  <c r="E118" i="3"/>
  <c r="F118" i="3" s="1"/>
  <c r="E119" i="3"/>
  <c r="F119" i="3" s="1"/>
  <c r="E120" i="3"/>
  <c r="F120" i="3" s="1"/>
  <c r="E121" i="3"/>
  <c r="F121" i="3" s="1"/>
  <c r="E123" i="3"/>
  <c r="F123" i="3" s="1"/>
  <c r="E331" i="3"/>
  <c r="F331" i="3" s="1"/>
  <c r="E124" i="3"/>
  <c r="F124" i="3" s="1"/>
  <c r="E129" i="3"/>
  <c r="F129" i="3" s="1"/>
  <c r="E125" i="3"/>
  <c r="F125" i="3" s="1"/>
  <c r="E126" i="3"/>
  <c r="F126" i="3" s="1"/>
  <c r="E127" i="3"/>
  <c r="F127" i="3" s="1"/>
  <c r="E128" i="3"/>
  <c r="F128" i="3" s="1"/>
  <c r="E136" i="3"/>
  <c r="F136" i="3" s="1"/>
  <c r="E130" i="3"/>
  <c r="F130" i="3" s="1"/>
  <c r="E131" i="3"/>
  <c r="F131" i="3" s="1"/>
  <c r="E132" i="3"/>
  <c r="F132" i="3" s="1"/>
  <c r="E135" i="3"/>
  <c r="F135" i="3" s="1"/>
  <c r="E122" i="3"/>
  <c r="F122" i="3" s="1"/>
  <c r="E133" i="3"/>
  <c r="F133" i="3" s="1"/>
  <c r="E134" i="3"/>
  <c r="F134" i="3" s="1"/>
  <c r="E146" i="3"/>
  <c r="F146" i="3" s="1"/>
  <c r="E137" i="3"/>
  <c r="F137" i="3" s="1"/>
  <c r="E138" i="3"/>
  <c r="F138" i="3" s="1"/>
  <c r="E139" i="3"/>
  <c r="F139" i="3" s="1"/>
  <c r="E140" i="3"/>
  <c r="F140" i="3" s="1"/>
  <c r="E141" i="3"/>
  <c r="F141" i="3" s="1"/>
  <c r="E143" i="3"/>
  <c r="F143" i="3" s="1"/>
  <c r="E144" i="3"/>
  <c r="F144" i="3" s="1"/>
  <c r="E145" i="3"/>
  <c r="F145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5" i="3"/>
  <c r="F165" i="3" s="1"/>
  <c r="E166" i="3"/>
  <c r="F166" i="3" s="1"/>
  <c r="E162" i="3"/>
  <c r="F162" i="3" s="1"/>
  <c r="E167" i="3"/>
  <c r="F167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63" i="3"/>
  <c r="F163" i="3" s="1"/>
  <c r="E178" i="3"/>
  <c r="F178" i="3" s="1"/>
  <c r="E179" i="3"/>
  <c r="F179" i="3" s="1"/>
  <c r="E168" i="3"/>
  <c r="F168" i="3" s="1"/>
  <c r="E180" i="3"/>
  <c r="F180" i="3" s="1"/>
  <c r="E181" i="3"/>
  <c r="F181" i="3" s="1"/>
  <c r="E183" i="3"/>
  <c r="F183" i="3" s="1"/>
  <c r="E182" i="3"/>
  <c r="F182" i="3" s="1"/>
  <c r="E184" i="3"/>
  <c r="F184" i="3" s="1"/>
  <c r="E185" i="3"/>
  <c r="F185" i="3" s="1"/>
  <c r="E186" i="3"/>
  <c r="F186" i="3" s="1"/>
  <c r="E187" i="3"/>
  <c r="F187" i="3" s="1"/>
  <c r="E188" i="3"/>
  <c r="F188" i="3" s="1"/>
  <c r="E201" i="3"/>
  <c r="F201" i="3" s="1"/>
  <c r="E189" i="3"/>
  <c r="F189" i="3" s="1"/>
  <c r="E221" i="3"/>
  <c r="F221" i="3" s="1"/>
  <c r="E190" i="3"/>
  <c r="F190" i="3" s="1"/>
  <c r="E193" i="3"/>
  <c r="F193" i="3" s="1"/>
  <c r="E195" i="3"/>
  <c r="F195" i="3" s="1"/>
  <c r="E196" i="3"/>
  <c r="F196" i="3" s="1"/>
  <c r="E192" i="3"/>
  <c r="F192" i="3" s="1"/>
  <c r="E197" i="3"/>
  <c r="F197" i="3" s="1"/>
  <c r="E199" i="3"/>
  <c r="F199" i="3" s="1"/>
  <c r="E200" i="3"/>
  <c r="F200" i="3" s="1"/>
  <c r="E202" i="3"/>
  <c r="F202" i="3" s="1"/>
  <c r="E205" i="3"/>
  <c r="F205" i="3" s="1"/>
  <c r="E204" i="3"/>
  <c r="F204" i="3" s="1"/>
  <c r="E206" i="3"/>
  <c r="F206" i="3" s="1"/>
  <c r="E212" i="3"/>
  <c r="F212" i="3" s="1"/>
  <c r="E207" i="3"/>
  <c r="F207" i="3" s="1"/>
  <c r="E208" i="3"/>
  <c r="F208" i="3" s="1"/>
  <c r="E209" i="3"/>
  <c r="F209" i="3" s="1"/>
  <c r="E210" i="3"/>
  <c r="F210" i="3" s="1"/>
  <c r="E211" i="3"/>
  <c r="F211" i="3" s="1"/>
  <c r="E214" i="3"/>
  <c r="F214" i="3" s="1"/>
  <c r="E215" i="3"/>
  <c r="F215" i="3" s="1"/>
  <c r="E216" i="3"/>
  <c r="F216" i="3" s="1"/>
  <c r="E217" i="3"/>
  <c r="F217" i="3" s="1"/>
  <c r="E223" i="3"/>
  <c r="F223" i="3" s="1"/>
  <c r="E219" i="3"/>
  <c r="F219" i="3" s="1"/>
  <c r="E213" i="3"/>
  <c r="F213" i="3" s="1"/>
  <c r="E220" i="3"/>
  <c r="F220" i="3" s="1"/>
  <c r="E224" i="3"/>
  <c r="F224" i="3" s="1"/>
  <c r="E225" i="3"/>
  <c r="F225" i="3" s="1"/>
  <c r="E226" i="3"/>
  <c r="F226" i="3" s="1"/>
  <c r="E222" i="3"/>
  <c r="F222" i="3" s="1"/>
  <c r="E227" i="3"/>
  <c r="F227" i="3" s="1"/>
  <c r="E228" i="3"/>
  <c r="F228" i="3" s="1"/>
  <c r="E229" i="3"/>
  <c r="F229" i="3" s="1"/>
  <c r="E230" i="3"/>
  <c r="F230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6" i="3"/>
  <c r="F246" i="3" s="1"/>
  <c r="E245" i="3"/>
  <c r="F245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321" i="3"/>
  <c r="F321" i="3" s="1"/>
  <c r="E258" i="3"/>
  <c r="F258" i="3" s="1"/>
  <c r="E259" i="3"/>
  <c r="F259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9" i="3"/>
  <c r="F309" i="3" s="1"/>
  <c r="E313" i="3"/>
  <c r="F313" i="3" s="1"/>
  <c r="E314" i="3"/>
  <c r="F314" i="3" s="1"/>
  <c r="E315" i="3"/>
  <c r="F315" i="3" s="1"/>
  <c r="E316" i="3"/>
  <c r="F316" i="3" s="1"/>
  <c r="E317" i="3"/>
  <c r="F317" i="3" s="1"/>
  <c r="E318" i="3"/>
  <c r="F318" i="3" s="1"/>
  <c r="E319" i="3"/>
  <c r="F319" i="3" s="1"/>
  <c r="E310" i="3"/>
  <c r="F310" i="3" s="1"/>
  <c r="E322" i="3"/>
  <c r="F322" i="3" s="1"/>
  <c r="E323" i="3"/>
  <c r="F323" i="3" s="1"/>
  <c r="E324" i="3"/>
  <c r="F324" i="3" s="1"/>
  <c r="E325" i="3"/>
  <c r="F325" i="3" s="1"/>
  <c r="E334" i="3"/>
  <c r="F334" i="3" s="1"/>
  <c r="E312" i="3"/>
  <c r="F312" i="3" s="1"/>
  <c r="E327" i="3"/>
  <c r="F327" i="3" s="1"/>
  <c r="E329" i="3"/>
  <c r="F329" i="3" s="1"/>
  <c r="E330" i="3"/>
  <c r="F330" i="3" s="1"/>
  <c r="E328" i="3"/>
  <c r="F328" i="3" s="1"/>
  <c r="E333" i="3"/>
  <c r="F333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85" i="3"/>
  <c r="F385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1" i="3"/>
  <c r="F371" i="3" s="1"/>
  <c r="E374" i="3"/>
  <c r="F374" i="3" s="1"/>
  <c r="E372" i="3"/>
  <c r="F372" i="3" s="1"/>
  <c r="E373" i="3"/>
  <c r="F373" i="3" s="1"/>
  <c r="E375" i="3"/>
  <c r="F375" i="3" s="1"/>
  <c r="E376" i="3"/>
  <c r="F376" i="3" s="1"/>
  <c r="E377" i="3"/>
  <c r="F377" i="3" s="1"/>
  <c r="E378" i="3"/>
  <c r="F378" i="3" s="1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F384" i="3" s="1"/>
  <c r="E320" i="3"/>
  <c r="F320" i="3" s="1"/>
  <c r="E387" i="3"/>
  <c r="F387" i="3" s="1"/>
  <c r="E388" i="3"/>
  <c r="F388" i="3" s="1"/>
  <c r="E404" i="3"/>
  <c r="F404" i="3" s="1"/>
  <c r="E389" i="3"/>
  <c r="F389" i="3" s="1"/>
  <c r="E390" i="3"/>
  <c r="F390" i="3" s="1"/>
  <c r="E391" i="3"/>
  <c r="F391" i="3" s="1"/>
  <c r="E392" i="3"/>
  <c r="F392" i="3" s="1"/>
  <c r="E393" i="3"/>
  <c r="F393" i="3" s="1"/>
  <c r="E395" i="3"/>
  <c r="F395" i="3" s="1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02" i="3"/>
  <c r="F402" i="3" s="1"/>
  <c r="E403" i="3"/>
  <c r="F403" i="3" s="1"/>
  <c r="E405" i="3"/>
  <c r="F405" i="3" s="1"/>
  <c r="E406" i="3"/>
  <c r="F406" i="3" s="1"/>
  <c r="E408" i="3"/>
  <c r="F408" i="3" s="1"/>
  <c r="E409" i="3"/>
  <c r="F409" i="3" s="1"/>
  <c r="E410" i="3"/>
  <c r="F410" i="3" s="1"/>
  <c r="E412" i="3"/>
  <c r="F412" i="3" s="1"/>
  <c r="E413" i="3"/>
  <c r="F413" i="3" s="1"/>
  <c r="E414" i="3"/>
  <c r="F414" i="3" s="1"/>
  <c r="E415" i="3"/>
  <c r="F415" i="3" s="1"/>
  <c r="E416" i="3"/>
  <c r="F416" i="3" s="1"/>
  <c r="E417" i="3"/>
  <c r="F417" i="3" s="1"/>
  <c r="E418" i="3"/>
  <c r="F418" i="3" s="1"/>
  <c r="E420" i="3"/>
  <c r="F420" i="3" s="1"/>
  <c r="E422" i="3"/>
  <c r="F422" i="3" s="1"/>
  <c r="E423" i="3"/>
  <c r="F423" i="3" s="1"/>
  <c r="E424" i="3"/>
  <c r="F424" i="3" s="1"/>
  <c r="E425" i="3"/>
  <c r="F425" i="3" s="1"/>
  <c r="E426" i="3"/>
  <c r="F426" i="3" s="1"/>
  <c r="E427" i="3"/>
  <c r="F427" i="3" s="1"/>
  <c r="E428" i="3"/>
  <c r="F428" i="3" s="1"/>
  <c r="E429" i="3"/>
  <c r="F429" i="3" s="1"/>
  <c r="E430" i="3"/>
  <c r="F430" i="3" s="1"/>
  <c r="E431" i="3"/>
  <c r="F431" i="3" s="1"/>
  <c r="E407" i="3"/>
  <c r="F407" i="3" s="1"/>
  <c r="E432" i="3"/>
  <c r="F432" i="3" s="1"/>
  <c r="E433" i="3"/>
  <c r="F433" i="3" s="1"/>
  <c r="E434" i="3"/>
  <c r="F434" i="3" s="1"/>
  <c r="E421" i="3"/>
  <c r="F421" i="3" s="1"/>
  <c r="E436" i="3"/>
  <c r="F436" i="3" s="1"/>
  <c r="E437" i="3"/>
  <c r="F437" i="3" s="1"/>
  <c r="E438" i="3"/>
  <c r="F438" i="3" s="1"/>
  <c r="E439" i="3"/>
  <c r="F439" i="3" s="1"/>
  <c r="E440" i="3"/>
  <c r="F440" i="3" s="1"/>
  <c r="E441" i="3"/>
  <c r="F441" i="3" s="1"/>
  <c r="E443" i="3"/>
  <c r="F443" i="3" s="1"/>
  <c r="E444" i="3"/>
  <c r="F444" i="3" s="1"/>
  <c r="E445" i="3"/>
  <c r="F445" i="3" s="1"/>
  <c r="E446" i="3"/>
  <c r="F446" i="3" s="1"/>
  <c r="E447" i="3"/>
  <c r="F447" i="3" s="1"/>
  <c r="E448" i="3"/>
  <c r="F448" i="3" s="1"/>
  <c r="E449" i="3"/>
  <c r="F449" i="3" s="1"/>
  <c r="E450" i="3"/>
  <c r="F450" i="3" s="1"/>
  <c r="E451" i="3"/>
  <c r="F451" i="3" s="1"/>
  <c r="E452" i="3"/>
  <c r="F452" i="3" s="1"/>
  <c r="E453" i="3"/>
  <c r="F453" i="3" s="1"/>
  <c r="E454" i="3"/>
  <c r="F454" i="3" s="1"/>
  <c r="E455" i="3"/>
  <c r="F455" i="3" s="1"/>
  <c r="E435" i="3"/>
  <c r="F435" i="3" s="1"/>
  <c r="E456" i="3"/>
  <c r="F456" i="3" s="1"/>
  <c r="E457" i="3"/>
  <c r="F457" i="3" s="1"/>
  <c r="E458" i="3"/>
  <c r="F458" i="3" s="1"/>
  <c r="E459" i="3"/>
  <c r="F459" i="3" s="1"/>
  <c r="E460" i="3"/>
  <c r="F460" i="3" s="1"/>
  <c r="E461" i="3"/>
  <c r="F461" i="3" s="1"/>
  <c r="E462" i="3"/>
  <c r="F462" i="3" s="1"/>
  <c r="E463" i="3"/>
  <c r="F463" i="3" s="1"/>
  <c r="E464" i="3"/>
  <c r="F464" i="3" s="1"/>
  <c r="E465" i="3"/>
  <c r="F465" i="3" s="1"/>
  <c r="E466" i="3"/>
  <c r="F466" i="3" s="1"/>
  <c r="E467" i="3"/>
  <c r="F467" i="3" s="1"/>
  <c r="E468" i="3"/>
  <c r="F468" i="3" s="1"/>
  <c r="E470" i="3"/>
  <c r="F470" i="3" s="1"/>
  <c r="E473" i="3"/>
  <c r="F473" i="3" s="1"/>
  <c r="E475" i="3"/>
  <c r="F475" i="3" s="1"/>
  <c r="E476" i="3"/>
  <c r="F476" i="3" s="1"/>
  <c r="E477" i="3"/>
  <c r="F477" i="3" s="1"/>
  <c r="E478" i="3"/>
  <c r="F478" i="3" s="1"/>
  <c r="E479" i="3"/>
  <c r="F479" i="3" s="1"/>
  <c r="E480" i="3"/>
  <c r="F480" i="3" s="1"/>
  <c r="E481" i="3"/>
  <c r="F481" i="3" s="1"/>
  <c r="E482" i="3"/>
  <c r="F482" i="3" s="1"/>
  <c r="E483" i="3"/>
  <c r="F483" i="3" s="1"/>
  <c r="E484" i="3"/>
  <c r="F484" i="3" s="1"/>
  <c r="E485" i="3"/>
  <c r="F485" i="3" s="1"/>
  <c r="E486" i="3"/>
  <c r="F486" i="3" s="1"/>
  <c r="E487" i="3"/>
  <c r="F487" i="3" s="1"/>
  <c r="E488" i="3"/>
  <c r="F488" i="3" s="1"/>
  <c r="E489" i="3"/>
  <c r="F489" i="3" s="1"/>
  <c r="E490" i="3"/>
  <c r="F490" i="3" s="1"/>
  <c r="E491" i="3"/>
  <c r="F491" i="3" s="1"/>
  <c r="E492" i="3"/>
  <c r="F492" i="3" s="1"/>
  <c r="E493" i="3"/>
  <c r="F493" i="3" s="1"/>
  <c r="E494" i="3"/>
  <c r="F494" i="3" s="1"/>
  <c r="E495" i="3"/>
  <c r="F495" i="3" s="1"/>
  <c r="E496" i="3"/>
  <c r="F496" i="3" s="1"/>
  <c r="E497" i="3"/>
  <c r="F497" i="3" s="1"/>
  <c r="E498" i="3"/>
  <c r="F498" i="3" s="1"/>
  <c r="E370" i="3"/>
  <c r="F370" i="3" s="1"/>
  <c r="E499" i="3"/>
  <c r="F499" i="3" s="1"/>
  <c r="E500" i="3"/>
  <c r="F500" i="3" s="1"/>
  <c r="E501" i="3"/>
  <c r="F501" i="3" s="1"/>
  <c r="E502" i="3"/>
  <c r="F502" i="3" s="1"/>
  <c r="E503" i="3"/>
  <c r="F503" i="3" s="1"/>
  <c r="E504" i="3"/>
  <c r="F504" i="3" s="1"/>
  <c r="E505" i="3"/>
  <c r="F505" i="3" s="1"/>
  <c r="E506" i="3"/>
  <c r="F506" i="3" s="1"/>
  <c r="E507" i="3"/>
  <c r="F507" i="3" s="1"/>
  <c r="E508" i="3"/>
  <c r="F508" i="3" s="1"/>
  <c r="E509" i="3"/>
  <c r="F509" i="3" s="1"/>
  <c r="E510" i="3"/>
  <c r="F510" i="3" s="1"/>
  <c r="E511" i="3"/>
  <c r="F511" i="3" s="1"/>
  <c r="E512" i="3"/>
  <c r="F512" i="3" s="1"/>
  <c r="E513" i="3"/>
  <c r="F513" i="3" s="1"/>
  <c r="E514" i="3"/>
  <c r="F514" i="3" s="1"/>
  <c r="E515" i="3"/>
  <c r="F515" i="3" s="1"/>
  <c r="E516" i="3"/>
  <c r="F516" i="3" s="1"/>
  <c r="E517" i="3"/>
  <c r="F517" i="3" s="1"/>
  <c r="E519" i="3"/>
  <c r="F519" i="3" s="1"/>
  <c r="E520" i="3"/>
  <c r="F520" i="3" s="1"/>
  <c r="E521" i="3"/>
  <c r="F521" i="3" s="1"/>
  <c r="E522" i="3"/>
  <c r="F522" i="3" s="1"/>
  <c r="E523" i="3"/>
  <c r="F523" i="3" s="1"/>
  <c r="E524" i="3"/>
  <c r="F524" i="3" s="1"/>
  <c r="E525" i="3"/>
  <c r="F525" i="3" s="1"/>
  <c r="E526" i="3"/>
  <c r="F526" i="3" s="1"/>
  <c r="E527" i="3"/>
  <c r="F527" i="3" s="1"/>
  <c r="E528" i="3"/>
  <c r="F528" i="3" s="1"/>
  <c r="E529" i="3"/>
  <c r="F529" i="3" s="1"/>
  <c r="E530" i="3"/>
  <c r="F530" i="3" s="1"/>
  <c r="E531" i="3"/>
  <c r="F531" i="3" s="1"/>
  <c r="E532" i="3"/>
  <c r="F532" i="3" s="1"/>
  <c r="E533" i="3"/>
  <c r="F533" i="3" s="1"/>
  <c r="E534" i="3"/>
  <c r="F534" i="3" s="1"/>
  <c r="E536" i="3"/>
  <c r="F536" i="3" s="1"/>
  <c r="E538" i="3"/>
  <c r="F538" i="3" s="1"/>
  <c r="E539" i="3"/>
  <c r="F539" i="3" s="1"/>
  <c r="E540" i="3"/>
  <c r="F540" i="3" s="1"/>
  <c r="E541" i="3"/>
  <c r="F541" i="3" s="1"/>
  <c r="E471" i="3"/>
  <c r="F471" i="3" s="1"/>
  <c r="E543" i="3"/>
  <c r="F543" i="3" s="1"/>
  <c r="E544" i="3"/>
  <c r="F544" i="3" s="1"/>
  <c r="E546" i="3"/>
  <c r="F546" i="3" s="1"/>
  <c r="E547" i="3"/>
  <c r="F547" i="3" s="1"/>
  <c r="E551" i="3"/>
  <c r="F551" i="3" s="1"/>
  <c r="E552" i="3"/>
  <c r="F552" i="3" s="1"/>
  <c r="E553" i="3"/>
  <c r="F553" i="3" s="1"/>
  <c r="E554" i="3"/>
  <c r="F554" i="3" s="1"/>
  <c r="E555" i="3"/>
  <c r="F555" i="3" s="1"/>
  <c r="E556" i="3"/>
  <c r="F556" i="3" s="1"/>
  <c r="E557" i="3"/>
  <c r="F557" i="3" s="1"/>
  <c r="E558" i="3"/>
  <c r="F558" i="3" s="1"/>
  <c r="E559" i="3"/>
  <c r="F559" i="3" s="1"/>
  <c r="E560" i="3"/>
  <c r="F560" i="3" s="1"/>
  <c r="E561" i="3"/>
  <c r="F561" i="3" s="1"/>
  <c r="E562" i="3"/>
  <c r="F562" i="3" s="1"/>
  <c r="E563" i="3"/>
  <c r="F563" i="3" s="1"/>
  <c r="E564" i="3"/>
  <c r="F564" i="3" s="1"/>
  <c r="E565" i="3"/>
  <c r="F565" i="3" s="1"/>
  <c r="E566" i="3"/>
  <c r="F566" i="3" s="1"/>
  <c r="E567" i="3"/>
  <c r="F567" i="3" s="1"/>
  <c r="E568" i="3"/>
  <c r="F568" i="3" s="1"/>
  <c r="E569" i="3"/>
  <c r="F569" i="3" s="1"/>
  <c r="E570" i="3"/>
  <c r="F570" i="3" s="1"/>
  <c r="E571" i="3"/>
  <c r="F571" i="3" s="1"/>
  <c r="E572" i="3"/>
  <c r="F572" i="3" s="1"/>
  <c r="E573" i="3"/>
  <c r="F573" i="3" s="1"/>
  <c r="E574" i="3"/>
  <c r="F574" i="3" s="1"/>
  <c r="E575" i="3"/>
  <c r="F575" i="3" s="1"/>
  <c r="E576" i="3"/>
  <c r="F576" i="3" s="1"/>
  <c r="E577" i="3"/>
  <c r="F577" i="3" s="1"/>
  <c r="E578" i="3"/>
  <c r="F578" i="3" s="1"/>
  <c r="E579" i="3"/>
  <c r="F579" i="3" s="1"/>
  <c r="E580" i="3"/>
  <c r="F580" i="3" s="1"/>
  <c r="E581" i="3"/>
  <c r="F581" i="3" s="1"/>
  <c r="E582" i="3"/>
  <c r="F582" i="3" s="1"/>
  <c r="E583" i="3"/>
  <c r="F583" i="3" s="1"/>
  <c r="E584" i="3"/>
  <c r="F584" i="3" s="1"/>
  <c r="E585" i="3"/>
  <c r="F585" i="3" s="1"/>
  <c r="E586" i="3"/>
  <c r="F586" i="3" s="1"/>
  <c r="E587" i="3"/>
  <c r="F587" i="3" s="1"/>
  <c r="E588" i="3"/>
  <c r="F588" i="3" s="1"/>
  <c r="E589" i="3"/>
  <c r="F589" i="3" s="1"/>
  <c r="E590" i="3"/>
  <c r="F590" i="3" s="1"/>
  <c r="E591" i="3"/>
  <c r="F591" i="3" s="1"/>
  <c r="E592" i="3"/>
  <c r="F592" i="3" s="1"/>
  <c r="E593" i="3"/>
  <c r="F593" i="3" s="1"/>
  <c r="E594" i="3"/>
  <c r="F594" i="3" s="1"/>
  <c r="E411" i="3"/>
  <c r="F411" i="3" s="1"/>
  <c r="E595" i="3"/>
  <c r="F595" i="3" s="1"/>
  <c r="E596" i="3"/>
  <c r="F596" i="3" s="1"/>
  <c r="E597" i="3"/>
  <c r="F597" i="3" s="1"/>
  <c r="E598" i="3"/>
  <c r="F598" i="3" s="1"/>
  <c r="E600" i="3"/>
  <c r="F600" i="3" s="1"/>
  <c r="E601" i="3"/>
  <c r="F601" i="3" s="1"/>
  <c r="E602" i="3"/>
  <c r="F602" i="3" s="1"/>
  <c r="E604" i="3"/>
  <c r="F604" i="3" s="1"/>
  <c r="E605" i="3"/>
  <c r="F605" i="3" s="1"/>
  <c r="E606" i="3"/>
  <c r="F606" i="3" s="1"/>
  <c r="E608" i="3"/>
  <c r="F608" i="3" s="1"/>
  <c r="E699" i="3"/>
  <c r="F699" i="3" s="1"/>
  <c r="E609" i="3"/>
  <c r="F609" i="3" s="1"/>
  <c r="E535" i="3"/>
  <c r="F535" i="3" s="1"/>
  <c r="E610" i="3"/>
  <c r="F610" i="3" s="1"/>
  <c r="E611" i="3"/>
  <c r="F611" i="3" s="1"/>
  <c r="E612" i="3"/>
  <c r="F612" i="3" s="1"/>
  <c r="E700" i="3"/>
  <c r="F700" i="3" s="1"/>
  <c r="E613" i="3"/>
  <c r="F613" i="3" s="1"/>
  <c r="E614" i="3"/>
  <c r="F614" i="3" s="1"/>
  <c r="E615" i="3"/>
  <c r="F615" i="3" s="1"/>
  <c r="E616" i="3"/>
  <c r="F616" i="3" s="1"/>
  <c r="E617" i="3"/>
  <c r="F617" i="3" s="1"/>
  <c r="E618" i="3"/>
  <c r="F618" i="3" s="1"/>
  <c r="E619" i="3"/>
  <c r="F619" i="3" s="1"/>
  <c r="E620" i="3"/>
  <c r="F620" i="3" s="1"/>
  <c r="E621" i="3"/>
  <c r="F621" i="3" s="1"/>
  <c r="E622" i="3"/>
  <c r="F622" i="3" s="1"/>
  <c r="E624" i="3"/>
  <c r="F624" i="3" s="1"/>
  <c r="E625" i="3"/>
  <c r="F625" i="3" s="1"/>
  <c r="E626" i="3"/>
  <c r="F626" i="3" s="1"/>
  <c r="E627" i="3"/>
  <c r="F627" i="3" s="1"/>
  <c r="E629" i="3"/>
  <c r="F629" i="3" s="1"/>
  <c r="E630" i="3"/>
  <c r="F630" i="3" s="1"/>
  <c r="E631" i="3"/>
  <c r="F631" i="3" s="1"/>
  <c r="E632" i="3"/>
  <c r="F632" i="3" s="1"/>
  <c r="E633" i="3"/>
  <c r="F633" i="3" s="1"/>
  <c r="E634" i="3"/>
  <c r="F634" i="3" s="1"/>
  <c r="E635" i="3"/>
  <c r="F635" i="3" s="1"/>
  <c r="E636" i="3"/>
  <c r="F636" i="3" s="1"/>
  <c r="E638" i="3"/>
  <c r="F638" i="3" s="1"/>
  <c r="E639" i="3"/>
  <c r="F639" i="3" s="1"/>
  <c r="E640" i="3"/>
  <c r="F640" i="3" s="1"/>
  <c r="E642" i="3"/>
  <c r="F642" i="3" s="1"/>
  <c r="E643" i="3"/>
  <c r="F643" i="3" s="1"/>
  <c r="E644" i="3"/>
  <c r="F644" i="3" s="1"/>
  <c r="E645" i="3"/>
  <c r="F645" i="3" s="1"/>
  <c r="E656" i="3"/>
  <c r="F656" i="3" s="1"/>
  <c r="E646" i="3"/>
  <c r="F646" i="3" s="1"/>
  <c r="E657" i="3"/>
  <c r="F657" i="3" s="1"/>
  <c r="E647" i="3"/>
  <c r="F647" i="3" s="1"/>
  <c r="E658" i="3"/>
  <c r="F658" i="3" s="1"/>
  <c r="E659" i="3"/>
  <c r="F659" i="3" s="1"/>
  <c r="E660" i="3"/>
  <c r="F660" i="3" s="1"/>
  <c r="E648" i="3"/>
  <c r="F648" i="3" s="1"/>
  <c r="E661" i="3"/>
  <c r="F661" i="3" s="1"/>
  <c r="E662" i="3"/>
  <c r="F662" i="3" s="1"/>
  <c r="E649" i="3"/>
  <c r="F649" i="3" s="1"/>
  <c r="E663" i="3"/>
  <c r="F663" i="3" s="1"/>
  <c r="E664" i="3"/>
  <c r="F664" i="3" s="1"/>
  <c r="E665" i="3"/>
  <c r="F665" i="3" s="1"/>
  <c r="E650" i="3"/>
  <c r="F650" i="3" s="1"/>
  <c r="E666" i="3"/>
  <c r="F666" i="3" s="1"/>
  <c r="E667" i="3"/>
  <c r="F667" i="3" s="1"/>
  <c r="E668" i="3"/>
  <c r="F668" i="3" s="1"/>
  <c r="E669" i="3"/>
  <c r="F669" i="3" s="1"/>
  <c r="E670" i="3"/>
  <c r="F670" i="3" s="1"/>
  <c r="E671" i="3"/>
  <c r="F671" i="3" s="1"/>
  <c r="E672" i="3"/>
  <c r="F672" i="3" s="1"/>
  <c r="E673" i="3"/>
  <c r="F673" i="3" s="1"/>
  <c r="E674" i="3"/>
  <c r="F674" i="3" s="1"/>
  <c r="E675" i="3"/>
  <c r="F675" i="3" s="1"/>
  <c r="E676" i="3"/>
  <c r="F676" i="3" s="1"/>
  <c r="E677" i="3"/>
  <c r="F677" i="3" s="1"/>
  <c r="E678" i="3"/>
  <c r="F678" i="3" s="1"/>
  <c r="E679" i="3"/>
  <c r="F679" i="3" s="1"/>
  <c r="E651" i="3"/>
  <c r="F651" i="3" s="1"/>
  <c r="E680" i="3"/>
  <c r="F680" i="3" s="1"/>
  <c r="E681" i="3"/>
  <c r="F681" i="3" s="1"/>
  <c r="E682" i="3"/>
  <c r="F682" i="3" s="1"/>
  <c r="E683" i="3"/>
  <c r="F683" i="3" s="1"/>
  <c r="E684" i="3"/>
  <c r="F684" i="3" s="1"/>
  <c r="E685" i="3"/>
  <c r="F685" i="3" s="1"/>
  <c r="E686" i="3"/>
  <c r="F686" i="3" s="1"/>
  <c r="E688" i="3"/>
  <c r="F688" i="3" s="1"/>
  <c r="E689" i="3"/>
  <c r="F689" i="3" s="1"/>
  <c r="E690" i="3"/>
  <c r="F690" i="3" s="1"/>
  <c r="E691" i="3"/>
  <c r="F691" i="3" s="1"/>
  <c r="E692" i="3"/>
  <c r="F692" i="3" s="1"/>
  <c r="E693" i="3"/>
  <c r="F693" i="3" s="1"/>
  <c r="E652" i="3"/>
  <c r="F652" i="3" s="1"/>
  <c r="E695" i="3"/>
  <c r="F695" i="3" s="1"/>
  <c r="E696" i="3"/>
  <c r="F696" i="3" s="1"/>
  <c r="E697" i="3"/>
  <c r="F697" i="3" s="1"/>
  <c r="E698" i="3"/>
  <c r="F698" i="3" s="1"/>
  <c r="E701" i="3"/>
  <c r="F701" i="3" s="1"/>
  <c r="E702" i="3"/>
  <c r="F702" i="3" s="1"/>
  <c r="E703" i="3"/>
  <c r="F703" i="3" s="1"/>
  <c r="E704" i="3"/>
  <c r="F704" i="3" s="1"/>
  <c r="E653" i="3"/>
  <c r="F653" i="3" s="1"/>
  <c r="E706" i="3"/>
  <c r="F706" i="3" s="1"/>
  <c r="E687" i="3"/>
  <c r="F687" i="3" s="1"/>
  <c r="E707" i="3"/>
  <c r="F707" i="3" s="1"/>
  <c r="E708" i="3"/>
  <c r="F708" i="3" s="1"/>
  <c r="E709" i="3"/>
  <c r="F709" i="3" s="1"/>
  <c r="E711" i="3"/>
  <c r="F711" i="3" s="1"/>
  <c r="E712" i="3"/>
  <c r="F712" i="3" s="1"/>
  <c r="E713" i="3"/>
  <c r="F713" i="3" s="1"/>
  <c r="E714" i="3"/>
  <c r="F714" i="3" s="1"/>
  <c r="E715" i="3"/>
  <c r="F715" i="3" s="1"/>
  <c r="E716" i="3"/>
  <c r="F716" i="3" s="1"/>
  <c r="E717" i="3"/>
  <c r="F717" i="3" s="1"/>
  <c r="E718" i="3"/>
  <c r="F718" i="3" s="1"/>
  <c r="E719" i="3"/>
  <c r="F719" i="3" s="1"/>
  <c r="E720" i="3"/>
  <c r="F720" i="3" s="1"/>
  <c r="E721" i="3"/>
  <c r="F721" i="3" s="1"/>
  <c r="E722" i="3"/>
  <c r="F722" i="3" s="1"/>
  <c r="E723" i="3"/>
  <c r="F723" i="3" s="1"/>
  <c r="E724" i="3"/>
  <c r="F724" i="3" s="1"/>
  <c r="E725" i="3"/>
  <c r="F725" i="3" s="1"/>
  <c r="E726" i="3"/>
  <c r="F726" i="3" s="1"/>
  <c r="E728" i="3"/>
  <c r="F728" i="3" s="1"/>
  <c r="E729" i="3"/>
  <c r="F729" i="3" s="1"/>
  <c r="E730" i="3"/>
  <c r="F730" i="3" s="1"/>
  <c r="E731" i="3"/>
  <c r="F731" i="3" s="1"/>
  <c r="E732" i="3"/>
  <c r="F732" i="3" s="1"/>
  <c r="E733" i="3"/>
  <c r="F733" i="3" s="1"/>
  <c r="E734" i="3"/>
  <c r="F734" i="3" s="1"/>
  <c r="E735" i="3"/>
  <c r="F735" i="3" s="1"/>
  <c r="E736" i="3"/>
  <c r="F736" i="3" s="1"/>
  <c r="E737" i="3"/>
  <c r="F737" i="3" s="1"/>
  <c r="E738" i="3"/>
  <c r="F738" i="3" s="1"/>
  <c r="E739" i="3"/>
  <c r="F739" i="3" s="1"/>
  <c r="E740" i="3"/>
  <c r="F740" i="3" s="1"/>
  <c r="E741" i="3"/>
  <c r="F741" i="3" s="1"/>
  <c r="E742" i="3"/>
  <c r="F742" i="3" s="1"/>
  <c r="E743" i="3"/>
  <c r="F743" i="3" s="1"/>
  <c r="E744" i="3"/>
  <c r="F744" i="3" s="1"/>
  <c r="E745" i="3"/>
  <c r="F745" i="3" s="1"/>
  <c r="E746" i="3"/>
  <c r="F746" i="3" s="1"/>
  <c r="E771" i="3"/>
  <c r="F771" i="3" s="1"/>
  <c r="E748" i="3"/>
  <c r="F748" i="3" s="1"/>
  <c r="E749" i="3"/>
  <c r="F749" i="3" s="1"/>
  <c r="E750" i="3"/>
  <c r="F750" i="3" s="1"/>
  <c r="E751" i="3"/>
  <c r="F751" i="3" s="1"/>
  <c r="E752" i="3"/>
  <c r="F752" i="3" s="1"/>
  <c r="E754" i="3"/>
  <c r="F754" i="3" s="1"/>
  <c r="E755" i="3"/>
  <c r="F755" i="3" s="1"/>
  <c r="E756" i="3"/>
  <c r="F756" i="3" s="1"/>
  <c r="E757" i="3"/>
  <c r="F757" i="3" s="1"/>
  <c r="E758" i="3"/>
  <c r="F758" i="3" s="1"/>
  <c r="E759" i="3"/>
  <c r="F759" i="3" s="1"/>
  <c r="E760" i="3"/>
  <c r="F760" i="3" s="1"/>
  <c r="E761" i="3"/>
  <c r="F761" i="3" s="1"/>
  <c r="E762" i="3"/>
  <c r="F762" i="3" s="1"/>
  <c r="E763" i="3"/>
  <c r="F763" i="3" s="1"/>
  <c r="E798" i="3"/>
  <c r="F798" i="3" s="1"/>
  <c r="E764" i="3"/>
  <c r="F764" i="3" s="1"/>
  <c r="E765" i="3"/>
  <c r="F765" i="3" s="1"/>
  <c r="E766" i="3"/>
  <c r="F766" i="3" s="1"/>
  <c r="E767" i="3"/>
  <c r="F767" i="3" s="1"/>
  <c r="E768" i="3"/>
  <c r="F768" i="3" s="1"/>
  <c r="E769" i="3"/>
  <c r="F769" i="3" s="1"/>
  <c r="E772" i="3"/>
  <c r="F772" i="3" s="1"/>
  <c r="E773" i="3"/>
  <c r="F773" i="3" s="1"/>
  <c r="E774" i="3"/>
  <c r="F774" i="3" s="1"/>
  <c r="E775" i="3"/>
  <c r="F775" i="3" s="1"/>
  <c r="E776" i="3"/>
  <c r="F776" i="3" s="1"/>
  <c r="E777" i="3"/>
  <c r="F777" i="3" s="1"/>
  <c r="E778" i="3"/>
  <c r="F778" i="3" s="1"/>
  <c r="E779" i="3"/>
  <c r="F779" i="3" s="1"/>
  <c r="E781" i="3"/>
  <c r="F781" i="3" s="1"/>
  <c r="E782" i="3"/>
  <c r="F782" i="3" s="1"/>
  <c r="E783" i="3"/>
  <c r="F783" i="3" s="1"/>
  <c r="E784" i="3"/>
  <c r="F784" i="3" s="1"/>
  <c r="E785" i="3"/>
  <c r="F785" i="3" s="1"/>
  <c r="E786" i="3"/>
  <c r="F786" i="3" s="1"/>
  <c r="E787" i="3"/>
  <c r="F787" i="3" s="1"/>
  <c r="E788" i="3"/>
  <c r="F788" i="3" s="1"/>
  <c r="E789" i="3"/>
  <c r="F789" i="3" s="1"/>
  <c r="E790" i="3"/>
  <c r="F790" i="3" s="1"/>
  <c r="E791" i="3"/>
  <c r="F791" i="3" s="1"/>
  <c r="E792" i="3"/>
  <c r="F792" i="3" s="1"/>
  <c r="E793" i="3"/>
  <c r="F793" i="3" s="1"/>
  <c r="E794" i="3"/>
  <c r="F794" i="3" s="1"/>
  <c r="E780" i="3"/>
  <c r="F780" i="3" s="1"/>
  <c r="E795" i="3"/>
  <c r="F795" i="3" s="1"/>
  <c r="E796" i="3"/>
  <c r="F796" i="3" s="1"/>
  <c r="E797" i="3"/>
  <c r="F797" i="3" s="1"/>
  <c r="E799" i="3"/>
  <c r="F799" i="3" s="1"/>
  <c r="E800" i="3"/>
  <c r="F800" i="3" s="1"/>
  <c r="E801" i="3"/>
  <c r="F801" i="3" s="1"/>
  <c r="E818" i="3"/>
  <c r="F818" i="3" s="1"/>
  <c r="E802" i="3"/>
  <c r="F802" i="3" s="1"/>
  <c r="E803" i="3"/>
  <c r="F803" i="3" s="1"/>
  <c r="E804" i="3"/>
  <c r="F804" i="3" s="1"/>
  <c r="E805" i="3"/>
  <c r="F805" i="3" s="1"/>
  <c r="E806" i="3"/>
  <c r="F806" i="3" s="1"/>
  <c r="E807" i="3"/>
  <c r="F807" i="3" s="1"/>
  <c r="E808" i="3"/>
  <c r="F808" i="3" s="1"/>
  <c r="E809" i="3"/>
  <c r="F809" i="3" s="1"/>
  <c r="E810" i="3"/>
  <c r="F810" i="3" s="1"/>
  <c r="E811" i="3"/>
  <c r="F811" i="3" s="1"/>
  <c r="E812" i="3"/>
  <c r="F812" i="3" s="1"/>
  <c r="E813" i="3"/>
  <c r="F813" i="3" s="1"/>
  <c r="E814" i="3"/>
  <c r="F814" i="3" s="1"/>
  <c r="E815" i="3"/>
  <c r="F815" i="3" s="1"/>
  <c r="E816" i="3"/>
  <c r="F816" i="3" s="1"/>
  <c r="E819" i="3"/>
  <c r="F819" i="3" s="1"/>
  <c r="E820" i="3"/>
  <c r="F820" i="3" s="1"/>
  <c r="E821" i="3"/>
  <c r="F821" i="3" s="1"/>
  <c r="E822" i="3"/>
  <c r="F822" i="3" s="1"/>
  <c r="E823" i="3"/>
  <c r="F823" i="3" s="1"/>
  <c r="E824" i="3"/>
  <c r="F824" i="3" s="1"/>
  <c r="E825" i="3"/>
  <c r="F825" i="3" s="1"/>
  <c r="E826" i="3"/>
  <c r="F826" i="3" s="1"/>
  <c r="E817" i="3"/>
  <c r="F817" i="3" s="1"/>
  <c r="E827" i="3"/>
  <c r="F827" i="3" s="1"/>
  <c r="E829" i="3"/>
  <c r="F829" i="3" s="1"/>
  <c r="E830" i="3"/>
  <c r="F830" i="3" s="1"/>
  <c r="E831" i="3"/>
  <c r="F831" i="3" s="1"/>
  <c r="E832" i="3"/>
  <c r="F832" i="3" s="1"/>
  <c r="E833" i="3"/>
  <c r="F833" i="3" s="1"/>
  <c r="E834" i="3"/>
  <c r="F834" i="3" s="1"/>
  <c r="E835" i="3"/>
  <c r="F835" i="3" s="1"/>
  <c r="E836" i="3"/>
  <c r="F836" i="3" s="1"/>
  <c r="E837" i="3"/>
  <c r="F837" i="3" s="1"/>
  <c r="E838" i="3"/>
  <c r="F838" i="3" s="1"/>
  <c r="E839" i="3"/>
  <c r="F839" i="3" s="1"/>
  <c r="E840" i="3"/>
  <c r="F840" i="3" s="1"/>
  <c r="E841" i="3"/>
  <c r="F841" i="3" s="1"/>
  <c r="E842" i="3"/>
  <c r="F842" i="3" s="1"/>
  <c r="E843" i="3"/>
  <c r="F843" i="3" s="1"/>
  <c r="E844" i="3"/>
  <c r="F844" i="3" s="1"/>
  <c r="E845" i="3"/>
  <c r="F845" i="3" s="1"/>
  <c r="E846" i="3"/>
  <c r="F846" i="3" s="1"/>
  <c r="E857" i="3"/>
  <c r="F857" i="3" s="1"/>
  <c r="E847" i="3"/>
  <c r="F847" i="3" s="1"/>
  <c r="E848" i="3"/>
  <c r="F848" i="3" s="1"/>
  <c r="E849" i="3"/>
  <c r="F849" i="3" s="1"/>
  <c r="E851" i="3"/>
  <c r="F851" i="3" s="1"/>
  <c r="E852" i="3"/>
  <c r="F852" i="3" s="1"/>
  <c r="E853" i="3"/>
  <c r="F853" i="3" s="1"/>
  <c r="E854" i="3"/>
  <c r="F854" i="3" s="1"/>
  <c r="E855" i="3"/>
  <c r="F855" i="3" s="1"/>
  <c r="E856" i="3"/>
  <c r="F856" i="3" s="1"/>
  <c r="E858" i="3"/>
  <c r="F858" i="3" s="1"/>
  <c r="E753" i="3"/>
  <c r="F753" i="3" s="1"/>
  <c r="E859" i="3"/>
  <c r="F859" i="3" s="1"/>
  <c r="E860" i="3"/>
  <c r="F860" i="3" s="1"/>
  <c r="E861" i="3"/>
  <c r="F861" i="3" s="1"/>
  <c r="E862" i="3"/>
  <c r="F862" i="3" s="1"/>
  <c r="E1171" i="3"/>
  <c r="F1171" i="3" s="1"/>
  <c r="E909" i="3"/>
  <c r="F909" i="3" s="1"/>
  <c r="E864" i="3"/>
  <c r="F864" i="3" s="1"/>
  <c r="E865" i="3"/>
  <c r="F865" i="3" s="1"/>
  <c r="E871" i="3"/>
  <c r="F871" i="3" s="1"/>
  <c r="E866" i="3"/>
  <c r="F866" i="3" s="1"/>
  <c r="E867" i="3"/>
  <c r="F867" i="3" s="1"/>
  <c r="E868" i="3"/>
  <c r="F868" i="3" s="1"/>
  <c r="E869" i="3"/>
  <c r="F869" i="3" s="1"/>
  <c r="E870" i="3"/>
  <c r="F870" i="3" s="1"/>
  <c r="E872" i="3"/>
  <c r="F872" i="3" s="1"/>
  <c r="E873" i="3"/>
  <c r="F873" i="3" s="1"/>
  <c r="E874" i="3"/>
  <c r="F874" i="3" s="1"/>
  <c r="E875" i="3"/>
  <c r="F875" i="3" s="1"/>
  <c r="E876" i="3"/>
  <c r="F876" i="3" s="1"/>
  <c r="E877" i="3"/>
  <c r="F877" i="3" s="1"/>
  <c r="E910" i="3"/>
  <c r="F910" i="3" s="1"/>
  <c r="E883" i="3"/>
  <c r="F883" i="3" s="1"/>
  <c r="E878" i="3"/>
  <c r="F878" i="3" s="1"/>
  <c r="E879" i="3"/>
  <c r="F879" i="3" s="1"/>
  <c r="E880" i="3"/>
  <c r="F880" i="3" s="1"/>
  <c r="E881" i="3"/>
  <c r="F881" i="3" s="1"/>
  <c r="E882" i="3"/>
  <c r="F882" i="3" s="1"/>
  <c r="E884" i="3"/>
  <c r="F884" i="3" s="1"/>
  <c r="E885" i="3"/>
  <c r="F885" i="3" s="1"/>
  <c r="E886" i="3"/>
  <c r="F886" i="3" s="1"/>
  <c r="E888" i="3"/>
  <c r="F888" i="3" s="1"/>
  <c r="E889" i="3"/>
  <c r="F889" i="3" s="1"/>
  <c r="E890" i="3"/>
  <c r="F890" i="3" s="1"/>
  <c r="E892" i="3"/>
  <c r="F892" i="3" s="1"/>
  <c r="E891" i="3"/>
  <c r="F891" i="3" s="1"/>
  <c r="E893" i="3"/>
  <c r="F893" i="3" s="1"/>
  <c r="E894" i="3"/>
  <c r="F894" i="3" s="1"/>
  <c r="E895" i="3"/>
  <c r="F895" i="3" s="1"/>
  <c r="E896" i="3"/>
  <c r="F896" i="3" s="1"/>
  <c r="E897" i="3"/>
  <c r="F897" i="3" s="1"/>
  <c r="E898" i="3"/>
  <c r="F898" i="3" s="1"/>
  <c r="E899" i="3"/>
  <c r="F899" i="3" s="1"/>
  <c r="E900" i="3"/>
  <c r="F900" i="3" s="1"/>
  <c r="E901" i="3"/>
  <c r="F901" i="3" s="1"/>
  <c r="E902" i="3"/>
  <c r="F902" i="3" s="1"/>
  <c r="E903" i="3"/>
  <c r="F903" i="3" s="1"/>
  <c r="E904" i="3"/>
  <c r="F904" i="3" s="1"/>
  <c r="E906" i="3"/>
  <c r="F906" i="3" s="1"/>
  <c r="E907" i="3"/>
  <c r="F907" i="3" s="1"/>
  <c r="E908" i="3"/>
  <c r="F908" i="3" s="1"/>
  <c r="E911" i="3"/>
  <c r="F911" i="3" s="1"/>
  <c r="E912" i="3"/>
  <c r="F912" i="3" s="1"/>
  <c r="E913" i="3"/>
  <c r="F913" i="3" s="1"/>
  <c r="E914" i="3"/>
  <c r="F914" i="3" s="1"/>
  <c r="E915" i="3"/>
  <c r="F915" i="3" s="1"/>
  <c r="E916" i="3"/>
  <c r="F916" i="3" s="1"/>
  <c r="E993" i="3"/>
  <c r="F993" i="3" s="1"/>
  <c r="E917" i="3"/>
  <c r="F917" i="3" s="1"/>
  <c r="E918" i="3"/>
  <c r="F918" i="3" s="1"/>
  <c r="E919" i="3"/>
  <c r="F919" i="3" s="1"/>
  <c r="E921" i="3"/>
  <c r="F921" i="3" s="1"/>
  <c r="E922" i="3"/>
  <c r="F922" i="3" s="1"/>
  <c r="E923" i="3"/>
  <c r="F923" i="3" s="1"/>
  <c r="E924" i="3"/>
  <c r="F924" i="3" s="1"/>
  <c r="E925" i="3"/>
  <c r="F925" i="3" s="1"/>
  <c r="E931" i="3"/>
  <c r="F931" i="3" s="1"/>
  <c r="E926" i="3"/>
  <c r="F926" i="3" s="1"/>
  <c r="E927" i="3"/>
  <c r="F927" i="3" s="1"/>
  <c r="E928" i="3"/>
  <c r="F928" i="3" s="1"/>
  <c r="E929" i="3"/>
  <c r="F929" i="3" s="1"/>
  <c r="E930" i="3"/>
  <c r="F930" i="3" s="1"/>
  <c r="E932" i="3"/>
  <c r="F932" i="3" s="1"/>
  <c r="E933" i="3"/>
  <c r="F933" i="3" s="1"/>
  <c r="E934" i="3"/>
  <c r="F934" i="3" s="1"/>
  <c r="E935" i="3"/>
  <c r="F935" i="3" s="1"/>
  <c r="E936" i="3"/>
  <c r="F936" i="3" s="1"/>
  <c r="E937" i="3"/>
  <c r="F937" i="3" s="1"/>
  <c r="E938" i="3"/>
  <c r="F938" i="3" s="1"/>
  <c r="E987" i="3"/>
  <c r="F987" i="3" s="1"/>
  <c r="E939" i="3"/>
  <c r="F939" i="3" s="1"/>
  <c r="E940" i="3"/>
  <c r="F940" i="3" s="1"/>
  <c r="E941" i="3"/>
  <c r="F941" i="3" s="1"/>
  <c r="E942" i="3"/>
  <c r="F942" i="3" s="1"/>
  <c r="E943" i="3"/>
  <c r="F943" i="3" s="1"/>
  <c r="E944" i="3"/>
  <c r="F944" i="3" s="1"/>
  <c r="E945" i="3"/>
  <c r="F945" i="3" s="1"/>
  <c r="E946" i="3"/>
  <c r="F946" i="3" s="1"/>
  <c r="E947" i="3"/>
  <c r="F947" i="3" s="1"/>
  <c r="E948" i="3"/>
  <c r="F948" i="3" s="1"/>
  <c r="E949" i="3"/>
  <c r="F949" i="3" s="1"/>
  <c r="E950" i="3"/>
  <c r="F950" i="3" s="1"/>
  <c r="E951" i="3"/>
  <c r="F951" i="3" s="1"/>
  <c r="E952" i="3"/>
  <c r="F952" i="3" s="1"/>
  <c r="E953" i="3"/>
  <c r="F953" i="3" s="1"/>
  <c r="E954" i="3"/>
  <c r="F954" i="3" s="1"/>
  <c r="E955" i="3"/>
  <c r="F955" i="3" s="1"/>
  <c r="E956" i="3"/>
  <c r="F956" i="3" s="1"/>
  <c r="E957" i="3"/>
  <c r="F957" i="3" s="1"/>
  <c r="E958" i="3"/>
  <c r="F958" i="3" s="1"/>
  <c r="E959" i="3"/>
  <c r="F959" i="3" s="1"/>
  <c r="E960" i="3"/>
  <c r="F960" i="3" s="1"/>
  <c r="E961" i="3"/>
  <c r="F961" i="3" s="1"/>
  <c r="E962" i="3"/>
  <c r="F962" i="3" s="1"/>
  <c r="E963" i="3"/>
  <c r="F963" i="3" s="1"/>
  <c r="E964" i="3"/>
  <c r="F964" i="3" s="1"/>
  <c r="E965" i="3"/>
  <c r="F965" i="3" s="1"/>
  <c r="E966" i="3"/>
  <c r="F966" i="3" s="1"/>
  <c r="E967" i="3"/>
  <c r="F967" i="3" s="1"/>
  <c r="E968" i="3"/>
  <c r="F968" i="3" s="1"/>
  <c r="E969" i="3"/>
  <c r="F969" i="3" s="1"/>
  <c r="E970" i="3"/>
  <c r="F970" i="3" s="1"/>
  <c r="E971" i="3"/>
  <c r="F971" i="3" s="1"/>
  <c r="E972" i="3"/>
  <c r="F972" i="3" s="1"/>
  <c r="E973" i="3"/>
  <c r="F973" i="3" s="1"/>
  <c r="E974" i="3"/>
  <c r="F974" i="3" s="1"/>
  <c r="E975" i="3"/>
  <c r="F975" i="3" s="1"/>
  <c r="E976" i="3"/>
  <c r="F976" i="3" s="1"/>
  <c r="E977" i="3"/>
  <c r="F977" i="3" s="1"/>
  <c r="E978" i="3"/>
  <c r="F978" i="3" s="1"/>
  <c r="E979" i="3"/>
  <c r="F979" i="3" s="1"/>
  <c r="E980" i="3"/>
  <c r="F980" i="3" s="1"/>
  <c r="E981" i="3"/>
  <c r="F981" i="3" s="1"/>
  <c r="E982" i="3"/>
  <c r="F982" i="3" s="1"/>
  <c r="E983" i="3"/>
  <c r="F983" i="3" s="1"/>
  <c r="E984" i="3"/>
  <c r="F984" i="3" s="1"/>
  <c r="E985" i="3"/>
  <c r="F985" i="3" s="1"/>
  <c r="E986" i="3"/>
  <c r="F986" i="3" s="1"/>
  <c r="E988" i="3"/>
  <c r="F988" i="3" s="1"/>
  <c r="E989" i="3"/>
  <c r="F989" i="3" s="1"/>
  <c r="E990" i="3"/>
  <c r="F990" i="3" s="1"/>
  <c r="E991" i="3"/>
  <c r="F991" i="3" s="1"/>
  <c r="E992" i="3"/>
  <c r="F992" i="3" s="1"/>
  <c r="E994" i="3"/>
  <c r="F994" i="3" s="1"/>
  <c r="E995" i="3"/>
  <c r="F995" i="3" s="1"/>
  <c r="E996" i="3"/>
  <c r="F996" i="3" s="1"/>
  <c r="E1045" i="3"/>
  <c r="F1045" i="3" s="1"/>
  <c r="E998" i="3"/>
  <c r="F998" i="3" s="1"/>
  <c r="E1067" i="3"/>
  <c r="F1067" i="3" s="1"/>
  <c r="E999" i="3"/>
  <c r="F999" i="3" s="1"/>
  <c r="E1000" i="3"/>
  <c r="F1000" i="3" s="1"/>
  <c r="E1001" i="3"/>
  <c r="F1001" i="3" s="1"/>
  <c r="E1002" i="3"/>
  <c r="F1002" i="3" s="1"/>
  <c r="E1003" i="3"/>
  <c r="F1003" i="3" s="1"/>
  <c r="E1004" i="3"/>
  <c r="F1004" i="3" s="1"/>
  <c r="E1005" i="3"/>
  <c r="F1005" i="3" s="1"/>
  <c r="E1006" i="3"/>
  <c r="F1006" i="3" s="1"/>
  <c r="E1007" i="3"/>
  <c r="F1007" i="3" s="1"/>
  <c r="E1008" i="3"/>
  <c r="F1008" i="3" s="1"/>
  <c r="E1009" i="3"/>
  <c r="F1009" i="3" s="1"/>
  <c r="E1010" i="3"/>
  <c r="F1010" i="3" s="1"/>
  <c r="E1011" i="3"/>
  <c r="F1011" i="3" s="1"/>
  <c r="E1012" i="3"/>
  <c r="F1012" i="3" s="1"/>
  <c r="E1013" i="3"/>
  <c r="F1013" i="3" s="1"/>
  <c r="E1015" i="3"/>
  <c r="F1015" i="3" s="1"/>
  <c r="E1016" i="3"/>
  <c r="F1016" i="3" s="1"/>
  <c r="E1017" i="3"/>
  <c r="F1017" i="3" s="1"/>
  <c r="E1018" i="3"/>
  <c r="F1018" i="3" s="1"/>
  <c r="E1019" i="3"/>
  <c r="F1019" i="3" s="1"/>
  <c r="E1020" i="3"/>
  <c r="F1020" i="3" s="1"/>
  <c r="E1021" i="3"/>
  <c r="F1021" i="3" s="1"/>
  <c r="E1022" i="3"/>
  <c r="F1022" i="3" s="1"/>
  <c r="E1024" i="3"/>
  <c r="F1024" i="3" s="1"/>
  <c r="E1025" i="3"/>
  <c r="F1025" i="3" s="1"/>
  <c r="E1026" i="3"/>
  <c r="F1026" i="3" s="1"/>
  <c r="E1044" i="3"/>
  <c r="F1044" i="3" s="1"/>
  <c r="E1031" i="3"/>
  <c r="F1031" i="3" s="1"/>
  <c r="E1032" i="3"/>
  <c r="F1032" i="3" s="1"/>
  <c r="E1033" i="3"/>
  <c r="F1033" i="3" s="1"/>
  <c r="E1027" i="3"/>
  <c r="F1027" i="3" s="1"/>
  <c r="E1034" i="3"/>
  <c r="F1034" i="3" s="1"/>
  <c r="E1035" i="3"/>
  <c r="F1035" i="3" s="1"/>
  <c r="E1036" i="3"/>
  <c r="F1036" i="3" s="1"/>
  <c r="E1037" i="3"/>
  <c r="F1037" i="3" s="1"/>
  <c r="E1038" i="3"/>
  <c r="F1038" i="3" s="1"/>
  <c r="E1039" i="3"/>
  <c r="F1039" i="3" s="1"/>
  <c r="E1040" i="3"/>
  <c r="F1040" i="3" s="1"/>
  <c r="E1041" i="3"/>
  <c r="F1041" i="3" s="1"/>
  <c r="E1042" i="3"/>
  <c r="F1042" i="3" s="1"/>
  <c r="E1047" i="3"/>
  <c r="F1047" i="3" s="1"/>
  <c r="E1048" i="3"/>
  <c r="F1048" i="3" s="1"/>
  <c r="E1049" i="3"/>
  <c r="F1049" i="3" s="1"/>
  <c r="E1050" i="3"/>
  <c r="F1050" i="3" s="1"/>
  <c r="E1051" i="3"/>
  <c r="F1051" i="3" s="1"/>
  <c r="E1052" i="3"/>
  <c r="F1052" i="3" s="1"/>
  <c r="E1053" i="3"/>
  <c r="F1053" i="3" s="1"/>
  <c r="E1054" i="3"/>
  <c r="F1054" i="3" s="1"/>
  <c r="E1058" i="3"/>
  <c r="F1058" i="3" s="1"/>
  <c r="E1059" i="3"/>
  <c r="F1059" i="3" s="1"/>
  <c r="E1060" i="3"/>
  <c r="F1060" i="3" s="1"/>
  <c r="E1061" i="3"/>
  <c r="F1061" i="3" s="1"/>
  <c r="E1068" i="3"/>
  <c r="F1068" i="3" s="1"/>
  <c r="E1055" i="3"/>
  <c r="F1055" i="3" s="1"/>
  <c r="E1062" i="3"/>
  <c r="F1062" i="3" s="1"/>
  <c r="E1063" i="3"/>
  <c r="F1063" i="3" s="1"/>
  <c r="E1064" i="3"/>
  <c r="F1064" i="3" s="1"/>
  <c r="E1028" i="3"/>
  <c r="F1028" i="3" s="1"/>
  <c r="E1065" i="3"/>
  <c r="F1065" i="3" s="1"/>
  <c r="E1069" i="3"/>
  <c r="F1069" i="3" s="1"/>
  <c r="E1056" i="3"/>
  <c r="F1056" i="3" s="1"/>
  <c r="E1070" i="3"/>
  <c r="F1070" i="3" s="1"/>
  <c r="E1071" i="3"/>
  <c r="F1071" i="3" s="1"/>
  <c r="E1072" i="3"/>
  <c r="F1072" i="3" s="1"/>
  <c r="E1066" i="3"/>
  <c r="F1066" i="3" s="1"/>
  <c r="E1073" i="3"/>
  <c r="F1073" i="3" s="1"/>
  <c r="E1043" i="3"/>
  <c r="F1043" i="3" s="1"/>
  <c r="E1074" i="3"/>
  <c r="F1074" i="3" s="1"/>
  <c r="E1075" i="3"/>
  <c r="F1075" i="3" s="1"/>
  <c r="E1076" i="3"/>
  <c r="F1076" i="3" s="1"/>
  <c r="E1077" i="3"/>
  <c r="F1077" i="3" s="1"/>
  <c r="E1078" i="3"/>
  <c r="F1078" i="3" s="1"/>
  <c r="E1079" i="3"/>
  <c r="F1079" i="3" s="1"/>
  <c r="E1080" i="3"/>
  <c r="F1080" i="3" s="1"/>
  <c r="E1083" i="3"/>
  <c r="F1083" i="3" s="1"/>
  <c r="E1084" i="3"/>
  <c r="F1084" i="3" s="1"/>
  <c r="E1082" i="3"/>
  <c r="F1082" i="3" s="1"/>
  <c r="E1088" i="3"/>
  <c r="F1088" i="3" s="1"/>
  <c r="E1085" i="3"/>
  <c r="F1085" i="3" s="1"/>
  <c r="E1087" i="3"/>
  <c r="F1087" i="3" s="1"/>
  <c r="E1090" i="3"/>
  <c r="F1090" i="3" s="1"/>
  <c r="E1091" i="3"/>
  <c r="F1091" i="3" s="1"/>
  <c r="E1100" i="3"/>
  <c r="F1100" i="3" s="1"/>
  <c r="E1092" i="3"/>
  <c r="F1092" i="3" s="1"/>
  <c r="E1093" i="3"/>
  <c r="F1093" i="3" s="1"/>
  <c r="E1094" i="3"/>
  <c r="F1094" i="3" s="1"/>
  <c r="E1095" i="3"/>
  <c r="F1095" i="3" s="1"/>
  <c r="E1096" i="3"/>
  <c r="F1096" i="3" s="1"/>
  <c r="E1097" i="3"/>
  <c r="F1097" i="3" s="1"/>
  <c r="E1098" i="3"/>
  <c r="F1098" i="3" s="1"/>
  <c r="E1099" i="3"/>
  <c r="F1099" i="3" s="1"/>
  <c r="E1104" i="3"/>
  <c r="F1104" i="3" s="1"/>
  <c r="E1105" i="3"/>
  <c r="F1105" i="3" s="1"/>
  <c r="E1106" i="3"/>
  <c r="F1106" i="3" s="1"/>
  <c r="E1107" i="3"/>
  <c r="F1107" i="3" s="1"/>
  <c r="E1108" i="3"/>
  <c r="F1108" i="3" s="1"/>
  <c r="E1119" i="3"/>
  <c r="F1119" i="3" s="1"/>
  <c r="E1109" i="3"/>
  <c r="F1109" i="3" s="1"/>
  <c r="E1110" i="3"/>
  <c r="F1110" i="3" s="1"/>
  <c r="E1111" i="3"/>
  <c r="F1111" i="3" s="1"/>
  <c r="E1112" i="3"/>
  <c r="F1112" i="3" s="1"/>
  <c r="E1113" i="3"/>
  <c r="F1113" i="3" s="1"/>
  <c r="E1114" i="3"/>
  <c r="F1114" i="3" s="1"/>
  <c r="E887" i="3"/>
  <c r="F887" i="3" s="1"/>
  <c r="E1115" i="3"/>
  <c r="F1115" i="3" s="1"/>
  <c r="E1116" i="3"/>
  <c r="F1116" i="3" s="1"/>
  <c r="E1117" i="3"/>
  <c r="F1117" i="3" s="1"/>
  <c r="E1120" i="3"/>
  <c r="F1120" i="3" s="1"/>
  <c r="E1121" i="3"/>
  <c r="F1121" i="3" s="1"/>
  <c r="E1122" i="3"/>
  <c r="F1122" i="3" s="1"/>
  <c r="E1123" i="3"/>
  <c r="F1123" i="3" s="1"/>
  <c r="E1124" i="3"/>
  <c r="F1124" i="3" s="1"/>
  <c r="E1125" i="3"/>
  <c r="F1125" i="3" s="1"/>
  <c r="E1126" i="3"/>
  <c r="F1126" i="3" s="1"/>
  <c r="E1127" i="3"/>
  <c r="F1127" i="3" s="1"/>
  <c r="E1128" i="3"/>
  <c r="F1128" i="3" s="1"/>
  <c r="E1130" i="3"/>
  <c r="F1130" i="3" s="1"/>
  <c r="E1131" i="3"/>
  <c r="F1131" i="3" s="1"/>
  <c r="E1132" i="3"/>
  <c r="F1132" i="3" s="1"/>
  <c r="E1133" i="3"/>
  <c r="F1133" i="3" s="1"/>
  <c r="E1134" i="3"/>
  <c r="F1134" i="3" s="1"/>
  <c r="E1135" i="3"/>
  <c r="F1135" i="3" s="1"/>
  <c r="E1136" i="3"/>
  <c r="F1136" i="3" s="1"/>
  <c r="E1137" i="3"/>
  <c r="F1137" i="3" s="1"/>
  <c r="E1138" i="3"/>
  <c r="F1138" i="3" s="1"/>
  <c r="E1139" i="3"/>
  <c r="F1139" i="3" s="1"/>
  <c r="E1140" i="3"/>
  <c r="F1140" i="3" s="1"/>
  <c r="E1141" i="3"/>
  <c r="F1141" i="3" s="1"/>
  <c r="E1142" i="3"/>
  <c r="F1142" i="3" s="1"/>
  <c r="E1143" i="3"/>
  <c r="F1143" i="3" s="1"/>
  <c r="E1144" i="3"/>
  <c r="F1144" i="3" s="1"/>
  <c r="E1145" i="3"/>
  <c r="F1145" i="3" s="1"/>
  <c r="E1146" i="3"/>
  <c r="F1146" i="3" s="1"/>
  <c r="E1147" i="3"/>
  <c r="F1147" i="3" s="1"/>
  <c r="E1148" i="3"/>
  <c r="F1148" i="3" s="1"/>
  <c r="E1129" i="3"/>
  <c r="F1129" i="3" s="1"/>
  <c r="E1150" i="3"/>
  <c r="F1150" i="3" s="1"/>
  <c r="E1151" i="3"/>
  <c r="F1151" i="3" s="1"/>
  <c r="E1152" i="3"/>
  <c r="F1152" i="3" s="1"/>
  <c r="E1153" i="3"/>
  <c r="F1153" i="3" s="1"/>
  <c r="E1154" i="3"/>
  <c r="F1154" i="3" s="1"/>
  <c r="E1155" i="3"/>
  <c r="F1155" i="3" s="1"/>
  <c r="E1157" i="3"/>
  <c r="F1157" i="3" s="1"/>
  <c r="E1158" i="3"/>
  <c r="F1158" i="3" s="1"/>
  <c r="E1159" i="3"/>
  <c r="F1159" i="3" s="1"/>
  <c r="E1160" i="3"/>
  <c r="F1160" i="3" s="1"/>
  <c r="E1161" i="3"/>
  <c r="F1161" i="3" s="1"/>
  <c r="E1162" i="3"/>
  <c r="F1162" i="3" s="1"/>
  <c r="E1163" i="3"/>
  <c r="F1163" i="3" s="1"/>
  <c r="E1164" i="3"/>
  <c r="F1164" i="3" s="1"/>
  <c r="E1165" i="3"/>
  <c r="F1165" i="3" s="1"/>
  <c r="E1166" i="3"/>
  <c r="F1166" i="3" s="1"/>
  <c r="E1167" i="3"/>
  <c r="F1167" i="3" s="1"/>
  <c r="E1169" i="3"/>
  <c r="F1169" i="3" s="1"/>
  <c r="E1170" i="3"/>
  <c r="F1170" i="3" s="1"/>
  <c r="E1172" i="3"/>
  <c r="F1172" i="3" s="1"/>
  <c r="F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Claire</author>
  </authors>
  <commentList>
    <comment ref="T30" authorId="0" shapeId="0" xr:uid="{E67E4353-7F52-47E9-8996-6FD491E24749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T41" authorId="0" shapeId="0" xr:uid="{091B887B-DEC3-437D-80FB-542081F13E6A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T67" authorId="0" shapeId="0" xr:uid="{B1FB9484-E2FF-4B5D-95CE-F5053E2DEE64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T79" authorId="0" shapeId="0" xr:uid="{366037B7-D877-45EB-9C73-B24300EC0950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M100" authorId="0" shapeId="0" xr:uid="{88FDC965-CCC1-4FEA-9145-3E763C42AE36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estimated from google earth</t>
        </r>
      </text>
    </comment>
    <comment ref="T123" authorId="0" shapeId="0" xr:uid="{B7C02FB1-78E7-4719-9E6A-4008A53165CF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
Rannoch Hydro Upgrade Ardtornish</t>
        </r>
      </text>
    </comment>
    <comment ref="T127" authorId="0" shapeId="0" xr:uid="{0375214E-99DA-4196-AB95-2D529694EFD4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T148" authorId="0" shapeId="0" xr:uid="{5B5CC97E-3A14-4EDF-9270-4B5AF01206FE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T183" authorId="0" shapeId="0" xr:uid="{7969F191-2E12-463B-8761-EE8954C62CAC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T187" authorId="0" shapeId="0" xr:uid="{A47BE03A-0951-4D22-BB8E-706A0F14721A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T229" authorId="0" shapeId="0" xr:uid="{BCC4C2F6-026A-433D-8046-72EFDEB1268A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T342" authorId="0" shapeId="0" xr:uid="{D45F8582-3F75-4D13-BEED-50606617BAFC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T487" authorId="0" shapeId="0" xr:uid="{08F4703D-03C8-46DC-931A-DE934EB4B675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T490" authorId="0" shapeId="0" xr:uid="{9654B164-5B1A-450D-97B5-1B34C4BA106A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T638" authorId="0" shapeId="0" xr:uid="{D4AF105B-E736-4FDA-8E96-5F04DD0D539D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The Highland Council</t>
        </r>
      </text>
    </comment>
    <comment ref="M1081" authorId="0" shapeId="0" xr:uid="{9A334943-C907-438B-BE36-47D31783453D}">
      <text>
        <r>
          <rPr>
            <b/>
            <sz val="9"/>
            <color indexed="81"/>
            <rFont val="Tahoma"/>
            <family val="2"/>
          </rPr>
          <t>Claire:</t>
        </r>
        <r>
          <rPr>
            <sz val="9"/>
            <color indexed="81"/>
            <rFont val="Tahoma"/>
            <family val="2"/>
          </rPr>
          <t xml:space="preserve">
Not sure on date, but from google street view imagery it is there in 2015</t>
        </r>
      </text>
    </comment>
  </commentList>
</comments>
</file>

<file path=xl/sharedStrings.xml><?xml version="1.0" encoding="utf-8"?>
<sst xmlns="http://schemas.openxmlformats.org/spreadsheetml/2006/main" count="7835" uniqueCount="3548">
  <si>
    <t>Generator Name</t>
  </si>
  <si>
    <t>Country</t>
  </si>
  <si>
    <t>Operator</t>
  </si>
  <si>
    <t>IC (kW)</t>
  </si>
  <si>
    <t>IC (MW)</t>
  </si>
  <si>
    <t>Scale</t>
  </si>
  <si>
    <t>Technology</t>
  </si>
  <si>
    <t>Hydro Type</t>
  </si>
  <si>
    <t>Powerhouse Latitude</t>
  </si>
  <si>
    <t>Powerhouse Longitude</t>
  </si>
  <si>
    <t>Dam /Weir Latitude</t>
  </si>
  <si>
    <t>Dam/Weir Longitude</t>
  </si>
  <si>
    <t>Subsidy</t>
  </si>
  <si>
    <t>Year of commission</t>
  </si>
  <si>
    <t>Service Life</t>
  </si>
  <si>
    <t>RLF</t>
  </si>
  <si>
    <t>ALF</t>
  </si>
  <si>
    <t>LatestData</t>
  </si>
  <si>
    <t>Latest MWh p.a.</t>
  </si>
  <si>
    <t>Latest ROCs p.a.</t>
  </si>
  <si>
    <t>Location</t>
  </si>
  <si>
    <t>Address</t>
  </si>
  <si>
    <t>Postcode</t>
  </si>
  <si>
    <t>Large - &gt; 5 MW
Small - 100 kW – 5 MW
Micro - &lt;100 kW</t>
  </si>
  <si>
    <t>Subsidy mechanism: RO, FiT, none</t>
  </si>
  <si>
    <t>Operational date to 2021</t>
  </si>
  <si>
    <t>The rolling load factor is the average of all available rolling 12 month periods in the currently available data for the site</t>
  </si>
  <si>
    <t>The most recent annual load factor to year ending at latest ROC date</t>
  </si>
  <si>
    <t>Latest date for ROCs received</t>
  </si>
  <si>
    <t>MWh generated in the latest year for which data is available</t>
  </si>
  <si>
    <t>ROCs earned in the latest year for which data is available</t>
  </si>
  <si>
    <t>Sloy Power Station</t>
  </si>
  <si>
    <t>Scotland</t>
  </si>
  <si>
    <t>Scottish and Southern Energy (SSE)</t>
  </si>
  <si>
    <t>Conventional (Storage)</t>
  </si>
  <si>
    <t>None</t>
  </si>
  <si>
    <t>Argyll &amp; Bute</t>
  </si>
  <si>
    <t>Inveruglas
By Arrochar
Argyll</t>
  </si>
  <si>
    <t>G83 7DP</t>
  </si>
  <si>
    <t>Glendoe Hydro Power Station</t>
  </si>
  <si>
    <t>RO</t>
  </si>
  <si>
    <t>Highland</t>
  </si>
  <si>
    <t>Glendoe Hydro Power Station
Glendoe Road
B862
Fort Augustus</t>
  </si>
  <si>
    <t>PH32 4BZ</t>
  </si>
  <si>
    <t xml:space="preserve">Cruachan Hydro </t>
  </si>
  <si>
    <t>Drax Group</t>
  </si>
  <si>
    <t>Pumped Storage</t>
  </si>
  <si>
    <t>Cruachan
Lochawe
Dalmally
Argyll</t>
  </si>
  <si>
    <t>PA33 1AN</t>
  </si>
  <si>
    <t>Lochaber hydro station 1</t>
  </si>
  <si>
    <t>56.856352
56.889805</t>
  </si>
  <si>
    <t>-4.7111499
-4.6732530</t>
  </si>
  <si>
    <t>The Highland Council</t>
  </si>
  <si>
    <t>Site of Lochaber Smelter
Fort William</t>
  </si>
  <si>
    <t>PH33 6TH</t>
  </si>
  <si>
    <t>Errochty Power Station</t>
  </si>
  <si>
    <t>Perth and Kinross</t>
  </si>
  <si>
    <t>Tummel Bridge
By Pitlochry
Perthshire</t>
  </si>
  <si>
    <t>PH16 5SB</t>
  </si>
  <si>
    <t>Fasnakyle power Station</t>
  </si>
  <si>
    <t>Cannich
Inverness-shire</t>
  </si>
  <si>
    <t>IV4 7NB</t>
  </si>
  <si>
    <t>Pitlochry
Perthshire</t>
  </si>
  <si>
    <t>PH16 5NF</t>
  </si>
  <si>
    <t>Lochay Power Station</t>
  </si>
  <si>
    <t>Falkirk</t>
  </si>
  <si>
    <t>By Killin
Perthshire</t>
  </si>
  <si>
    <t>FK21 8AU</t>
  </si>
  <si>
    <t>Rannoch Power Station</t>
  </si>
  <si>
    <t>Killiechonan
Kinloch Rannoch
Perthshire</t>
  </si>
  <si>
    <t>PH17 3QP</t>
  </si>
  <si>
    <t>Rheidol Power Station (Generators No.2 &amp; 3)</t>
  </si>
  <si>
    <t>Wales</t>
  </si>
  <si>
    <t>Statkraft</t>
  </si>
  <si>
    <t>CWM Rheidol
Aberystwyth
Ceredigion
Wales</t>
  </si>
  <si>
    <t>Clachan power Station / Shira Section</t>
  </si>
  <si>
    <t>Cairndow
By Inverary
Argyll</t>
  </si>
  <si>
    <t>PA26 8RG</t>
  </si>
  <si>
    <t>Deanie power Station</t>
  </si>
  <si>
    <t>Struy
By Cannich
Inverness-shire</t>
  </si>
  <si>
    <t>IV4 7JX</t>
  </si>
  <si>
    <t>Glenmoriston Power Station / Ness Section Hydro Elec Scheme</t>
  </si>
  <si>
    <t>Loch Dundreggan
By fort Augustus
Inverness</t>
  </si>
  <si>
    <t>IV3 6YH</t>
  </si>
  <si>
    <t>Luichart Power Station</t>
  </si>
  <si>
    <t>Luichart
Contin
Ross-shire</t>
  </si>
  <si>
    <t>IV14 9EW</t>
  </si>
  <si>
    <t>Tummel Power Station</t>
  </si>
  <si>
    <t>Tongland Power Station</t>
  </si>
  <si>
    <t>Dumfries and Galloway</t>
  </si>
  <si>
    <t>Tongland
Kirkcudbright</t>
  </si>
  <si>
    <t>DG6 4LT</t>
  </si>
  <si>
    <t>Inverawe Power Station</t>
  </si>
  <si>
    <t>Inverawe
By Taynuilt
Argyll</t>
  </si>
  <si>
    <t>PA35 1HU</t>
  </si>
  <si>
    <t>Kendoon Power Station</t>
  </si>
  <si>
    <t>St Johns Town of Dalry
Castle Douglas</t>
  </si>
  <si>
    <t>DG7 3UB</t>
  </si>
  <si>
    <t>Glenlee Power Station</t>
  </si>
  <si>
    <t>St Johns Town of Dalry
Castle Douglas
Kirkcudbrightshire</t>
  </si>
  <si>
    <t>DG7 3SF</t>
  </si>
  <si>
    <t>Kinlochleven Hydro Power Station, G /
Kinlochlevern Power Station</t>
  </si>
  <si>
    <t>Argyll</t>
  </si>
  <si>
    <t>Kinlochleven Hydro Power Station
Kinlochleven
Argyll</t>
  </si>
  <si>
    <t>PH50 4SF</t>
  </si>
  <si>
    <t>Ceannacroc Power Station - A, E</t>
  </si>
  <si>
    <t>Ceannacroc Power Station
Invermoriston
By Fort Augustus</t>
  </si>
  <si>
    <t>IV3 6YN</t>
  </si>
  <si>
    <t>Aigas Power Station - A,E</t>
  </si>
  <si>
    <t>Aigas Power Station (20/03/03)- A,E
Beauly
Inverness-shire</t>
  </si>
  <si>
    <t>IV4 7AE</t>
  </si>
  <si>
    <t>Kilmorack Power Station -A,E / Beauly Section</t>
  </si>
  <si>
    <t>Kilmorack Power Station (22/03/03) -A,E
Beauly
Inverness-shire</t>
  </si>
  <si>
    <t>IV4 7AL</t>
  </si>
  <si>
    <t>Invergarry Power Station - A,E</t>
  </si>
  <si>
    <t>Invergarry Power Station - A,E
Invergarry
Inverness-shire</t>
  </si>
  <si>
    <t>PH32 4LU</t>
  </si>
  <si>
    <t>Mossford Power Station - A,G</t>
  </si>
  <si>
    <t>Ross-shire</t>
  </si>
  <si>
    <t>Mossford Power Station - A
Loch Luichart
Garve
Ross-shire</t>
  </si>
  <si>
    <t>IV23 2PZ</t>
  </si>
  <si>
    <t>Grudie Bridge Power Station - A, G</t>
  </si>
  <si>
    <t>Grudie Bridge Power Station
Loch Luichart
Garve
Ross - shire</t>
  </si>
  <si>
    <t>IV23 2QB</t>
  </si>
  <si>
    <t>Shin Power Station-A,G</t>
  </si>
  <si>
    <t>Shin Power Station-A
Invernan
Lairg
Sutherland</t>
  </si>
  <si>
    <t>IV27 4EY</t>
  </si>
  <si>
    <t>Dolgarrog High-Head Power Station - A,C, G</t>
  </si>
  <si>
    <t>RWE</t>
  </si>
  <si>
    <t xml:space="preserve">53.152259
</t>
  </si>
  <si>
    <t xml:space="preserve">-3.8896483
</t>
  </si>
  <si>
    <t>Gwynedd</t>
  </si>
  <si>
    <t>Dolgarrog High-
Head Power Station
Dolgarrog
Conwy</t>
  </si>
  <si>
    <t>LL32 8QE</t>
  </si>
  <si>
    <t>Quoich Power Station - A, E, G / Qoich Kingie</t>
  </si>
  <si>
    <t>Inverness-shire</t>
  </si>
  <si>
    <t>SRO Quoich Power Station - A
Tomdoun
By Loch Garry
Near Fort Augustus</t>
  </si>
  <si>
    <t>IV3</t>
  </si>
  <si>
    <t>Orrin Power Station- A</t>
  </si>
  <si>
    <t>Orrin Power Station
Orrin Power Station
By Loch Achonnachie
Urray</t>
  </si>
  <si>
    <t>IV6</t>
  </si>
  <si>
    <t>Culligran Power Station Unit 2 - A</t>
  </si>
  <si>
    <t>Culligran Power Station Unit 2 - A
Struy
Beauly
Inverness- Shire</t>
  </si>
  <si>
    <t>Livishie Power Station - A</t>
  </si>
  <si>
    <t>Livishie Power Station
Invermoriston
Inverness - Shire
Scotland</t>
  </si>
  <si>
    <t>St Fillans Power Station - A, G</t>
  </si>
  <si>
    <t>Perthshire</t>
  </si>
  <si>
    <t>St Fillans Power Station
St Fillans
Crieff</t>
  </si>
  <si>
    <t>PH6 2NG</t>
  </si>
  <si>
    <t>Finlarig Power Station - A,G</t>
  </si>
  <si>
    <t>Finlarig Power Station - A,G
Killin
Perthsire
Scotland</t>
  </si>
  <si>
    <t>FK21 8TX</t>
  </si>
  <si>
    <t>Pitlochry Power Station - A</t>
  </si>
  <si>
    <t>Pitlochry Power Station
Pitlochry
Perthshire</t>
  </si>
  <si>
    <t>PH16 5ND</t>
  </si>
  <si>
    <t>Torr Achilty Power Station - A,E / Conon Hydro Scheme</t>
  </si>
  <si>
    <t>Torr Achilty Power Station - A,E
Urray
Muir of Ord</t>
  </si>
  <si>
    <t>IV6 7QF</t>
  </si>
  <si>
    <t>Nant Power Station - A,E</t>
  </si>
  <si>
    <t>Nant Power Station
Kilchrenan
Taynuilt
Argyll</t>
  </si>
  <si>
    <t>PA35 1HD</t>
  </si>
  <si>
    <t>Dolgarrog Low-Head Power Station - A C</t>
  </si>
  <si>
    <t>Dolgarrog Low-Head P
Dolgarrog Power Stat
Dolgarrog
Nr Conwy</t>
  </si>
  <si>
    <t>Earlstoun - A, C</t>
  </si>
  <si>
    <t>Earlstoun (14 Sep 04), A, C
St Johns Town of Dalry
Castle Douglas
Kirkcudbright</t>
  </si>
  <si>
    <t>DG7 35R</t>
  </si>
  <si>
    <t>Dinas Power Station - A</t>
  </si>
  <si>
    <t>Statkraft (Part of Rheidol Hydro- electric scheme)</t>
  </si>
  <si>
    <t>Dyfed</t>
  </si>
  <si>
    <t>Dinas Power Station
Dinas Power Station
Ponterwyd
Aberystwyth</t>
  </si>
  <si>
    <t>SY23 3AG</t>
  </si>
  <si>
    <t>Carsfad - A, C</t>
  </si>
  <si>
    <t>Kirkcudbrightshire</t>
  </si>
  <si>
    <t>Carsfad (26 Oct 04), A, C
St Johns Town of Dalry
Castle Douglas
Kirkcudbrightshire</t>
  </si>
  <si>
    <t>DG7 3ST</t>
  </si>
  <si>
    <t>Bonnington - A,C</t>
  </si>
  <si>
    <t>Run of River</t>
  </si>
  <si>
    <t>Lanarkshire</t>
  </si>
  <si>
    <t>Bonnington - A,C
Bonnington Power Station
Lanark
Lanarkshire</t>
  </si>
  <si>
    <t>ML11 9TB</t>
  </si>
  <si>
    <t>Cashlie Power Station - A,C</t>
  </si>
  <si>
    <t>Cashlie Power Station - A,C
Bridge of Balgie
Glen Lyon
Perthshire</t>
  </si>
  <si>
    <t>PH15</t>
  </si>
  <si>
    <t>Cassley Power Station - A,C,E</t>
  </si>
  <si>
    <t>Sutherland</t>
  </si>
  <si>
    <t>Cassley Power Station
By Overscaig
Lairg
Sutherland</t>
  </si>
  <si>
    <t>IV27 4NY</t>
  </si>
  <si>
    <t>Cwm Dyli Power Station - A,C</t>
  </si>
  <si>
    <t>Cwm Dyli Power Station
Nant Gwynant
Beddgelert
Caernarfon</t>
  </si>
  <si>
    <t>LL55 4NW</t>
  </si>
  <si>
    <t>Striven Power Station - A</t>
  </si>
  <si>
    <t>Striven Power Station
Glen Striven
By Dunoon
Argyll</t>
  </si>
  <si>
    <t>PA23 8RG</t>
  </si>
  <si>
    <t>Gaur Power Station - A</t>
  </si>
  <si>
    <t>Gaur Power Station
Killiechonan
Bridge of Gaur
Perthshire</t>
  </si>
  <si>
    <t>PH17 2QB</t>
  </si>
  <si>
    <t>Fasnakyle Compensation Generator - A, C</t>
  </si>
  <si>
    <t>-</t>
  </si>
  <si>
    <t>Fasnakyle Compensation Generator - A, C (03/02/06
Cannich
Beauly
Inverness-shire</t>
  </si>
  <si>
    <t>Stonebyres Power Station A,C</t>
  </si>
  <si>
    <t>Stonebyres Power Station
Kirkfieldbank
Lanark</t>
  </si>
  <si>
    <t>ML11 9UP</t>
  </si>
  <si>
    <t>Allt Na Lairige Power Station</t>
  </si>
  <si>
    <t>Allt na Lairige Power Station
Cairndow
Argyll</t>
  </si>
  <si>
    <t>PA26 8BJ</t>
  </si>
  <si>
    <t>Kielder Hydro - A</t>
  </si>
  <si>
    <t>England</t>
  </si>
  <si>
    <t>Northumberland</t>
  </si>
  <si>
    <t>Kielder Hydro
Kielder Reservoir
Falstone
Nr Hexham</t>
  </si>
  <si>
    <t>NE48 1ND</t>
  </si>
  <si>
    <t>Loch Gair Power Station - A,C</t>
  </si>
  <si>
    <t>Loch Gair Power Station
Loch Gair
Lochgilphead
Argyll</t>
  </si>
  <si>
    <t>PA31 8SD</t>
  </si>
  <si>
    <t>Foyers Falls Power Station</t>
  </si>
  <si>
    <t>Foyers Falls Power Station
Loch Ness
Foyers
Inverness-shire</t>
  </si>
  <si>
    <t>IV1 2YB</t>
  </si>
  <si>
    <t>Green Highland</t>
  </si>
  <si>
    <t>FiT</t>
  </si>
  <si>
    <t>0.3km north of Kinlochmore
Kinlochleven</t>
  </si>
  <si>
    <t>Sron Mor Power Station - A,C</t>
  </si>
  <si>
    <t>Sron Mor Power Station
Glen Shira
Inverary
Argyll</t>
  </si>
  <si>
    <t>PA32 8XH</t>
  </si>
  <si>
    <t>Llyn Brianne Dam</t>
  </si>
  <si>
    <t>Dwr Cymru Welsh Water</t>
  </si>
  <si>
    <t>Llyn Brianne Dam
16km north of Llandovery
Dyfed</t>
  </si>
  <si>
    <t>SA20 0PG</t>
  </si>
  <si>
    <t>Llyn Celyn</t>
  </si>
  <si>
    <t>Llyn Celyn
Celyn Reservoir
Bala
Gwynedd</t>
  </si>
  <si>
    <t>LL23 7NU</t>
  </si>
  <si>
    <t>Maldie Hydro Electric Power Station / Maldie Burn</t>
  </si>
  <si>
    <t>Maldie Hydro Power Station
Reay Forest Estate
Kylestrome</t>
  </si>
  <si>
    <t>IV27 4TL</t>
  </si>
  <si>
    <t>Dalchonzie Power Station-A,C</t>
  </si>
  <si>
    <t>Dalchonize Power Station
Comrie
By Crieff
Perthshire</t>
  </si>
  <si>
    <t>PH6 2LB</t>
  </si>
  <si>
    <t>Lubreoch Power Station - A</t>
  </si>
  <si>
    <t>Lubreoch Power Station
Bridge of Balgie
Glen Lyon
Perthshire</t>
  </si>
  <si>
    <t>Black Rock Hydro Electric Power Station</t>
  </si>
  <si>
    <t>Black Rock Hydro Electric Power Station
Glen Glass Road
Evanton</t>
  </si>
  <si>
    <t>IV16 9XM</t>
  </si>
  <si>
    <t>Ceannacroc Compensation Generator</t>
  </si>
  <si>
    <t>Kingairloch Power Station - A,C</t>
  </si>
  <si>
    <t>Kingairloch Power Station
Ardgour
Fort William
Inverness- Shire</t>
  </si>
  <si>
    <t>PH33 7AE</t>
  </si>
  <si>
    <t>Lairg Power Station</t>
  </si>
  <si>
    <t xml:space="preserve">	Lairg Power Station
Loch Shin
Lairg
Sutherland</t>
  </si>
  <si>
    <t>IV27 4BY</t>
  </si>
  <si>
    <t>River Cuileig</t>
  </si>
  <si>
    <t>Cuileig Power Station
Loch Broom
Ullapool
Ross and Cromarty</t>
  </si>
  <si>
    <t>IV23 2RX</t>
  </si>
  <si>
    <t>Cia Aig Hydro Power station (REGO) Extension</t>
  </si>
  <si>
    <t>Cia Aig Hydro Power Station
Achnacarry
Spean Bridge</t>
  </si>
  <si>
    <t>PH34 4EJ</t>
  </si>
  <si>
    <t>Powys</t>
  </si>
  <si>
    <t>Elan Valley
Rhayader
Powys</t>
  </si>
  <si>
    <t>LD6 5HL</t>
  </si>
  <si>
    <t>Claerwen</t>
  </si>
  <si>
    <t xml:space="preserve">Craig Goch </t>
  </si>
  <si>
    <t>Pen y Garreg</t>
  </si>
  <si>
    <t>Achanalt Power Station - A</t>
  </si>
  <si>
    <t>Achanalt Power Station
Achnalt
Garve
Ross - Shire</t>
  </si>
  <si>
    <t>IV23 2QD</t>
  </si>
  <si>
    <t>River E Hydro Electric Generating Station - A (01/11/2007)</t>
  </si>
  <si>
    <t xml:space="preserve">	River E Hydro Electric Generating Station - A (01/
Garthbeg Farm
Gorthleck
Inverness</t>
  </si>
  <si>
    <t>IV2 6UL</t>
  </si>
  <si>
    <t>Lednock Power Station - A</t>
  </si>
  <si>
    <t>Lednock Power Station
Glen Lednock
Comrie
Crieff</t>
  </si>
  <si>
    <t>PH6 2LY</t>
  </si>
  <si>
    <t>Douglas Water Hydro Electric Generating Station</t>
  </si>
  <si>
    <t>Douglas Hydro Electric Generating Station
Inverarary
Argyll</t>
  </si>
  <si>
    <t>PA32 8XT</t>
  </si>
  <si>
    <t>Mary Tavy Hydro Station -A</t>
  </si>
  <si>
    <t>South West Water</t>
  </si>
  <si>
    <t xml:space="preserve">50.604578
50.628551 </t>
  </si>
  <si>
    <t>-4.0761007
-4.0521446</t>
  </si>
  <si>
    <t>Devon</t>
  </si>
  <si>
    <t>Mary Tavy Hydro Station
Mary Tavy
Tavistock
Devon</t>
  </si>
  <si>
    <t>PL19 9PR</t>
  </si>
  <si>
    <t>Kilmelford Power Station - A, C,</t>
  </si>
  <si>
    <t>56.284353
56.296607</t>
  </si>
  <si>
    <t>-5.4811893
-5.4427895</t>
  </si>
  <si>
    <t>Kilmelford Power Station - A, C,
Kilmelford
Oban
Argyll</t>
  </si>
  <si>
    <t>PA34 4XD</t>
  </si>
  <si>
    <t>Cuaich Power Station - A,C</t>
  </si>
  <si>
    <t>Cuaich Power Station
Loch Cuaich
Dalwhinnie
Inverness-shire</t>
  </si>
  <si>
    <t>PH19 1AF</t>
  </si>
  <si>
    <t>Inverlael Hydro Electric Generating Station</t>
  </si>
  <si>
    <t>57.821098
57.818004</t>
  </si>
  <si>
    <t>-5.0235321
-5.0084487</t>
  </si>
  <si>
    <t>Inverlael Hydropower Station
Inverlael
Ullapool
Garve</t>
  </si>
  <si>
    <t>IV23 2RG</t>
  </si>
  <si>
    <t>Storr Lochs Power Station - A</t>
  </si>
  <si>
    <t>SSE</t>
  </si>
  <si>
    <t>Storr Lochs Power Station
Bayfield Lane
Portree
Isle of Skye</t>
  </si>
  <si>
    <t>IV51 9EN</t>
  </si>
  <si>
    <t>Lussa Power Station - A</t>
  </si>
  <si>
    <t>Lussa Power Station
Peninver
Campbeltown
Argyll</t>
  </si>
  <si>
    <t>Garrogie</t>
  </si>
  <si>
    <t>Garrogie Hydroelectric Scheme
Garrogie
Whitebrid
Inverness</t>
  </si>
  <si>
    <t>IV2 6UR</t>
  </si>
  <si>
    <t>Mullardoch Power Station - A,C</t>
  </si>
  <si>
    <t>Mullardoch Power Station
Glen Cannich
Beauly
Inverness-shire</t>
  </si>
  <si>
    <t>Braevallich Hydroelectric Scheme - A (10/03/06)
Braevallcih
Dalmally
Argyll</t>
  </si>
  <si>
    <t>PA33 1BU</t>
  </si>
  <si>
    <t>Culligran Comp Set - A,C,E</t>
  </si>
  <si>
    <t>Culligran Power Station - A,C,E
Culligran Power Station
Struy
Beauly</t>
  </si>
  <si>
    <t>Loch Ericht Power Station - A</t>
  </si>
  <si>
    <t>Tayside</t>
  </si>
  <si>
    <t>Loch Ericht Power Station
Loch Ericht
By Kinloch Rannoch
Pitlochry</t>
  </si>
  <si>
    <t>Drumjohn Power Station - A</t>
  </si>
  <si>
    <t>55.248329
55.258345</t>
  </si>
  <si>
    <t>-4.357899
 -4.2888415</t>
  </si>
  <si>
    <t>Drumjohn Power Station
Carsphairn
St Johns Town of Dalry
Castle Douglas</t>
  </si>
  <si>
    <t>DG7 3TJ</t>
  </si>
  <si>
    <t>Lochay Compensation Generator / Breadalbane Section</t>
  </si>
  <si>
    <t>Scottish and Southern: Hydro Schemes - Breadalbane</t>
  </si>
  <si>
    <t>Lochay Compensation Generator
Glen Lochay
Killin
Perthshire</t>
  </si>
  <si>
    <t>River Pattack Hydro Scheme</t>
  </si>
  <si>
    <t>Gilkes Energy</t>
  </si>
  <si>
    <t xml:space="preserve">Run of River </t>
  </si>
  <si>
    <t>River Pattack Hydro Scheme
Ardverikie Estate
Kinlochlaggan
Newtonmore</t>
  </si>
  <si>
    <t>PH20 1BX</t>
  </si>
  <si>
    <t>Uisge Dubh Hydro Scheme</t>
  </si>
  <si>
    <t>Uisge Dubh Hydro Scheme
Attadale Estate
Strathcarron</t>
  </si>
  <si>
    <t>IV54 8YX</t>
  </si>
  <si>
    <t>Ghuilbinn Hydro Scheme</t>
  </si>
  <si>
    <t>Corrour Property Company / Corrour Estate / Hydro Plan</t>
  </si>
  <si>
    <t>56.877043
56.879943</t>
  </si>
  <si>
    <t>-4.5862542
 -4.5759827</t>
  </si>
  <si>
    <t>Ghuilbinn Hydro Scheme
Corrour Estate
By Fort William</t>
  </si>
  <si>
    <t>PH30 4AA</t>
  </si>
  <si>
    <t>River Lochy Hydro Scheme</t>
  </si>
  <si>
    <t>River Lochy Hydro Scheme
Dalmally</t>
  </si>
  <si>
    <t>PA33 1BB</t>
  </si>
  <si>
    <t>Green Highland Renewables</t>
  </si>
  <si>
    <t>Abhainn Gleann nam Fiadh
Land NE of FCS Car Park
Glen Affric
Cannich</t>
  </si>
  <si>
    <t>IV4 7LY</t>
  </si>
  <si>
    <t>Keltneyburn Hydro Station</t>
  </si>
  <si>
    <t>Keltneyburn Hydro Ltd / Green Highland Renewables</t>
  </si>
  <si>
    <t>Keltneyburn Hydro Ltd
Keltney House
Keltneyburn
Aberfeldy</t>
  </si>
  <si>
    <t>PH15 2LF</t>
  </si>
  <si>
    <t>Kiachnish Hydro Scheme</t>
  </si>
  <si>
    <t>Broadland Renewable Construction Ltd / Hydro Plan</t>
  </si>
  <si>
    <t>Kiachnish Hydro Scheme
Cruanan Estate
Lochaber</t>
  </si>
  <si>
    <t>PH33 6SH</t>
  </si>
  <si>
    <t>Green Highland Renewables / Chaorach Hydro ltd.</t>
  </si>
  <si>
    <t>Chaorach Hydro Generation Station
Glen Dochart
Crianlarich</t>
  </si>
  <si>
    <t>FK20 8QT</t>
  </si>
  <si>
    <t>Nathrach</t>
  </si>
  <si>
    <t>Narrach Bridge
Kinlochleven</t>
  </si>
  <si>
    <t>PH50 4SE</t>
  </si>
  <si>
    <t>Ardtalnaig HEP Generating Station</t>
  </si>
  <si>
    <t>Lawers
Loch Tay
Aberfeldy</t>
  </si>
  <si>
    <t>PH15 2HX</t>
  </si>
  <si>
    <t>Inver Estate - D, Y
(Inver Hydro)</t>
  </si>
  <si>
    <t>Inver Hydro LLP</t>
  </si>
  <si>
    <t>Strathclyde</t>
  </si>
  <si>
    <t xml:space="preserve">	Inver Estate
Craighouse
Isle of Jura</t>
  </si>
  <si>
    <t>PA60 7XX</t>
  </si>
  <si>
    <t>Allt Fionn Hydro Scheme</t>
  </si>
  <si>
    <t>Osspower / Glen Falloch Estate / Hydro Plan</t>
  </si>
  <si>
    <t>Allt Fionn Hydro Scheme
Inverarnan
Ardlui</t>
  </si>
  <si>
    <t>G83 7DX</t>
  </si>
  <si>
    <t>Derrydarroch Hydro / Derrydaroch Hydropower Scheme</t>
  </si>
  <si>
    <t>Darroch Power Limited / Glenfalloch Estate</t>
  </si>
  <si>
    <t>Derrydarroch Hydro Scheme
Inverarnan
Ardlui</t>
  </si>
  <si>
    <t>G83 7DZ</t>
  </si>
  <si>
    <t>Cia Aig Hydro Power Station</t>
  </si>
  <si>
    <t>Glen Buck</t>
  </si>
  <si>
    <t>Foster Turner Hydro</t>
  </si>
  <si>
    <t xml:space="preserve">57.057528
57.044370
57.050412 </t>
  </si>
  <si>
    <t>-4.7555231
-4.7573309
-4.7622447</t>
  </si>
  <si>
    <t>Glen Buck Hydro Station
Aberchalder Estate
Invergarry</t>
  </si>
  <si>
    <t>PH35 4HN</t>
  </si>
  <si>
    <t>Grudie Hydro Station / River Grudie</t>
  </si>
  <si>
    <t>Grudie Hydro Station
Loch Maree
Achnasheen</t>
  </si>
  <si>
    <t>IV22 2HL</t>
  </si>
  <si>
    <t>Garbhaig Hydro Power Co Ltd</t>
  </si>
  <si>
    <t>Loch Garbhaig Hydro
Garbaigh House
Loch Maree
Achnasheen</t>
  </si>
  <si>
    <t>IV22 2HW</t>
  </si>
  <si>
    <t>Green Highland / Chonais Hydro Ltd.</t>
  </si>
  <si>
    <t>Craig
Achnashellach
Strathcarron
Wester-Ross</t>
  </si>
  <si>
    <t>IV54 8YU</t>
  </si>
  <si>
    <t>Coiltie Hydro
Drumnadrochit</t>
  </si>
  <si>
    <t>IV63 6XW</t>
  </si>
  <si>
    <t>Loch Turret WTW - D</t>
  </si>
  <si>
    <t xml:space="preserve">Scottish Water </t>
  </si>
  <si>
    <t>WTW</t>
  </si>
  <si>
    <t>Loch Turret Water Treatment Works
Glen Turret
Crieff
Perthshire</t>
  </si>
  <si>
    <t>PH7 4LD</t>
  </si>
  <si>
    <t>Mucomir Power Station</t>
  </si>
  <si>
    <t>Mucomir Power Station
Gairlochy
By Spean Bridge</t>
  </si>
  <si>
    <t>PH34</t>
  </si>
  <si>
    <t>Garvan</t>
  </si>
  <si>
    <t>Conaglen Estate / Hydro Plan</t>
  </si>
  <si>
    <t>Garvan Hydro Scheme
Garvan
Nr Glenfinnan
Fort William</t>
  </si>
  <si>
    <t>PH33 7AW</t>
  </si>
  <si>
    <t>Duisky / 
Corry Glen Duisky</t>
  </si>
  <si>
    <t>56.817531
56.818114
56.824962</t>
  </si>
  <si>
    <t>-5.2939718
-5.2864938
-5.2585647</t>
  </si>
  <si>
    <t>Ederline Hydro Scheme</t>
  </si>
  <si>
    <t xml:space="preserve">56.174635
56.168970 </t>
  </si>
  <si>
    <t>-5.3436054
-5.3542840</t>
  </si>
  <si>
    <t>Ederline Hydro Scheme
Ford
Lochgilphead</t>
  </si>
  <si>
    <t>PA31 8RJ</t>
  </si>
  <si>
    <t>Bruar</t>
  </si>
  <si>
    <t>Bruar Hydro / Gilkes</t>
  </si>
  <si>
    <t>Bruar Powerhouse
Blair Atholl</t>
  </si>
  <si>
    <t>PH18 5UW</t>
  </si>
  <si>
    <t>Beeston Weir</t>
  </si>
  <si>
    <t>H20 Power Limited</t>
  </si>
  <si>
    <t>Nottinghamshire</t>
  </si>
  <si>
    <t>Beeston Weir
River Trent
Beeston
Nottingham</t>
  </si>
  <si>
    <t>NG9 1NH</t>
  </si>
  <si>
    <t>Badachro Hydro</t>
  </si>
  <si>
    <t>Badachro Hydro Limited</t>
  </si>
  <si>
    <t>Badchro Hydro
Cammassie Wood
Gairloch</t>
  </si>
  <si>
    <t>IV21 2AN</t>
  </si>
  <si>
    <t>Mucomir Hydro Power Station</t>
  </si>
  <si>
    <t>SSE plc / Great Glen Hydro Group</t>
  </si>
  <si>
    <t>PH34 4EQ</t>
  </si>
  <si>
    <t>Garbh Hydro
Allt Garbh</t>
  </si>
  <si>
    <t>Green Highland Renewables (on behalf of Highland Hydro Services)</t>
  </si>
  <si>
    <t>Allt Garbh
Glen Affric
SW of Lodge
Cannich</t>
  </si>
  <si>
    <t>Eas A Ghaill Hydro Scheme</t>
  </si>
  <si>
    <t>56.403649
56.385215
56.381322</t>
  </si>
  <si>
    <t>-4.8697905
-4.8751375
-4.8801371</t>
  </si>
  <si>
    <t>Argylle and Bute</t>
  </si>
  <si>
    <t>Eas a Ghaill Hydro Scheme
PA33 1BB
Dalmally</t>
  </si>
  <si>
    <t>Coulags Hydro</t>
  </si>
  <si>
    <t>Coulags Hydro Scheme
Coulags
Strathcarron</t>
  </si>
  <si>
    <t>Ardtornish Estate - Rannoch Dam Hydro Scheme - B / Rannoch Hydro Upgrade Ardtornish</t>
  </si>
  <si>
    <t>Ardtornish Estate / Hydro Plan</t>
  </si>
  <si>
    <t>Rannoch Dam Hydro Scheme
Ardtornish Estate
Movern
Oban</t>
  </si>
  <si>
    <t>PA80 5UZ</t>
  </si>
  <si>
    <t>Callop</t>
  </si>
  <si>
    <t>Callop Hydro Scheme
Callop
Glenfinnan
Inverness - Shire</t>
  </si>
  <si>
    <t>PH37 4LT</t>
  </si>
  <si>
    <t>Guesachan / Guisachan</t>
  </si>
  <si>
    <t>Innerhadden Hydro</t>
  </si>
  <si>
    <t>56.658511
56.657648</t>
  </si>
  <si>
    <t>-4.1981553
-4.1656644</t>
  </si>
  <si>
    <t>Kinloch Rannoch
Pitlochry</t>
  </si>
  <si>
    <t>PH16 5QD</t>
  </si>
  <si>
    <t>Beinn Eun Hydro Scheme</t>
  </si>
  <si>
    <t>Wyvis Estate / Hydro Plan</t>
  </si>
  <si>
    <t>57.730569
57.717492</t>
  </si>
  <si>
    <t>-4.607382
-4.5988968</t>
  </si>
  <si>
    <t>Beinn Eun Hydro Scheme
Wyvis Estate
Evanton</t>
  </si>
  <si>
    <t>IV16 9XW</t>
  </si>
  <si>
    <t>Donich Hydro Scheme / Donich Water</t>
  </si>
  <si>
    <t>Gilkes Energy/Broadland Energy / Hydro Plan</t>
  </si>
  <si>
    <t>Donich Hydro Scheme
Inveronich
Lochgoilhead</t>
  </si>
  <si>
    <t>PA24 8AL</t>
  </si>
  <si>
    <t>Taodail</t>
  </si>
  <si>
    <t>Land at River Taodail
Attadale
Strathcarron</t>
  </si>
  <si>
    <t>IV54 8YR</t>
  </si>
  <si>
    <t>Carnoch Hydro Electric Generating Station</t>
  </si>
  <si>
    <t>Carnoch Hydro Electric Generating Station
Glen Tarbert
Fort William
Inverness - Shire</t>
  </si>
  <si>
    <t>PH33 7AF</t>
  </si>
  <si>
    <t>Allt Ladaidh Hydro</t>
  </si>
  <si>
    <t>Land West of Allt Ladaidh
by Greenfield
Invergarry</t>
  </si>
  <si>
    <t>PH35 4HR</t>
  </si>
  <si>
    <t>TLS Hydro Power Limited / Bruach Chaorainn Hydro Ltd.</t>
  </si>
  <si>
    <t>Stirling</t>
  </si>
  <si>
    <t>Bruach Caorainn Hydro Power Station
Queen Elizabeth Forest Park
Aberfoyle
Stirling</t>
  </si>
  <si>
    <t>FK8 3TG</t>
  </si>
  <si>
    <t>Chliostair Power Station - A,C</t>
  </si>
  <si>
    <t>Scottish Southern Energy (SSE)</t>
  </si>
  <si>
    <t>Western Isles</t>
  </si>
  <si>
    <t>Chliostair Power Station
Chliostair
Tarbert
Isle of Harris</t>
  </si>
  <si>
    <t>HS3 3AZ</t>
  </si>
  <si>
    <t>Nostie Bridge Power Station - A</t>
  </si>
  <si>
    <t>Nostie Bridge Power Station
Auchtertyre
Kyle of Lochalsch
Ross-shire</t>
  </si>
  <si>
    <t>IV40 8EQ</t>
  </si>
  <si>
    <t>Ben Glas Hydro</t>
  </si>
  <si>
    <t>56.323644
56.321856</t>
  </si>
  <si>
    <t>-4.6902046
-4.6923235</t>
  </si>
  <si>
    <t>Ben Glas Hydro Scheme Powerhouse
Inverarnan
Ardlui</t>
  </si>
  <si>
    <t>Burnhead Power Station - D</t>
  </si>
  <si>
    <t>Forrest Estate / Hydro Plan</t>
  </si>
  <si>
    <t>55.143173
55.135312</t>
  </si>
  <si>
    <t>-4.3029539
-4.3081896</t>
  </si>
  <si>
    <t xml:space="preserve">	Burnhead Power Station
Burnhead
Dalry
Castle Douglas</t>
  </si>
  <si>
    <t>DG7 3XS</t>
  </si>
  <si>
    <t>Allt Arcabhi (aka Loch Blair)</t>
  </si>
  <si>
    <t>Arcabhi
Achnacarry
Spean Bridge
Loch Arkaig</t>
  </si>
  <si>
    <t>PH34 4EL</t>
  </si>
  <si>
    <t>Kerry Falls Power Station</t>
  </si>
  <si>
    <t>Kerry Falls Power Station
Gairloch
Ross-shire
Scotland</t>
  </si>
  <si>
    <t>Glen Fada / Ceannacroc / Ceannacroc Lodge</t>
  </si>
  <si>
    <t xml:space="preserve">57.198697
57.194507 </t>
  </si>
  <si>
    <t>-5.0231029
-5.0425509</t>
  </si>
  <si>
    <t>Glen Fada HEP
Ceannacroc Estate
Invermoriston</t>
  </si>
  <si>
    <t>IV63 7YN</t>
  </si>
  <si>
    <t>Blarghour Hydro Station- B</t>
  </si>
  <si>
    <t>Blarghour Farm / Hydro Plan</t>
  </si>
  <si>
    <t>Blarghour Farm
South Loch Awe Side
by Dalmally</t>
  </si>
  <si>
    <t>PA33 1BW</t>
  </si>
  <si>
    <t>Langwell Hydro
(Canaird Hydro) / River Canaird Hydro Scheme</t>
  </si>
  <si>
    <t>Canaird River Company / DHG Hydro</t>
  </si>
  <si>
    <t>57.97677
57.977146</t>
  </si>
  <si>
    <t>-5.0260332
 -5.0272670</t>
  </si>
  <si>
    <t>Langwell Estate
Langwell
Strathcanaird
Ullapool</t>
  </si>
  <si>
    <t>IV26 2TP</t>
  </si>
  <si>
    <t>Invervar</t>
  </si>
  <si>
    <t>Green Highland Renewables (on behalf of North Chesthill Estate)</t>
  </si>
  <si>
    <t>56.617562
56.615761</t>
  </si>
  <si>
    <t>-4.1857146
 -4.1714469</t>
  </si>
  <si>
    <t>Invervar Powerhouse
Invervar
Glenlyon
Aberfeldy</t>
  </si>
  <si>
    <t>PH15 2NH</t>
  </si>
  <si>
    <t>Loch Dubh</t>
  </si>
  <si>
    <t>Loch Dubh
Strath Kanaird
Ullapool
Ross and Cromarty</t>
  </si>
  <si>
    <t>IV26 2TW</t>
  </si>
  <si>
    <t>Uisge Labhair Hydro Scheme</t>
  </si>
  <si>
    <t>Corrour Estate / Hydro Plan</t>
  </si>
  <si>
    <t>Uisge Labhair
Corrour Estate
By Fort William</t>
  </si>
  <si>
    <t>Allt a' Chamabhreac Hydro Scheme
Corrour Estate
By Fort William</t>
  </si>
  <si>
    <t>Victoria Falls Station (Garbhaig)</t>
  </si>
  <si>
    <t>CRF Hydro Power Ltd</t>
  </si>
  <si>
    <t>Victoria Falls Station
Loch Garbhaig
Strattadale
Ross-shire</t>
  </si>
  <si>
    <t>Ardverikie - D / Adverikie Estates Office</t>
  </si>
  <si>
    <t>Ardverikie House</t>
  </si>
  <si>
    <t>56.944111 
56.938469</t>
  </si>
  <si>
    <t>-4.4420747
-4.4648682</t>
  </si>
  <si>
    <t>Ardverikie
Ardverikie Power House
Kinlochlaggan
Newtonmore</t>
  </si>
  <si>
    <t>Equitix and operated by Green Highland Renewables</t>
  </si>
  <si>
    <t>Nevis Range Hydro Scheme
Nevis Range
Torlundy
Fort William</t>
  </si>
  <si>
    <t>PH33 6SQ</t>
  </si>
  <si>
    <t>TLS Hydro Power Limited</t>
  </si>
  <si>
    <t>Slatach Hydro Power Station
Glenaladale Estate
Slatach House
Glenfinnan</t>
  </si>
  <si>
    <t>Inverbeg Hydro Scheme</t>
  </si>
  <si>
    <t>Luss Estate / Hydro Plan</t>
  </si>
  <si>
    <t>Inverbeg Hydro Scheme
Glen Douglas Road
Inverbeg
Luss</t>
  </si>
  <si>
    <t>G83 8PD</t>
  </si>
  <si>
    <t>Allt Doe Hydro Generating Station / Glendoe Lodge</t>
  </si>
  <si>
    <t>Glen Doe Estate
Fort Augustus</t>
  </si>
  <si>
    <t>Castles Hydro (also known as Allt Mhoille Hydro)</t>
  </si>
  <si>
    <t>Castles Estate</t>
  </si>
  <si>
    <t xml:space="preserve">56.434141
56.423109
56.416533 </t>
  </si>
  <si>
    <t xml:space="preserve"> -5.0472448
-5.0593188
-5.0606136</t>
  </si>
  <si>
    <t>Castle Estate Hydro
Dalmally</t>
  </si>
  <si>
    <t>PA33 1BP</t>
  </si>
  <si>
    <t>Druimdrishaig Hydro Scheme</t>
  </si>
  <si>
    <t xml:space="preserve">	Ormsary Farmers</t>
  </si>
  <si>
    <t>Druimdrishaig Farm
Ormsary
Lochgilphead</t>
  </si>
  <si>
    <t>PA31 8PE</t>
  </si>
  <si>
    <t>Cwm Rheidol Hydro Dam (gen4) (A,E)</t>
  </si>
  <si>
    <t>Skatkraft</t>
  </si>
  <si>
    <t>Carmarthenshire</t>
  </si>
  <si>
    <t>CWM Rheidol Hydro Dam (A,E)
Cwm Rheidol
Aberystwyth
Dyfed</t>
  </si>
  <si>
    <t>SY23 3NF</t>
  </si>
  <si>
    <t>Franklaw Hydro at Franklaw Water Treatment - A,C,D</t>
  </si>
  <si>
    <t>United Utilities Franklaw WTW</t>
  </si>
  <si>
    <t>Lancashire</t>
  </si>
  <si>
    <t>Franklaw Hydro at Franklaw Water Treatment - A,C,
United Utilities
Catterall Lane
Preston</t>
  </si>
  <si>
    <t>PR3 0PJ</t>
  </si>
  <si>
    <t>Leacann Hydro</t>
  </si>
  <si>
    <t>DHG Hydro / Gilkes Energy</t>
  </si>
  <si>
    <t>Argyll and Bute</t>
  </si>
  <si>
    <t>Leacann Hydro
Brenchoille Farm
Inverarary</t>
  </si>
  <si>
    <t>PA32 8XN</t>
  </si>
  <si>
    <t>Keltie Water Hydro Electric Scheme / Arivurichardich Reservoir</t>
  </si>
  <si>
    <t>Drummond Estate / Gilkes</t>
  </si>
  <si>
    <t>56.296664
56.290731</t>
  </si>
  <si>
    <t>-4.2009737
 -4.2100935</t>
  </si>
  <si>
    <t>Keltie Water Hydro Electric Scheme
Braeleny
Callander</t>
  </si>
  <si>
    <t>FK17 8LT</t>
  </si>
  <si>
    <t>Innerwick Hydro</t>
  </si>
  <si>
    <t>Shawater</t>
  </si>
  <si>
    <t>56.602883
56.616135
56.619819</t>
  </si>
  <si>
    <t>-4.3380889
 -4.3261664
-4.3057381</t>
  </si>
  <si>
    <t>Innerwick
Glen Lyon
By Aberfeldy</t>
  </si>
  <si>
    <t>PH15 2PP</t>
  </si>
  <si>
    <t>Beinn Eagagach Hydro Scheme</t>
  </si>
  <si>
    <t>Edradynate &amp; Derculich Estates</t>
  </si>
  <si>
    <t>Beinn Eagagach Hydro Scheme
Edradynate Estate
Aberfeldy</t>
  </si>
  <si>
    <t>PH15 2JT</t>
  </si>
  <si>
    <t>Easan Dorcha Hydro Scheme</t>
  </si>
  <si>
    <t>Coulin Estate / Hydro Plan</t>
  </si>
  <si>
    <t>57.5211260268
57.5201387203</t>
  </si>
  <si>
    <t>-5.33724794535
-5.33796367584</t>
  </si>
  <si>
    <t>Easan Dorcha Hydro Scheme
Coulin Estate
Achnasheen</t>
  </si>
  <si>
    <t>IV22 2EQ</t>
  </si>
  <si>
    <t>Allt Gharagain
Ledgowan
By Achnasheen</t>
  </si>
  <si>
    <t>Thrive Renewables / Triodos Renewables plc</t>
  </si>
  <si>
    <t>Beochlich Hydro Electric Scheme
Ballimeanoch Farm
Ballimeanoch
Dalmally</t>
  </si>
  <si>
    <t>Kintarbert A</t>
  </si>
  <si>
    <t>DAMD / Hydro Plan</t>
  </si>
  <si>
    <t>Kintarbert A
Tarbert</t>
  </si>
  <si>
    <t>PA29 6XX</t>
  </si>
  <si>
    <t>Munerigie Hydro Scheme
MHP 1 / Munergie Hydro Scheme</t>
  </si>
  <si>
    <t>57.097894
57.104782</t>
  </si>
  <si>
    <t>-4.8486882
-4.8769225</t>
  </si>
  <si>
    <t>MHP 1
Munerigie Farm
Invergarry</t>
  </si>
  <si>
    <t>PH35 4HG</t>
  </si>
  <si>
    <t>Wester Fearn</t>
  </si>
  <si>
    <t>Fearn Lodge</t>
  </si>
  <si>
    <t>midfearn estate
Ardgay</t>
  </si>
  <si>
    <t>IV24 3DL</t>
  </si>
  <si>
    <t>Roadford Reservoir Hydro Station - D</t>
  </si>
  <si>
    <t>South West Water Ltd</t>
  </si>
  <si>
    <t>Roadford Reservoir Hydro Station
Roadford Reservoir Hydro Station
Broadwoodwidger</t>
  </si>
  <si>
    <t>PL16 0SW</t>
  </si>
  <si>
    <t>Glen Kinglas Hydro Ltd - C</t>
  </si>
  <si>
    <t>Strone Estate</t>
  </si>
  <si>
    <t>Glen Kinglas Hydro Ltd - A,C
River Kinglass
Strone Estate
Cairndow</t>
  </si>
  <si>
    <t>PA26 8BQ</t>
  </si>
  <si>
    <t>Pundeavon2</t>
  </si>
  <si>
    <t>Ashrona Power Applications Ltd</t>
  </si>
  <si>
    <t>Holehouse Farm
Kilbirnie</t>
  </si>
  <si>
    <t>KA25 7LA</t>
  </si>
  <si>
    <t>River Finnan</t>
  </si>
  <si>
    <t>Ian Leith</t>
  </si>
  <si>
    <t>56.913755
56.909897</t>
  </si>
  <si>
    <t>-5.4166876
 -5.4237767</t>
  </si>
  <si>
    <t>Glenfinnan Estate
Glenfinnan
Fort William</t>
  </si>
  <si>
    <t>Roromore Hydro</t>
  </si>
  <si>
    <t>Roro Estate</t>
  </si>
  <si>
    <t>Roro Estate
Glenlyon
Aberfeldy</t>
  </si>
  <si>
    <t>PH15 2PW</t>
  </si>
  <si>
    <t>Esregan / Esragan Hydro Scheme</t>
  </si>
  <si>
    <t>Ardchattan Hydro Ltd / Gilkes</t>
  </si>
  <si>
    <t>inveresregan
Bonawe
connel
Oban</t>
  </si>
  <si>
    <t>PA37 1RG</t>
  </si>
  <si>
    <t>Inverbain Hydroelectric Scheme - A</t>
  </si>
  <si>
    <t xml:space="preserve">	Inverbain Hydroelectric Scheme - A (4/9/2006)
Loch Sheildaig
Strathcarron
Ross - Shire</t>
  </si>
  <si>
    <t>IV54 8XH</t>
  </si>
  <si>
    <t>Loch an Laoigh Hydro Scheme</t>
  </si>
  <si>
    <t>Loch an Laoigh Hydro Scheme
Attadale Estate
Strathcarron</t>
  </si>
  <si>
    <t>IV54 8YN</t>
  </si>
  <si>
    <t>Allt A' Bhuiridh Hydro Generating Station / Inverailort Estate Hydro Scheme</t>
  </si>
  <si>
    <t>Coneloch Renewables LLP</t>
  </si>
  <si>
    <t>Lochailort Estate
Glenshian Lodge
Lochailort</t>
  </si>
  <si>
    <t>PH38 4LZ</t>
  </si>
  <si>
    <t>Caban Coch (north and south)</t>
  </si>
  <si>
    <t>Caban Coch
Glan Valley
Rhayader
Powys</t>
  </si>
  <si>
    <t>Glenn Glass Novar Est</t>
  </si>
  <si>
    <t>Novar Estate</t>
  </si>
  <si>
    <t>SRO Glenglass Hydro Limited
Glenglass Hydro Ltd
River Glass (Allt Graad)
Novar</t>
  </si>
  <si>
    <t>IV16 9XL</t>
  </si>
  <si>
    <t>Scandale Beck Hydro</t>
  </si>
  <si>
    <t>Ellergreen Hydro / Gilkes</t>
  </si>
  <si>
    <t>Scandale Hydro
Ambleside</t>
  </si>
  <si>
    <t>LA22 9PL</t>
  </si>
  <si>
    <t>Glenlyon Estate - A,D</t>
  </si>
  <si>
    <t>Glenlyon Estate</t>
  </si>
  <si>
    <t>Glenlyon Estate
Fortineall
Aberfeldy
Perthshire</t>
  </si>
  <si>
    <t>PH15 2PL</t>
  </si>
  <si>
    <t>Cloiche Creiche Hydro Scheme</t>
  </si>
  <si>
    <t xml:space="preserve">56.669637
56.674064 </t>
  </si>
  <si>
    <t>-5.5607101
-5.5416892</t>
  </si>
  <si>
    <t>Laudale Estate
Ardgour
Fort William</t>
  </si>
  <si>
    <t>Camserney Hydro Scheme - A</t>
  </si>
  <si>
    <t>Camserney Hydro Scheme Ltd</t>
  </si>
  <si>
    <t>56.630832
56.643969</t>
  </si>
  <si>
    <t>-3.941936
 -3.9385249</t>
  </si>
  <si>
    <t>Camserney Hydro Scheme - A
Camserney
Aberfeldy
Perthshire</t>
  </si>
  <si>
    <t>PH15 2JG</t>
  </si>
  <si>
    <t>Upper Falloch Hydro</t>
  </si>
  <si>
    <t>Glenfalloch Estate</t>
  </si>
  <si>
    <t>Upper Falloch Power House
Inverarnan
Ardlui</t>
  </si>
  <si>
    <t>FK20 8RL</t>
  </si>
  <si>
    <t>Garvault</t>
  </si>
  <si>
    <t>Garvault Estate / Hydro Plan</t>
  </si>
  <si>
    <t>Garvault Hydro Scheme
Loch Merkland
Merkland
Achfary</t>
  </si>
  <si>
    <t>IV27 4NZ</t>
  </si>
  <si>
    <t xml:space="preserve">Gilkes Energy </t>
  </si>
  <si>
    <t>Kames Hydro Scheme
Ardconnel Farm
East Lochaweside
Dalmally</t>
  </si>
  <si>
    <t>Stanley Mills Hydro</t>
  </si>
  <si>
    <t>Stanley Mills Hydro Station - A
Mill Road
Stanley Mills
Stanley</t>
  </si>
  <si>
    <t>PH1 4QE</t>
  </si>
  <si>
    <t>Awe Barrage - A</t>
  </si>
  <si>
    <t>Awe Barrage - A
Pass of Brander
Bridge of Awe
Argyll</t>
  </si>
  <si>
    <t>PA35 1HR</t>
  </si>
  <si>
    <t>Sion Mills Hydro</t>
  </si>
  <si>
    <t>NI</t>
  </si>
  <si>
    <t>Sion Mills Hydro Ltd</t>
  </si>
  <si>
    <t>Turbine Building
Former Herdmans Mill
11 Mill Avenue
Sion Mills</t>
  </si>
  <si>
    <t>BT82 9HE</t>
  </si>
  <si>
    <t>Glen Tarbert</t>
  </si>
  <si>
    <t>SRO Glen Tarbert
Gleann Feith a
Strontian
Argyll</t>
  </si>
  <si>
    <t>PH36</t>
  </si>
  <si>
    <t>Inverinain Hydro Generation Station</t>
  </si>
  <si>
    <t>South Chesthill Hydro Ltd / Green Highland</t>
  </si>
  <si>
    <t>56.592692
56.592950</t>
  </si>
  <si>
    <t>-4.1872253
-4.1966918</t>
  </si>
  <si>
    <t>Inverinain
Aberfeldy</t>
  </si>
  <si>
    <t>PH15 2PN</t>
  </si>
  <si>
    <t>Roroyere Hydro Scheme</t>
  </si>
  <si>
    <t>Roroyere Hydro
Glen Lyon
(Near Aberfeldy)</t>
  </si>
  <si>
    <t xml:space="preserve"> Stakis Hydro LLP</t>
  </si>
  <si>
    <t>Greeto Hydro
off Bellesdale Avenue
Largs</t>
  </si>
  <si>
    <t>KA30 9EF</t>
  </si>
  <si>
    <t>Auchtertyre</t>
  </si>
  <si>
    <t xml:space="preserve">56.442797
56.438954 </t>
  </si>
  <si>
    <t>-4.6742414
-4.6613762</t>
  </si>
  <si>
    <t>SRO Auchtertyre Hydro Station
Alt Gleann Chalchin
Auchtertyre
Tyndrum</t>
  </si>
  <si>
    <t>FK20 8RU</t>
  </si>
  <si>
    <t>SRO Garry Gualach Hydro Station - A
Garry Gualach
Invergarry
Fort Augustus</t>
  </si>
  <si>
    <t>Achnasheen Hydro Scheme / Lochrosque Hydro Scheme</t>
  </si>
  <si>
    <t>Creagan
Achnasheen</t>
  </si>
  <si>
    <t>IV22 2EE</t>
  </si>
  <si>
    <t>Dunan Hydro</t>
  </si>
  <si>
    <t>Green Power International</t>
  </si>
  <si>
    <t>Dunan Hydro
Dunan Estate
Rannoch Station
Pitlochery</t>
  </si>
  <si>
    <t>Allt Essan HEP</t>
  </si>
  <si>
    <t>Private Developer / Dulas Hydro</t>
  </si>
  <si>
    <t>Lochdochart Estate
Lochdochart
Crianlarich</t>
  </si>
  <si>
    <t>FK20 8QS</t>
  </si>
  <si>
    <t>Ardtornish Estate -Uileann Hydro Scheme</t>
  </si>
  <si>
    <t>Uileann Hydro Scheme
Ardtornish Estate
Morvern
Oban</t>
  </si>
  <si>
    <t>PA80 5XD</t>
  </si>
  <si>
    <t>Allt Chorie a Bhalachain</t>
  </si>
  <si>
    <t xml:space="preserve">Green Highland Renewables </t>
  </si>
  <si>
    <t>Allt Chorie a Bhalachain
by Tomdoun
Invergarry</t>
  </si>
  <si>
    <t>PH35 4HS</t>
  </si>
  <si>
    <t>Ardvorlich</t>
  </si>
  <si>
    <t>Ardvorlich Estate / Gilkes / Hydro Plan</t>
  </si>
  <si>
    <t xml:space="preserve">56.360852
56.360982 
56.363130 </t>
  </si>
  <si>
    <t>-4.2088372
-4.2101311
-4.2191372</t>
  </si>
  <si>
    <t>Stirlingshire</t>
  </si>
  <si>
    <t>Ardvorlich
Lochearnhead</t>
  </si>
  <si>
    <t>FK19 8QE</t>
  </si>
  <si>
    <t>Ormsary - A,C,D</t>
  </si>
  <si>
    <t>Ormsary Farmers</t>
  </si>
  <si>
    <t>Ormsary Estate
Ormsary
Lochgilphead
Agryll</t>
  </si>
  <si>
    <t>Sion Mills Hydro - A</t>
  </si>
  <si>
    <t>County Tyrone</t>
  </si>
  <si>
    <t xml:space="preserve">	Sion Mills Hydro A
Herdmans Limited 11 Mill Avenue
Sion Mills
Strabane</t>
  </si>
  <si>
    <t>Doire Garbh</t>
  </si>
  <si>
    <t>Gilkes Energy and the landowners, the McKerrow family / Hydro Plan / Frenich Hydro Ltd</t>
  </si>
  <si>
    <t>Frenich Hydro Ltd
Lick Farm
Pitlochry</t>
  </si>
  <si>
    <t>PH16 5NG</t>
  </si>
  <si>
    <t>Ffestiniog</t>
  </si>
  <si>
    <t>Ffestiniog
Rhyd-uy-sam
Blaenau
Ffestiniog</t>
  </si>
  <si>
    <t>LL41 3TP</t>
  </si>
  <si>
    <t>Burnhead B Power Station</t>
  </si>
  <si>
    <t xml:space="preserve">	Burnhead B Power Station
Forrest Estate
Dalry
Castle Douglas</t>
  </si>
  <si>
    <t>Allt Na Choire / Corry Burn</t>
  </si>
  <si>
    <t>Rhidorroch</t>
  </si>
  <si>
    <t>Corry Burn
Rhidorroch Estate
Ullapool</t>
  </si>
  <si>
    <t>IV26 2TB</t>
  </si>
  <si>
    <t>Selset Hydro Electric Power Station</t>
  </si>
  <si>
    <t>Durham</t>
  </si>
  <si>
    <t>Selset Hydro Electric Generating Station
Selset Reservoir
Middleton In Teesdale
North of Barnard Castle</t>
  </si>
  <si>
    <t>DL12 0PP</t>
  </si>
  <si>
    <t>Derryguaig Hydro</t>
  </si>
  <si>
    <t>Kilfinichen Estate</t>
  </si>
  <si>
    <t>Kilfinichen Estate
Isle of Mull</t>
  </si>
  <si>
    <t>PA68 6EJ</t>
  </si>
  <si>
    <t>Morar Power Station - A,C</t>
  </si>
  <si>
    <t>Morar Power Station
Morar
Lochaber
Inverness - Shire</t>
  </si>
  <si>
    <t>PH40 4PV</t>
  </si>
  <si>
    <t>Clywedog Dam - A,E</t>
  </si>
  <si>
    <t>Severn Trent Water Ltd</t>
  </si>
  <si>
    <t>Clywedog Dam
Severn Trent Water
Clywedog Dam
Llanidloes</t>
  </si>
  <si>
    <t>SY18 6NU</t>
  </si>
  <si>
    <t>Allt Dubh / Achnasaul</t>
  </si>
  <si>
    <t>Achnasaul
Achnacarry
Spean Bridge</t>
  </si>
  <si>
    <t>Kendrum Burn Hydro Power Station</t>
  </si>
  <si>
    <t>Kendrum Burn Hydro Power Station
Edinchip Estate
Lochearnhead</t>
  </si>
  <si>
    <t>FK19 8NT</t>
  </si>
  <si>
    <t>Gisla Power Station - A</t>
  </si>
  <si>
    <t>Gisla Power Station
Roag
Near Stornoway
Isle of Lewis</t>
  </si>
  <si>
    <t>IV5 19X</t>
  </si>
  <si>
    <t>Duror</t>
  </si>
  <si>
    <t>H2O Power Generation Power Ltd.</t>
  </si>
  <si>
    <t>SRO Duror
Glen Duror
Auchendarrodk
By Ballachulish</t>
  </si>
  <si>
    <t>PA38 4BS</t>
  </si>
  <si>
    <t>Morwellham Hydro Station - A</t>
  </si>
  <si>
    <t>Morwellham Hydro Station
Morwellham
Tavistock
Devon</t>
  </si>
  <si>
    <t>PL19 8JL</t>
  </si>
  <si>
    <t>Neaty Burn</t>
  </si>
  <si>
    <t xml:space="preserve"> Gilkes Energy and the landowner Mr Frank Spencer-Nairn.</t>
  </si>
  <si>
    <t>Culligran Estate
Glenstrathfarrar
Struy
Beauly</t>
  </si>
  <si>
    <t>West Merkland</t>
  </si>
  <si>
    <t>West Merkland Hydro Scheme
Loch Merkland
Merkland
Achfary</t>
  </si>
  <si>
    <t>Dulas Hydro / DHG Hydro</t>
  </si>
  <si>
    <t>Balnacarn Hydro Generation Station
Balnacarn
Dalcreichart
Inverness</t>
  </si>
  <si>
    <t>IV63 7YJ</t>
  </si>
  <si>
    <t>Ardtornish Estate - Tearnait Hydro Scheme / Loch Tearnait Lochaline</t>
  </si>
  <si>
    <t>Ardtorish Estate / Hydro Plan</t>
  </si>
  <si>
    <t>Tearnait Hydro Scheme
Ardtornish Estate
Morvern
Oban</t>
  </si>
  <si>
    <t>Ross Priory Raw Water Station</t>
  </si>
  <si>
    <t>Ross Priory
Alexandria</t>
  </si>
  <si>
    <t>G83 8NL</t>
  </si>
  <si>
    <t>Inverliever Hydro Power House
Ford</t>
  </si>
  <si>
    <t>PA31 8RH</t>
  </si>
  <si>
    <t>Little Wyvis / (Glenskiach or Glensgaich) / Wyvis Hydro Ltd</t>
  </si>
  <si>
    <t>Wyvis Hydro ltd.</t>
  </si>
  <si>
    <t xml:space="preserve">	SRO Little Wyvis
Little Wyvis
Glensgiach
Strathpeffer</t>
  </si>
  <si>
    <t>IV23 2PG</t>
  </si>
  <si>
    <t>Inverhaggernie</t>
  </si>
  <si>
    <t>Lochdochart Estate / Dulas Hydro</t>
  </si>
  <si>
    <t>Inverhaggernie generation station
Inverhaggernie farm
Crianlarich</t>
  </si>
  <si>
    <t>Barton Hydro</t>
  </si>
  <si>
    <t>H2O Power</t>
  </si>
  <si>
    <t>Greater Manchester</t>
  </si>
  <si>
    <t>Barton Hydro
Davyhulme Locks
Davy Hulme
Eccles</t>
  </si>
  <si>
    <t>M30 0FG</t>
  </si>
  <si>
    <t>Glencreran Estate</t>
  </si>
  <si>
    <t>Druimavuic
Glencreran Estate
Glenure House
Appin</t>
  </si>
  <si>
    <t>PA38 4BQ</t>
  </si>
  <si>
    <t>Hafod y Llan Hydropower scheme</t>
  </si>
  <si>
    <t>Hafod y Llan Farm
Nant Gwynant
Beddgelert
Caernarfon</t>
  </si>
  <si>
    <t>LL55 4NQ</t>
  </si>
  <si>
    <t>SRO Ardtornish Estate-River Rannoch Hydro Scheme - A</t>
  </si>
  <si>
    <t>Ardtornish Estate</t>
  </si>
  <si>
    <t>SRO Ardtornish Estate-River Rannoch Hydro Scheme
Morvern
Oban
Argyll</t>
  </si>
  <si>
    <t>PA34 5UZ</t>
  </si>
  <si>
    <t>Monar Lodge Hydro</t>
  </si>
  <si>
    <t>Monar Lodge
Glen Strathfarrar
By Struy
Beauly</t>
  </si>
  <si>
    <t>Allt Baile Nan Carn</t>
  </si>
  <si>
    <t>Balgonie Hydro Power Station</t>
  </si>
  <si>
    <t>TLS Hydropower Ltd</t>
  </si>
  <si>
    <t>Fife</t>
  </si>
  <si>
    <t>Balgonie Hydro Power Staiton
Balgonie Castle
Markinch
Glenrothes</t>
  </si>
  <si>
    <t>KY7 6HQ</t>
  </si>
  <si>
    <t>Forebush Power Station - D</t>
  </si>
  <si>
    <t xml:space="preserve">	Fred Olsen Ltd</t>
  </si>
  <si>
    <t>Forebush Power Station
Forrest Estate
Dalry
Castle Douglas</t>
  </si>
  <si>
    <t>Tourgill</t>
  </si>
  <si>
    <t xml:space="preserve">	Ashrona Power Systems Ltd</t>
  </si>
  <si>
    <t>Ayrshire</t>
  </si>
  <si>
    <t>Turbine House
Tourgill farm
Brisbane Glen
Largs</t>
  </si>
  <si>
    <t>KA30 8SN</t>
  </si>
  <si>
    <t>Pitmain Hydro 1 / Allt Mhor</t>
  </si>
  <si>
    <t>Pitmain Estate Limited</t>
  </si>
  <si>
    <t>57.120869
57.120290</t>
  </si>
  <si>
    <t>-4.0927693
-4.0967377</t>
  </si>
  <si>
    <t>Pitmain Hydro
Pitmain Estate
Kingussie</t>
  </si>
  <si>
    <t>PH21 1LR</t>
  </si>
  <si>
    <t>Ballimore Farm Generating Station</t>
  </si>
  <si>
    <t xml:space="preserve">	Ballimore Hydro Ltd</t>
  </si>
  <si>
    <t>56.3147822999
56.327464588</t>
  </si>
  <si>
    <t>-4.42056874279
-4.42504624223</t>
  </si>
  <si>
    <t>Ballimore Farm
Balquhidder
Lochearnhead</t>
  </si>
  <si>
    <t>FK19 8PE</t>
  </si>
  <si>
    <t>Strathblane Cross Connection</t>
  </si>
  <si>
    <t xml:space="preserve">	Scottish Water</t>
  </si>
  <si>
    <t>Blanefield
Strathblane</t>
  </si>
  <si>
    <t>G63 9JW</t>
  </si>
  <si>
    <t>Blantyre Mill - A / Blantyre Power Station</t>
  </si>
  <si>
    <t xml:space="preserve">	Blantyre Hydro Limited</t>
  </si>
  <si>
    <t>Blantyre Mill
Station Road
Blantyre
Glasgow</t>
  </si>
  <si>
    <t>G72 9BX</t>
  </si>
  <si>
    <t>Eliock Hydro Electric Station - A</t>
  </si>
  <si>
    <t xml:space="preserve">	Eliock Hydro Electric Company Ltd</t>
  </si>
  <si>
    <t xml:space="preserve">55.33444
55.336019 </t>
  </si>
  <si>
    <t>-3.89495
-3.8778318</t>
  </si>
  <si>
    <t>Eliock Hydro Electric Station
Nr Eliock Sawmill
Sanquhar
Dumfriesshire</t>
  </si>
  <si>
    <t>DG4 8LE</t>
  </si>
  <si>
    <t>Garnedd Hydro Power Station - A</t>
  </si>
  <si>
    <t>Garnedd Hydro Power Station
Roman Bridge
Dolloyddenlan
Gwynedd</t>
  </si>
  <si>
    <t>LL25 0JQ</t>
  </si>
  <si>
    <t>Bryn Cowlyd WTW Hydroturbine</t>
  </si>
  <si>
    <t>Dulas on behalf of Welsh Water</t>
  </si>
  <si>
    <t>Bryn Cowlyd WTW
Off B5106
Dolgarrog</t>
  </si>
  <si>
    <t>LL32 8JG</t>
  </si>
  <si>
    <t>Trinafour Power Station - A</t>
  </si>
  <si>
    <t>Trinafour Power Station
Calvine
Pitlochry
Perthshire</t>
  </si>
  <si>
    <t>Loyne Power Station - A,C</t>
  </si>
  <si>
    <t>Loyne Power Station
Dalchreichart
Invermoriston
Augustus</t>
  </si>
  <si>
    <t>Randalstown Hydro - A</t>
  </si>
  <si>
    <t>Randalstown Hydro - A
Randalstown
Co. Antrim</t>
  </si>
  <si>
    <t>Dulyn Weir</t>
  </si>
  <si>
    <t>Conwy</t>
  </si>
  <si>
    <t>Dulyn Weir
Tal-y-bont
Conwy
North Wales</t>
  </si>
  <si>
    <t>LL32 8SH</t>
  </si>
  <si>
    <t>Loch Broom Burn Hydro Electric Scheme</t>
  </si>
  <si>
    <t>Atholl Estate</t>
  </si>
  <si>
    <t>Lochbroom Hydro Electric Scheme
Moulinearn
Pitlochry</t>
  </si>
  <si>
    <t>PH9 0NB</t>
  </si>
  <si>
    <t>Glen Forslan Hydro Station / Kinlochmoidart</t>
  </si>
  <si>
    <t xml:space="preserve">	Forslan Hydro LLP</t>
  </si>
  <si>
    <t xml:space="preserve">	Glen Moidart House
Kinlochmoidart
Loch Ailort</t>
  </si>
  <si>
    <t>PH38 4ND</t>
  </si>
  <si>
    <t>Cwm Croesor
(Croesor Power Station)</t>
  </si>
  <si>
    <t>Croesor Power Station
Croesor Hydro Works
Croesor
PenrhyndeudraethNo</t>
  </si>
  <si>
    <t>LL48 6SS</t>
  </si>
  <si>
    <t>Twin Lochs Hydro - A</t>
  </si>
  <si>
    <t>CR Foster &amp; Partners</t>
  </si>
  <si>
    <t>SRO Twin Lochs Hydro
Ashfield Farm
Achnamara
Lochgilphead</t>
  </si>
  <si>
    <t>PA31 8PT</t>
  </si>
  <si>
    <t>Rumbling Bridge Community Hydro Society</t>
  </si>
  <si>
    <t>Rumbling Bridge Hydro Scheme
Rumbling Bridge</t>
  </si>
  <si>
    <t>KY13 0QP</t>
  </si>
  <si>
    <t>Holme Lock Hydro</t>
  </si>
  <si>
    <t xml:space="preserve">	Holme Hydro Limited</t>
  </si>
  <si>
    <t xml:space="preserve">	Holme Lock
Adbolton Lane
Holme Pierrepont</t>
  </si>
  <si>
    <t>NG12 2LU</t>
  </si>
  <si>
    <t>Benmore Hydro / Abhainna Burn Hydro Scheme</t>
  </si>
  <si>
    <t xml:space="preserve">	Benmore Estate Ltd</t>
  </si>
  <si>
    <t>Benmore Estate
Gruline
Isle of Mull</t>
  </si>
  <si>
    <t xml:space="preserve">	BROTHERTON WEIR
FORGE LANE
KNOTTINGLEY</t>
  </si>
  <si>
    <t>WF11 8HR</t>
  </si>
  <si>
    <t>Skiack / River Skiach Hydro Scheme</t>
  </si>
  <si>
    <t>Skiack Hydro Limited</t>
  </si>
  <si>
    <t>Land at Fannyfield
Swordale
Evanton</t>
  </si>
  <si>
    <t>IV16 9UU</t>
  </si>
  <si>
    <t>Ashfield Generator B</t>
  </si>
  <si>
    <t xml:space="preserve">	CR Foster &amp; Partners</t>
  </si>
  <si>
    <t>Ashfield Generator B
Ashfield Farm
Achnamara
Lochgilphead</t>
  </si>
  <si>
    <t xml:space="preserve">Wester Allt Beithe Hydro Scheme /Glen Quoich Hydro Scheme 4 </t>
  </si>
  <si>
    <t>Belltown Power / Hydro Plan</t>
  </si>
  <si>
    <t xml:space="preserve">57.115154
57.113081 </t>
  </si>
  <si>
    <t>-5.2835803
-5.2843460</t>
  </si>
  <si>
    <t>Wester Alltbeithe Hydro Scheme
Glen Quoich Estate
Invergarry</t>
  </si>
  <si>
    <t>PH35 4HD</t>
  </si>
  <si>
    <t xml:space="preserve">	Benmore Farm
Crianlarich
Perthshire</t>
  </si>
  <si>
    <t>H'Airigh Hydro Scheme</t>
  </si>
  <si>
    <t>Dougarie Hydro</t>
  </si>
  <si>
    <t xml:space="preserve">	Allt Goblach LLP</t>
  </si>
  <si>
    <t>Dougarie Estate
Isle of Arran</t>
  </si>
  <si>
    <t>KA27 8HP</t>
  </si>
  <si>
    <t>New Lanark Mills - D</t>
  </si>
  <si>
    <t xml:space="preserve">	New Lanark Conservation Trust</t>
  </si>
  <si>
    <t>New Lanark Mills
New Lanark
Lanark
Lanarkshire</t>
  </si>
  <si>
    <t>ML11 9DB</t>
  </si>
  <si>
    <t>Benlister Hydro</t>
  </si>
  <si>
    <t>Glenkiln Hydro LLP</t>
  </si>
  <si>
    <t>Hebrides and Central Highland</t>
  </si>
  <si>
    <t>Isle of Arran</t>
  </si>
  <si>
    <t>Upper Suileag Hydro Scheme
(Fassfern)</t>
  </si>
  <si>
    <t>Fassfern Estate /  Hydro Plan</t>
  </si>
  <si>
    <t xml:space="preserve">56.900484
56.902614
56.891045 </t>
  </si>
  <si>
    <t>-5.2321449
-5.2348962
-5.2648729</t>
  </si>
  <si>
    <t>Upper Suileag Hydro Scheme
Fassfern
Fort William</t>
  </si>
  <si>
    <t>PH33 7NP</t>
  </si>
  <si>
    <t>Carie Hydropower</t>
  </si>
  <si>
    <t>Green Power</t>
  </si>
  <si>
    <t>Carie Hydro Scheme
Loch Rannoch
Perthshire</t>
  </si>
  <si>
    <t>PH17 2QJ</t>
  </si>
  <si>
    <t>Gleann na Muice</t>
  </si>
  <si>
    <t xml:space="preserve">	Allt Power Limited</t>
  </si>
  <si>
    <t>Heights of Kinlochewe Estate
Kinlochewe
Inverness</t>
  </si>
  <si>
    <t>IV22 2PA</t>
  </si>
  <si>
    <t>Ledcharrie Burn</t>
  </si>
  <si>
    <t xml:space="preserve">	Glen Hydro Ledcharrie Limited</t>
  </si>
  <si>
    <t>Ledcharrie Farm
Crianlarich</t>
  </si>
  <si>
    <t>Allt Luaidhe Hydro</t>
  </si>
  <si>
    <t>By Knockie
Whitebridge
Inverness</t>
  </si>
  <si>
    <t>IV2 6UP</t>
  </si>
  <si>
    <t>Caseg Hydro</t>
  </si>
  <si>
    <t>Gerlan Hydro Limited / Derwent Hydro</t>
  </si>
  <si>
    <t>Gwaun y Gwiail
Gerlan
Bethesda</t>
  </si>
  <si>
    <t>LL57 3UB</t>
  </si>
  <si>
    <t>IV63 6TW</t>
  </si>
  <si>
    <t>Allt Phocaichain Hydro / Allt Phocachain</t>
  </si>
  <si>
    <t>by Inverwick Farm
Glenmoriston
Invermoriston</t>
  </si>
  <si>
    <t>Outward Bound (Loch Eil Centre)</t>
  </si>
  <si>
    <t xml:space="preserve">	Glen Hydro Loch Eil Limited</t>
  </si>
  <si>
    <t>56.867496
56.867067
56.867949</t>
  </si>
  <si>
    <t>-5.1781909
-5.1800309
-5.1729878</t>
  </si>
  <si>
    <t>Loch Eil Centre
Achdalieu
Fort William</t>
  </si>
  <si>
    <t>PH33 7NN</t>
  </si>
  <si>
    <t>Corravachie Hydro Scheme</t>
  </si>
  <si>
    <t>Corravachie Hydro Scheme
Wyvis Estate
Evanton</t>
  </si>
  <si>
    <t>Gilkes Energy / Hydro Plan</t>
  </si>
  <si>
    <t>Coire Ealt Hydro Scheme
Loch Eck
Dunoon</t>
  </si>
  <si>
    <t>PA23 8SG</t>
  </si>
  <si>
    <t>Shenval Hydro Powerhouse
Allt Seanabhaile
Shenval
Drumnadrochit</t>
  </si>
  <si>
    <t>Glenridding Hydro</t>
  </si>
  <si>
    <t xml:space="preserve">	H2O Power Generation Ltd</t>
  </si>
  <si>
    <t>54.54714
54.5528167245</t>
  </si>
  <si>
    <t>-2.98603
-2.992117806581</t>
  </si>
  <si>
    <t>Cumbria</t>
  </si>
  <si>
    <t>Glenridding Hydro
Gillside Farm
Penrith
Cumbria</t>
  </si>
  <si>
    <t>Allt Mheil Hydro Scheme / Glen Quoich Hydro Scheme 1</t>
  </si>
  <si>
    <t>Glen Quoich Estate / Hydro Plan</t>
  </si>
  <si>
    <t>Allt Mheil Hydro Scheme
Glen Quoich Estate
Invergarry</t>
  </si>
  <si>
    <t>Bruachaig</t>
  </si>
  <si>
    <t>Bruachaig Hydro Scheme
Incheril
By Kinlochewe
ACHNASHEEN</t>
  </si>
  <si>
    <t>Strathan Hydro Scheme</t>
  </si>
  <si>
    <t>Gilkes</t>
  </si>
  <si>
    <t>Strathan Hydro Scheme
Attadale Estate
Strathcarron</t>
  </si>
  <si>
    <t>Allt Mullardoch</t>
  </si>
  <si>
    <t>Allt Mullardoch HEP
Glen Cannich Estate
Cannich</t>
  </si>
  <si>
    <t>IV4 7LX</t>
  </si>
  <si>
    <t>Rydal Beck Hydro</t>
  </si>
  <si>
    <t>Rydal Hydro Ltd</t>
  </si>
  <si>
    <t>Rydal Beck
Rydal
Ambleside</t>
  </si>
  <si>
    <t>LA22 9LX</t>
  </si>
  <si>
    <t>Allt Utha Hydro</t>
  </si>
  <si>
    <t xml:space="preserve">	Utha Hydro Ltd</t>
  </si>
  <si>
    <t>56.884619
56.885599</t>
  </si>
  <si>
    <t xml:space="preserve"> -5.4962007
-5.493906</t>
  </si>
  <si>
    <t>Allt Utha Hydro
Glenfinnan</t>
  </si>
  <si>
    <t>PH37 4LS</t>
  </si>
  <si>
    <t>Buckny Hydro</t>
  </si>
  <si>
    <t xml:space="preserve">	Buckny Hydro Scheme Limited</t>
  </si>
  <si>
    <t>Buckny Hydro
Butterstone</t>
  </si>
  <si>
    <t>PH8 0HA</t>
  </si>
  <si>
    <t>Burn of Mar Hydro Scheme</t>
  </si>
  <si>
    <t>Duke of Montrose / Hydro Plan</t>
  </si>
  <si>
    <t>Burn of Mar Hydro Scheme
Milton of Buchanan
Drymen</t>
  </si>
  <si>
    <t>G63 0JD</t>
  </si>
  <si>
    <t>Allt an Inbhir (Fassfern)</t>
  </si>
  <si>
    <t xml:space="preserve">	Glen Hydro Fassfern Limited</t>
  </si>
  <si>
    <t>Fassfern
Kinlocheil
Fort William</t>
  </si>
  <si>
    <t>Abhainn Srath Chrombaill Upper</t>
  </si>
  <si>
    <t xml:space="preserve">	Elementary Energy Ltd</t>
  </si>
  <si>
    <t>Heights of Kinlochewe
Kinlochewe</t>
  </si>
  <si>
    <t xml:space="preserve">	Glen Hydro</t>
  </si>
  <si>
    <t xml:space="preserve">57.623036
57.623168 </t>
  </si>
  <si>
    <t>-5.2027372
-5.2086340</t>
  </si>
  <si>
    <t>Ladybower Reservoir PS - D</t>
  </si>
  <si>
    <t xml:space="preserve">	Severn Trent Water Ltd</t>
  </si>
  <si>
    <t>Derbyshire</t>
  </si>
  <si>
    <t>Ladybower Dam PS (2/4/2007)
Ladybower Reservoir Pumping Station
New Rd
Yorks</t>
  </si>
  <si>
    <t>S33 0BA</t>
  </si>
  <si>
    <t>Allt Larairidh Hydro / West Dundreggan / Allt Lararidh or Lairairidh</t>
  </si>
  <si>
    <t>By Dundreggan
Glen Moriston
Invermoriston
Inverness</t>
  </si>
  <si>
    <t>Low Wood Hydro</t>
  </si>
  <si>
    <t xml:space="preserve">	Lowwood Products Co. Ltd</t>
  </si>
  <si>
    <t>Low Wood Hydro
Low Wood
Haverthwaite</t>
  </si>
  <si>
    <t>LA12 8LY</t>
  </si>
  <si>
    <t>Srondoire Hydro Scheme / Stronachullin Hydro Scheme</t>
  </si>
  <si>
    <t xml:space="preserve">	Srondoire Hydro Ltd</t>
  </si>
  <si>
    <t>Stronachullin Farm
Ardrishaig</t>
  </si>
  <si>
    <t>PA30 8ET</t>
  </si>
  <si>
    <t>Ben Mor Hydro Generating Station</t>
  </si>
  <si>
    <t xml:space="preserve">	Ben Mor Hydro Limited</t>
  </si>
  <si>
    <t>Ben Mor Hydro Turbine House
East Achininver
Achiltibuie
ULLAPOOL</t>
  </si>
  <si>
    <t>IV26 2YL</t>
  </si>
  <si>
    <t>Glassburn Hydro</t>
  </si>
  <si>
    <t xml:space="preserve">	Sapphire Energy Limited</t>
  </si>
  <si>
    <t xml:space="preserve">	Glassburn Hydro
Strathglass
Glassburn</t>
  </si>
  <si>
    <t>IV4 7LE</t>
  </si>
  <si>
    <t xml:space="preserve">57.621472
57.618228 </t>
  </si>
  <si>
    <t>-5.1858406
-5.1783686</t>
  </si>
  <si>
    <t>Shallainn / Shallain 1&amp;2</t>
  </si>
  <si>
    <t>-4.29822502896</t>
  </si>
  <si>
    <t>Perth</t>
  </si>
  <si>
    <t>Allt Shallainn
Craiganour Forest
Kinloch Rannoch</t>
  </si>
  <si>
    <t>PH18 5UJ</t>
  </si>
  <si>
    <t xml:space="preserve">	Annat Burn Hydro LLP</t>
  </si>
  <si>
    <t>Doune Estate
Home Farm Building
Doune</t>
  </si>
  <si>
    <t>FK16 7HD</t>
  </si>
  <si>
    <t>Dunmaglass -Allt Uisg an t-Sidhein</t>
  </si>
  <si>
    <t xml:space="preserve">	Conagleann Limited</t>
  </si>
  <si>
    <t>Allt Uisg an t-Sidhein
Dunmaglass Estate
Inverness</t>
  </si>
  <si>
    <t>IV2 6UD</t>
  </si>
  <si>
    <t>Liatre Burn (Liatrie Burn)</t>
  </si>
  <si>
    <t>Liatre Burn HEP
Glen Cannich Estate
Cannich</t>
  </si>
  <si>
    <t>Kirkthorpe Weir
Kirkthorpe
Wakefield</t>
  </si>
  <si>
    <t>WF1 5SY</t>
  </si>
  <si>
    <t>Allt Cheanna Mhuir</t>
  </si>
  <si>
    <t>Rubha Cheanna Mhuir
Achnacarry
Spean Bridge</t>
  </si>
  <si>
    <t>Roshven</t>
  </si>
  <si>
    <t>Roshven Hydro Generation Station
Lochaber
Lochailort</t>
  </si>
  <si>
    <t>PH38 4NG</t>
  </si>
  <si>
    <t>Littlehempston WTW Hydro Scheme - D</t>
  </si>
  <si>
    <t xml:space="preserve">	South West Water Ltd</t>
  </si>
  <si>
    <t>Littlehempston WTW Hydro Scheme - D
Totnes
Devon</t>
  </si>
  <si>
    <t>TQ9 6LZ</t>
  </si>
  <si>
    <t>Allt Coire nan Laogh</t>
  </si>
  <si>
    <t xml:space="preserve">57.595798
57.596048 </t>
  </si>
  <si>
    <t>-5.0694729
-5.0686227</t>
  </si>
  <si>
    <t>Lochrosque Estate
Achnasheen</t>
  </si>
  <si>
    <t>IV22 2EG</t>
  </si>
  <si>
    <t>Farr HEP Development /  Uisge Dubh</t>
  </si>
  <si>
    <t>Newbie Salmon Fishings ltd.</t>
  </si>
  <si>
    <t xml:space="preserve">	Renfin Corrimony Limited</t>
  </si>
  <si>
    <t>Corrimony Hydro Scheme
Glenurquhart</t>
  </si>
  <si>
    <t>Glen Loth</t>
  </si>
  <si>
    <t>Glen Loth Hydro Scheme
Lothbeg
Brora</t>
  </si>
  <si>
    <t>KW8 6HP</t>
  </si>
  <si>
    <t>Gleann Casaig Hydro</t>
  </si>
  <si>
    <t xml:space="preserve">	H14 Energy Limited</t>
  </si>
  <si>
    <t>56.2746195383
56.2740862915</t>
  </si>
  <si>
    <t>-4.35183229790
-4.348110027051</t>
  </si>
  <si>
    <t>Allt Gleann Casaig River
Glen Finglas
Near Brig O'Turk
Callander</t>
  </si>
  <si>
    <t>FK17 8HU</t>
  </si>
  <si>
    <t>Tryweryn Hydro</t>
  </si>
  <si>
    <t xml:space="preserve">	Tryweryn Hydro Limited</t>
  </si>
  <si>
    <t>Tryweryn Hydro
Afon Tryweryn
Llyn Celyn
Bala</t>
  </si>
  <si>
    <t>LL23 7PB</t>
  </si>
  <si>
    <t>Gogo</t>
  </si>
  <si>
    <t>GOGO Hydro
Hawkshill
Largs</t>
  </si>
  <si>
    <t>KA24 5LE</t>
  </si>
  <si>
    <t>Easter Allt Beithe Hydro Scheme / Glen Quoich Hydro Scheme 3</t>
  </si>
  <si>
    <t xml:space="preserve">57.113416
57.116269 </t>
  </si>
  <si>
    <t>-5.2588235
-5.2681522</t>
  </si>
  <si>
    <t>Easter Alltbeithe Hydro Scheme
Glen Quoich Estate
Invergarry</t>
  </si>
  <si>
    <t>CRF Hydro / Hydro Plan</t>
  </si>
  <si>
    <t>Lochan Blar Hydro Scheme
Appin</t>
  </si>
  <si>
    <t>PA38 4BW</t>
  </si>
  <si>
    <t>Fannich Hydro</t>
  </si>
  <si>
    <t>57.6604119735
57.6648895042</t>
  </si>
  <si>
    <t>-4.98272546833
-5.00823923199</t>
  </si>
  <si>
    <t>Fannich Estate
Garve</t>
  </si>
  <si>
    <t>IV23 2QE</t>
  </si>
  <si>
    <t>Brunery Hydro Station</t>
  </si>
  <si>
    <t>Brunery Hydro Power Station
Kinlochmoidart Estate
Kinlochmoidart
Lochailort</t>
  </si>
  <si>
    <t>Russel Burn Hydro</t>
  </si>
  <si>
    <t xml:space="preserve"> Scottish Salmon Company (SSC) / The Applecross Trust / Dulas Hydro Generation</t>
  </si>
  <si>
    <t>Russel Burn Hydro Station
Russel Burn Fish Farm
Kishorn
Strathcarron</t>
  </si>
  <si>
    <t>IV54 8XF</t>
  </si>
  <si>
    <t>Allt da Ghob</t>
  </si>
  <si>
    <t>South Chesthill Estate
Glen Lyon</t>
  </si>
  <si>
    <t xml:space="preserve">Aberchalder Hydro Power Station /
Easter Aberchalder  </t>
  </si>
  <si>
    <t>57.230025
57.232621</t>
  </si>
  <si>
    <t>-4.3633486
-4.3892228</t>
  </si>
  <si>
    <t>Aberchalder Hydro Power Station
Easter Aberchalder Estate
Gorthleck</t>
  </si>
  <si>
    <t>IV2 6UJ</t>
  </si>
  <si>
    <t>Carrongrove Hydro Station</t>
  </si>
  <si>
    <t>Carrongrove Hydro Station
Land to the West of 21 Old Mill Way
Kirkland Drive
Stoneywood</t>
  </si>
  <si>
    <t>FK6 5HT</t>
  </si>
  <si>
    <t>Cashel Hydro</t>
  </si>
  <si>
    <t>Cashel Estate and DHG Hydro Ltd</t>
  </si>
  <si>
    <t xml:space="preserve">56.12411
56.120974 </t>
  </si>
  <si>
    <t>-4.5554611
-4.5512668</t>
  </si>
  <si>
    <t>Cashel Hydro
Cashel Forest
Balmaha
Drymen</t>
  </si>
  <si>
    <t>G63 0AW</t>
  </si>
  <si>
    <t>Remony Burn</t>
  </si>
  <si>
    <t>Remony Estate</t>
  </si>
  <si>
    <t>Remony Estate
Remony
Aberfeldy</t>
  </si>
  <si>
    <t>PH15 2HR</t>
  </si>
  <si>
    <t>Llafar Hydro</t>
  </si>
  <si>
    <t>Gwaun-y-Gwiail
Gerlan
Bethesda
Bangor</t>
  </si>
  <si>
    <t>River Arkaig Hydro</t>
  </si>
  <si>
    <t>River Arkaig Hydro
Achnacarry Estate
SPEAN BRIDGE</t>
  </si>
  <si>
    <t>Easter Fearn</t>
  </si>
  <si>
    <t>Midfearn Hydro</t>
  </si>
  <si>
    <t>Easter Fearn
Ardgay</t>
  </si>
  <si>
    <t>Dowally</t>
  </si>
  <si>
    <t>Atholl Estate / Gilkes</t>
  </si>
  <si>
    <t>Dowally Hydro Electric Scheme
Dowally Village
Dunkeld</t>
  </si>
  <si>
    <t>PH9 0NT</t>
  </si>
  <si>
    <t>Moy Hydro / 
Alt Coire Chraoibhe / Moy Farm</t>
  </si>
  <si>
    <t xml:space="preserve">	Broadland Energy</t>
  </si>
  <si>
    <t>Moy Hydro
Moy Farm
Banavie
Fort William</t>
  </si>
  <si>
    <t>PH33 7PD</t>
  </si>
  <si>
    <t>Pirnmill Hydropower Development</t>
  </si>
  <si>
    <t>Pirnmill</t>
  </si>
  <si>
    <t>Logan Gill Hydro Station</t>
  </si>
  <si>
    <t>Gilkes and Ellergreen Hydro</t>
  </si>
  <si>
    <t>Beckfoot Farm
Broughton in Furness</t>
  </si>
  <si>
    <t>LA20 6EU</t>
  </si>
  <si>
    <t>Allt Coire Sgreumh/ ACS / Ceannacroc / Ceannacroc Lodge</t>
  </si>
  <si>
    <t>Green Higland</t>
  </si>
  <si>
    <t>Allt Coire Sgruemh HEP
Ceannacroc Estate
Invermoriston</t>
  </si>
  <si>
    <t>Glencorse WTW Hydroturbine No1</t>
  </si>
  <si>
    <t>Midlothian</t>
  </si>
  <si>
    <t>Glencorse WTW
Mauricewood Road
Penicuik</t>
  </si>
  <si>
    <t>EH26 0NJ</t>
  </si>
  <si>
    <t>Allt Coralan / Auch Hydroelectric Scheme</t>
  </si>
  <si>
    <t xml:space="preserve">	Allt Coralan Hydro Limited</t>
  </si>
  <si>
    <t>Hydro Generating Station
Auch Estate
Bridge of Orchy</t>
  </si>
  <si>
    <t>PA36 4AF</t>
  </si>
  <si>
    <t>Blarghour Hydro Station- A</t>
  </si>
  <si>
    <t xml:space="preserve">	Blarghour Power Company Ltd</t>
  </si>
  <si>
    <t>Blarghour Hydro Station
Blarghour Farm
Dalmally
Argyll</t>
  </si>
  <si>
    <t>Abhainn Shalachain Hydro</t>
  </si>
  <si>
    <t>Green Highland / Elementary Energy Ltd.</t>
  </si>
  <si>
    <t>Abhainn Shalachain
Fuinary
By Lochaline
Morvern</t>
  </si>
  <si>
    <t>PA80 5XU</t>
  </si>
  <si>
    <t>Glen Finglas Turbine</t>
  </si>
  <si>
    <t>Glen Finglas Dam
Glen Finglas Dam Access Road
Brig O Turk
Callander</t>
  </si>
  <si>
    <t>Treweunydd</t>
  </si>
  <si>
    <t xml:space="preserve">	Bron Y Fedw y Hydro Scheme Ltd</t>
  </si>
  <si>
    <t>Bron Y Fedw Hydro Scheme Ltd
Bron Y Fedw
Rhyd Ddu
Caernarfon</t>
  </si>
  <si>
    <t>LL54 7YS</t>
  </si>
  <si>
    <t xml:space="preserve">	DHG Hydro Limited</t>
  </si>
  <si>
    <t>57.144554
57.144045</t>
  </si>
  <si>
    <t>-4.8878579
 -4.8905381</t>
  </si>
  <si>
    <t>Achlain Hydro Generation Station
Achlain Estate
Glenmoriston
Inverness</t>
  </si>
  <si>
    <t>New Kelso / Abhainn Bhuachaig Hydro Scheme</t>
  </si>
  <si>
    <t xml:space="preserve">	Conon Brae Farms</t>
  </si>
  <si>
    <t>Conon Brae Farms
NEw Kelso Farm
Strathcarron</t>
  </si>
  <si>
    <t xml:space="preserve">	Scottish Sea Farms Ltd</t>
  </si>
  <si>
    <t>MRC Energy
The Marine Resource Centre
Barcaldine
Oban</t>
  </si>
  <si>
    <t>PA37 1SH</t>
  </si>
  <si>
    <t>Achallader Hydro</t>
  </si>
  <si>
    <t xml:space="preserve">	Black Mount Estate</t>
  </si>
  <si>
    <t>Achallader
Bridge of Orchy</t>
  </si>
  <si>
    <t>PA36 4AG</t>
  </si>
  <si>
    <t>Rottal Hydro Ltd</t>
  </si>
  <si>
    <t xml:space="preserve">	Rottal Hydro Ltd</t>
  </si>
  <si>
    <t xml:space="preserve">56.835977
56.829411 </t>
  </si>
  <si>
    <t>-3.0165008
-3.0018388</t>
  </si>
  <si>
    <t>Rottal Hydro Ltd
Rottal Lodge
Glen Clova
Kirriemuir</t>
  </si>
  <si>
    <t>DD8 4QT</t>
  </si>
  <si>
    <t>Loch Braden WTW - D</t>
  </si>
  <si>
    <t>Loch Braden WTW - D (17/11/04)
Loch Braden
Carrick Forrest
South Ayrshire</t>
  </si>
  <si>
    <t>KA19 7HR</t>
  </si>
  <si>
    <t>Duchally Power Station - A,C,E</t>
  </si>
  <si>
    <t xml:space="preserve">58.134041
58.136986 
58.138506
58.139556
58.141545
58.142483 </t>
  </si>
  <si>
    <t>-4.7596644
-4.7621132
 -4.7644709
 -4.7661500
 -4.7704522
-4.7721581</t>
  </si>
  <si>
    <t>Duchally Power Station
By Overscaig
Lairg
Suterland</t>
  </si>
  <si>
    <t>Finnart Hydro</t>
  </si>
  <si>
    <t xml:space="preserve">	Valley Side Services</t>
  </si>
  <si>
    <t>Finnart Hydro
Invercomrie Farm
Rannoch
Pitlochry</t>
  </si>
  <si>
    <t>PH17 2QE</t>
  </si>
  <si>
    <t>Sandford Hydro</t>
  </si>
  <si>
    <t>Low Carbon Hub Sandford Hydro Limited</t>
  </si>
  <si>
    <t>Sandford Hydro
Sandford Weir
Sandford On Thames</t>
  </si>
  <si>
    <t>OX4 4YD</t>
  </si>
  <si>
    <t>Cauldron Linn</t>
  </si>
  <si>
    <t>Blairhill Water Power Co. Ltd</t>
  </si>
  <si>
    <t>Blairhill Water Power Co. Ltd
2 Firehill Cottages
Rumbling Bridge
Kinross</t>
  </si>
  <si>
    <t>KY13 0PX</t>
  </si>
  <si>
    <t>Silent Valley Reservoir -A</t>
  </si>
  <si>
    <t xml:space="preserve">Highland Light &amp; Power </t>
  </si>
  <si>
    <t>County Down</t>
  </si>
  <si>
    <t>Silent Valley Reservoir
Mountains of Mourne
County Down
Northern Ireland</t>
  </si>
  <si>
    <t>BT34 4PU</t>
  </si>
  <si>
    <t>Meldon Reservoir Hydro Station - D</t>
  </si>
  <si>
    <t>Meldon Reservoir Hydro Station
Meldon
Okehampton
Devon</t>
  </si>
  <si>
    <t>EX20 4LU</t>
  </si>
  <si>
    <t>Stank Glen Hydro / Callander Community Hydro, Stank Burn Scheme</t>
  </si>
  <si>
    <t>Callander Community Hydro Ltd</t>
  </si>
  <si>
    <t>Stank Glen
Callander</t>
  </si>
  <si>
    <t>FK17 8HF</t>
  </si>
  <si>
    <t>Deanston HES - C,D</t>
  </si>
  <si>
    <t>Wemyss Renewables/ Deanston Stima Ltd</t>
  </si>
  <si>
    <t>Deanston HES
The Turbine House
Deanston Distillery
Doune</t>
  </si>
  <si>
    <t>FK16 6AG</t>
  </si>
  <si>
    <t xml:space="preserve">	Connell Renewables Limited</t>
  </si>
  <si>
    <t>GARROGIE LODGE HYDRO GENERATING STATION
GARROGIE LODGE
WHITEBRIDGE</t>
  </si>
  <si>
    <t>Cwmorthin</t>
  </si>
  <si>
    <t xml:space="preserve">	Dwr Cymru Welsh Water</t>
  </si>
  <si>
    <t>Pumped storage</t>
  </si>
  <si>
    <t>Cwmorthin
Tan Y Grisiau
Blaenau
Ffestiniog</t>
  </si>
  <si>
    <t>LL41 3TW</t>
  </si>
  <si>
    <t>Culham Hydro</t>
  </si>
  <si>
    <t>OS Grid Ref SU 50159 94386
Culham
N/A</t>
  </si>
  <si>
    <t>Nenthead Mines Hydro Power Ltd - D</t>
  </si>
  <si>
    <t>Nenthead Mines Hydro Power Ltd
Nenthead Mines Heritage Centre
Nenthead
Alston</t>
  </si>
  <si>
    <t>CA9 3PD</t>
  </si>
  <si>
    <t>Drimsynie Estate Power Station</t>
  </si>
  <si>
    <t xml:space="preserve">	Drimsynie Construction</t>
  </si>
  <si>
    <t>Drimsynie Estate Power Station
Lettermay
Drimsynie Estates
Lochgoilhead</t>
  </si>
  <si>
    <t>PA23 8AD</t>
  </si>
  <si>
    <t>Flowerdale Hydro /
Flowerdale Mains / Loch Airigh a Phuill, Hydro Scheme, Gairloch</t>
  </si>
  <si>
    <t xml:space="preserve">	Gairloch and Conon General Partnership</t>
  </si>
  <si>
    <t>Flowerdale
Gairloch</t>
  </si>
  <si>
    <t>IV21 2AJ</t>
  </si>
  <si>
    <t>Fettykil Mills - C,D</t>
  </si>
  <si>
    <t xml:space="preserve">	Fourstones Paper Mill Ltd</t>
  </si>
  <si>
    <t>Fettykil Mills
Leslie
Glenrothes
Fife</t>
  </si>
  <si>
    <t>KY6 3AQ</t>
  </si>
  <si>
    <t xml:space="preserve">	Pant yr Afon Hydro Scheme</t>
  </si>
  <si>
    <t>Pant yr Afon Hydro Scheme - (14/3/07)
Llechwedd Slate Mines
Blaenau Ffestiniog
Gwynedd</t>
  </si>
  <si>
    <t>LL41 3NB</t>
  </si>
  <si>
    <t xml:space="preserve">Strachur Estate/ Strachur House </t>
  </si>
  <si>
    <t xml:space="preserve">	Strachur Renewables</t>
  </si>
  <si>
    <t>Strachur Estate
Strachur</t>
  </si>
  <si>
    <t>PA27 8BZ</t>
  </si>
  <si>
    <t>Dudodyn Hydro</t>
  </si>
  <si>
    <t>Dudodyn Hydro Ltd</t>
  </si>
  <si>
    <t xml:space="preserve">	Afon Dudodyn
Gardda Bach
Nant Peris
Cearnafon</t>
  </si>
  <si>
    <t>LL55 4UE</t>
  </si>
  <si>
    <t xml:space="preserve">	Green Energy Mull Limited / Mull &amp; Iona Community Trust</t>
  </si>
  <si>
    <t>Garmony Hydro Scheme
Garmony
Isle of Mull</t>
  </si>
  <si>
    <t>PA65 6BA</t>
  </si>
  <si>
    <t>Liddesdale Hydro Scheme</t>
  </si>
  <si>
    <t>Drimlee Ltd</t>
  </si>
  <si>
    <t>Drim lee ltd</t>
  </si>
  <si>
    <t>Drimlee
Ancruach
Crinan</t>
  </si>
  <si>
    <t>Oswestry WTW (Llanfordda)</t>
  </si>
  <si>
    <t xml:space="preserve">	United Utilities Water plc</t>
  </si>
  <si>
    <t>Shropshire</t>
  </si>
  <si>
    <t>Oswestry WTW
Broomhall Lane
Oswestry
Shropshire</t>
  </si>
  <si>
    <t>Crownhill WTW Hydro - D</t>
  </si>
  <si>
    <t>Crownhill WTW Hydro
Lansdowne Road
Crownhill
Plymouth</t>
  </si>
  <si>
    <t>PL6 5ED</t>
  </si>
  <si>
    <t>Back Barrow Hydro</t>
  </si>
  <si>
    <t xml:space="preserve">	Back Barrow Hydro
River Leven
Back Barrow</t>
  </si>
  <si>
    <t>Fisherplace Gill Hydro</t>
  </si>
  <si>
    <t xml:space="preserve">	Fisherplace Hydro Ltd</t>
  </si>
  <si>
    <t>Fisherplace Gill Hydro
Fisherplace
Thirlmere
Keswick</t>
  </si>
  <si>
    <t>CA12 4TW</t>
  </si>
  <si>
    <t>Radyr Weir Hydro</t>
  </si>
  <si>
    <t>Cardiff Council</t>
  </si>
  <si>
    <t>Radyr Weir
Cardiff</t>
  </si>
  <si>
    <t>CF15 8AF</t>
  </si>
  <si>
    <t>Milton Glen Burn Hydro Scheme</t>
  </si>
  <si>
    <t>Moray Estates Development Company Limited</t>
  </si>
  <si>
    <t>Milton Glen Burn Hydro
Milton of Callander
Callander</t>
  </si>
  <si>
    <t>FK17 8HP</t>
  </si>
  <si>
    <t>Acharn Hydro</t>
  </si>
  <si>
    <t>Acharn Hydro Ltd</t>
  </si>
  <si>
    <t xml:space="preserve">56.556321
56.539183 
56.539758 </t>
  </si>
  <si>
    <t>-4.0199655
-4.0212362
-4.0294410</t>
  </si>
  <si>
    <t>Acharn Hydro
Remony Estate
Acharn
Aberfeldy</t>
  </si>
  <si>
    <t>Cadair Hydro (without grid restriction)</t>
  </si>
  <si>
    <t xml:space="preserve">	Dragon Hydro Ltd</t>
  </si>
  <si>
    <t>Tyn y Fach
Llanfihangel
Tywyn</t>
  </si>
  <si>
    <t>LL36 9TU</t>
  </si>
  <si>
    <t>Afon Iwrch Hydro Power Station</t>
  </si>
  <si>
    <t>Afon Iwrch Hydro Power Station
Nant
Llanrhaeadr-ym-Monchnant
Powys</t>
  </si>
  <si>
    <t>SY10 0XX</t>
  </si>
  <si>
    <t>Glen Brein Hydro Scheme /
Dell Estate</t>
  </si>
  <si>
    <t>Orsett Estates Limited</t>
  </si>
  <si>
    <t xml:space="preserve">57.147465
57.147077 </t>
  </si>
  <si>
    <t>-4.5004386
 -4.5021475</t>
  </si>
  <si>
    <t>Dell Estate
Fort Augustus
Inverness</t>
  </si>
  <si>
    <t>Allanfauld Hydro</t>
  </si>
  <si>
    <t>A MacGregor (Allanfauld) Ltd</t>
  </si>
  <si>
    <t>Allanfauld Farm
Allanfauld Road
Kilsyth
Glasgow</t>
  </si>
  <si>
    <t>G65 9DF</t>
  </si>
  <si>
    <t>Harnog</t>
  </si>
  <si>
    <t xml:space="preserve">	Heidro Harnog Cyf</t>
  </si>
  <si>
    <t>Esgair Gawr
Rhyd y Main
Dolgellau</t>
  </si>
  <si>
    <t>LL40 2BH</t>
  </si>
  <si>
    <t>Belper Mill</t>
  </si>
  <si>
    <t xml:space="preserve">	Derwent Hydroelectric Power Ltd</t>
  </si>
  <si>
    <t>Belper Mill
Bridge Street
Bridgefoot
Belper</t>
  </si>
  <si>
    <t>DE56 1YD</t>
  </si>
  <si>
    <t>Allt Mor Hydro</t>
  </si>
  <si>
    <t xml:space="preserve">	Inverliever Hydro Ltd</t>
  </si>
  <si>
    <t>Allt Mor Hydro
Kinloch Rannoch</t>
  </si>
  <si>
    <t>PH16 5PH</t>
  </si>
  <si>
    <t>Clatto Treatment Works - D</t>
  </si>
  <si>
    <t>Dundee</t>
  </si>
  <si>
    <t>Clatto Treatment Works
Dalmahoy Drive
Dundee</t>
  </si>
  <si>
    <t>DD3 9RP</t>
  </si>
  <si>
    <t>Afon Gafr Hydro</t>
  </si>
  <si>
    <t>Peris Hydro Limited</t>
  </si>
  <si>
    <t>Afon Gafr
Ty Isaf Farm
Nant Peris
Caernarfon</t>
  </si>
  <si>
    <t>LL55 4UN</t>
  </si>
  <si>
    <t>Tombuie Hydro</t>
  </si>
  <si>
    <t xml:space="preserve">	Bolfracks Estate</t>
  </si>
  <si>
    <t>Tombuie Hydro
Balnaskeag
Kenmore
Perthshire</t>
  </si>
  <si>
    <t>PH15 2HA</t>
  </si>
  <si>
    <t>Greenholme Mill</t>
  </si>
  <si>
    <t>TLS Hydropower Ltd / Derwent Hydro</t>
  </si>
  <si>
    <t>North Yorkshire</t>
  </si>
  <si>
    <t>Greenholme Mills
Iron Row
Burley in Wharfedale
Ilkley</t>
  </si>
  <si>
    <t>LS29 7DB</t>
  </si>
  <si>
    <t>Misgeach Power Station - A</t>
  </si>
  <si>
    <t>Misgeach Power Station
Glen Stratharrar
Struy
Inverness-shire</t>
  </si>
  <si>
    <t>Colintraive Hydro</t>
  </si>
  <si>
    <t xml:space="preserve">	Mount Stuart Renewables Ltd</t>
  </si>
  <si>
    <t>Colintrive Hyrdo
Colintrive
Kyles of Bute</t>
  </si>
  <si>
    <t>PA22 3AP</t>
  </si>
  <si>
    <t>Trebartha Hydro</t>
  </si>
  <si>
    <t xml:space="preserve">	Trebartha Hydro Ltd.</t>
  </si>
  <si>
    <t>Trebartha Hydro
Trebartha
North Hill
Launceston</t>
  </si>
  <si>
    <t>PL15 7PE</t>
  </si>
  <si>
    <t>Garnetts Hydro</t>
  </si>
  <si>
    <t>Manor St
Otley</t>
  </si>
  <si>
    <t>LS21 1AX</t>
  </si>
  <si>
    <t>Allt Peitreach Hydro Scheme / 
Glen Quoich Hydro Scheme 2</t>
  </si>
  <si>
    <t>Allt Peitreach Hydro Scheme
Glen Quoich Estate
Invergarry</t>
  </si>
  <si>
    <t>Quoich Dam - A</t>
  </si>
  <si>
    <t>Quoich Dam
Tomdoun
Loch Garry
Fort Augustus</t>
  </si>
  <si>
    <t>Cluanie Dam - A</t>
  </si>
  <si>
    <t>Cluanie Dam (18/02/03) - A
Loch Cluanie
Dalchreichart
Invermoriston</t>
  </si>
  <si>
    <t>Cleghorn Bridge Hydro</t>
  </si>
  <si>
    <t>Cleghorn Bridge Hydro
Cleghorn Bridge
Nr Lanark</t>
  </si>
  <si>
    <t>ML11 7RW</t>
  </si>
  <si>
    <t>Vaich Power Station</t>
  </si>
  <si>
    <t>Vaich Power Station
Silverhill Hydro Station
By Garve
Ross-shire</t>
  </si>
  <si>
    <t>Ashfield Generator</t>
  </si>
  <si>
    <t>Coniston Hydro Electric Power Co Ltd / Gilkes Energy</t>
  </si>
  <si>
    <t>Coniston Hydro - (8/01/07)
Dixon Ground
Coniston
Cumbria</t>
  </si>
  <si>
    <t>LA12 8HQ</t>
  </si>
  <si>
    <t>Howden Dam Hydro</t>
  </si>
  <si>
    <t>Howden Dam Hydro
Derwent Reservoir
Derwent Valley
Derwent</t>
  </si>
  <si>
    <t>S33 0BB</t>
  </si>
  <si>
    <t>Ranachan Hydro</t>
  </si>
  <si>
    <t>Ranachan Hydro Ltd</t>
  </si>
  <si>
    <t>Ranachan Cottage
Lochailort</t>
  </si>
  <si>
    <t>Kinloch House</t>
  </si>
  <si>
    <t>Glen Lyn Gorge</t>
  </si>
  <si>
    <t xml:space="preserve">	Glen Lyn Generations Ltd</t>
  </si>
  <si>
    <t>Glen Lyn Gorge
Glen Lyn
Lynmouth
Devon</t>
  </si>
  <si>
    <t>EX35 6ER</t>
  </si>
  <si>
    <t>Lintrathen Treatment Works</t>
  </si>
  <si>
    <t xml:space="preserve">WTW </t>
  </si>
  <si>
    <t>Angus</t>
  </si>
  <si>
    <t>Loch Lintrathen
By Kirriemuir</t>
  </si>
  <si>
    <t>DD8 5JJ</t>
  </si>
  <si>
    <t>Chesthill</t>
  </si>
  <si>
    <t>Glen Hydro</t>
  </si>
  <si>
    <t>Chesthill Hydro Development
Glen Lyon
Aberfeldy</t>
  </si>
  <si>
    <t>Pitnacree Hydro</t>
  </si>
  <si>
    <t>Pitnacree Hydro LLP
Ballinluig</t>
  </si>
  <si>
    <t>PH9 0LW</t>
  </si>
  <si>
    <t>Balagowan HEP Development</t>
  </si>
  <si>
    <t xml:space="preserve">	Balagowan Hydro Ltd</t>
  </si>
  <si>
    <t>Balagowan HEP Development
Balagowan Estate
Land West of Ballochyle Steading
Dunoon</t>
  </si>
  <si>
    <t>PA23 8RD</t>
  </si>
  <si>
    <t>ALLT MOR HYDRO GENERATING STATION
GARROGIE ESTATE
WHITEBRIDGE
INVERNESS</t>
  </si>
  <si>
    <t xml:space="preserve">Pitleoch Burn Hydro / Ballinloan Hydropower </t>
  </si>
  <si>
    <t>Ballinloan Renewables Limited</t>
  </si>
  <si>
    <t>Pitleoch Burn Hydro
Ballinloan Farm
Ballinloan</t>
  </si>
  <si>
    <t>PH8 0BS</t>
  </si>
  <si>
    <t>Salmon Inn</t>
  </si>
  <si>
    <t>Scottish Water</t>
  </si>
  <si>
    <t>Water Reservoir</t>
  </si>
  <si>
    <t>Salmon Inn
Salmon Inn Road
Falkirk</t>
  </si>
  <si>
    <t>Ardtornish Estate - Socaich Burn Hydro Scheme</t>
  </si>
  <si>
    <t>56.545537858
56.539065400
56.5418058928</t>
  </si>
  <si>
    <t>-5.737158201199
-5.73790466355
-5.70700212962</t>
  </si>
  <si>
    <t>Socaich Burn Hydro Scheme
Ardtornish Estate
Morvern</t>
  </si>
  <si>
    <t>Lowwood Hydro</t>
  </si>
  <si>
    <t>Glendevon Upper</t>
  </si>
  <si>
    <t>Glendevon Upper Reservoir
by Dollar</t>
  </si>
  <si>
    <t>FK14 7JZ</t>
  </si>
  <si>
    <t>Harperstown Hydro</t>
  </si>
  <si>
    <t xml:space="preserve">	Harperstown Power Ltd</t>
  </si>
  <si>
    <t>County Antrim</t>
  </si>
  <si>
    <t>Harperstown Hydro
Harperstown Power Ltd72 Hillmount Road
Cullybac</t>
  </si>
  <si>
    <t>BT42 1NZ</t>
  </si>
  <si>
    <t>Knoydart Hydro - D, E / Loch Bhraomisaig</t>
  </si>
  <si>
    <t>Knoydart Hydro - D,E
Knoydart Hydro
Inverie
By Mallaig</t>
  </si>
  <si>
    <t>PH41 4PL</t>
  </si>
  <si>
    <t>Tobermory Power Station - A,E</t>
  </si>
  <si>
    <t>Tobermory Power Station
Tobermory
Isle of Mull
Argyll</t>
  </si>
  <si>
    <t>Cadwst</t>
  </si>
  <si>
    <t xml:space="preserve">	Berwyn Hydro Ltd</t>
  </si>
  <si>
    <t>Cadwst Mawr
Llandrillo
Corwen</t>
  </si>
  <si>
    <t>LL21 0TD</t>
  </si>
  <si>
    <t>Anafon Hydro</t>
  </si>
  <si>
    <t xml:space="preserve">	Ynni Anafon Energy Cyf</t>
  </si>
  <si>
    <t>Anafon Hydropower Scheme
Abergwyngregyn</t>
  </si>
  <si>
    <t>LL33 0LP</t>
  </si>
  <si>
    <t>Kinlochteacuis Hydro</t>
  </si>
  <si>
    <t xml:space="preserve">	Kinlochteacuis Hydro Ltd</t>
  </si>
  <si>
    <t>Kinlochteacuis Hydro
Kinloch
Morvern
Oban</t>
  </si>
  <si>
    <t>PA80 5XE</t>
  </si>
  <si>
    <t>Garidha / Shallain 1&amp;2</t>
  </si>
  <si>
    <t>Allt Coire na Garidha
Allt Shallainn
Craiganour Forest
Kinloch Rannoch</t>
  </si>
  <si>
    <t>ADJACENT WEIR
CHARLES STREET
KILNHURST</t>
  </si>
  <si>
    <t>S64 5TJ</t>
  </si>
  <si>
    <t>Black Corrie Hydro</t>
  </si>
  <si>
    <t>Stephen Fox</t>
  </si>
  <si>
    <t>Allt a'choire Dhuibh
Land approximately 3 miles east of Strontian
Carnoch Estate
Fort William</t>
  </si>
  <si>
    <t>Tulliemet Burn Hydro 1 / Kindallachan Burn Hydro</t>
  </si>
  <si>
    <t xml:space="preserve">	Atholl Hydro Limited</t>
  </si>
  <si>
    <t>Tulliemet Hydro Powerhouse
Kindallachan</t>
  </si>
  <si>
    <t>PH9 0NW</t>
  </si>
  <si>
    <t>Mannoch Power Station - D</t>
  </si>
  <si>
    <t>Mannoch Power Station
Mannoch
Forrest Estate
Dalry</t>
  </si>
  <si>
    <t>Orrin Dam - A</t>
  </si>
  <si>
    <t>Orrin Dam-A
By Contin
Inverness-shire</t>
  </si>
  <si>
    <t>Upper Wyvis Allt Gleann Sgathaich</t>
  </si>
  <si>
    <t xml:space="preserve">	Wyvis Plant &amp; Power Ltd</t>
  </si>
  <si>
    <t>Upper Wyvis Hydro
Blairninich
Strathpeffer</t>
  </si>
  <si>
    <t>IV14 9AE</t>
  </si>
  <si>
    <t>Daer WTW inlets &amp; spill</t>
  </si>
  <si>
    <t>Daer Water Treatment Works
Elvanfoot</t>
  </si>
  <si>
    <t>ML12 6TJ</t>
  </si>
  <si>
    <t>Pitcastle</t>
  </si>
  <si>
    <t>Pitcastle Hydro
Strathtay
Pitlochry</t>
  </si>
  <si>
    <t>PH9 0PJ</t>
  </si>
  <si>
    <t>Llys Y Fran Compensation and Spill Hydro</t>
  </si>
  <si>
    <t>Llys Y Fran Reservoir
Llys Y Fran
Clarbaston Road
Llys Y Fran</t>
  </si>
  <si>
    <t>SA63 4RR</t>
  </si>
  <si>
    <t>Hayeswater Hydro</t>
  </si>
  <si>
    <t xml:space="preserve">	National Trust (North Region)</t>
  </si>
  <si>
    <t>Hayeswater Hydro
Hartsop
Patterdale
Penrith</t>
  </si>
  <si>
    <t>CA11 0NY</t>
  </si>
  <si>
    <t>Blackburn Hydro</t>
  </si>
  <si>
    <t>680m east north east of
8 Tower rd
Carnlough</t>
  </si>
  <si>
    <t>BT44 0JW</t>
  </si>
  <si>
    <t>Turnalt Hydro</t>
  </si>
  <si>
    <t xml:space="preserve">	Turnalt Hydro Ltd</t>
  </si>
  <si>
    <t>Iainshouse
Turnalt Farm
Barbreck
Lochgilphead</t>
  </si>
  <si>
    <t>PA31 8QW</t>
  </si>
  <si>
    <t>Annat farm Hydropower
(Allt Dogha)</t>
  </si>
  <si>
    <t xml:space="preserve">	Bobby Ross Limited</t>
  </si>
  <si>
    <t>-5.1430600</t>
  </si>
  <si>
    <t>Allt Dogha
By Annat Farm
Corpach
Fort William</t>
  </si>
  <si>
    <t>PH33 7NJ</t>
  </si>
  <si>
    <t>Balliemeanoch 3 / Scheme C</t>
  </si>
  <si>
    <t xml:space="preserve">	Balliemeanoch Hydro Ltd</t>
  </si>
  <si>
    <t>Balliemeanoch C Hydro
Balliemeanoch Farm
by Dalmally</t>
  </si>
  <si>
    <t>Kinnaird</t>
  </si>
  <si>
    <t>Old Faskally Farming Company</t>
  </si>
  <si>
    <t>Kinnaird Hydro
Auchnahyle Farm
Tomcroy
Tomcroy Terrace</t>
  </si>
  <si>
    <t>PH16 5JA</t>
  </si>
  <si>
    <t>Conaglen House</t>
  </si>
  <si>
    <t>Conaglen House Hydro Project
Conaglen Estate
Conaglen
By Fort William</t>
  </si>
  <si>
    <t>PH33 7AJ</t>
  </si>
  <si>
    <t>Catrine Hydro</t>
  </si>
  <si>
    <t xml:space="preserve">	Catrine Community Renewables Ltd</t>
  </si>
  <si>
    <t>3A Laigh Road
Catrine</t>
  </si>
  <si>
    <t>KA5 6SN</t>
  </si>
  <si>
    <t>Rhodeswood Hydro</t>
  </si>
  <si>
    <t xml:space="preserve">	SHP Projects Ltd</t>
  </si>
  <si>
    <t>Rhodeswood Hydro
Rhodeswood Hydro
Tintwhistle
Derbyshire</t>
  </si>
  <si>
    <t>Grimwith Reservoir</t>
  </si>
  <si>
    <t xml:space="preserve">	Yorkshire Water Services Ltd</t>
  </si>
  <si>
    <t>Grimwith Reservoir
Nr Hebden
Skipton</t>
  </si>
  <si>
    <t>BD23 5ED</t>
  </si>
  <si>
    <t>Bushmills Hydro Station / Ballyness Hydro Scheme</t>
  </si>
  <si>
    <t xml:space="preserve">	The Bushmills Hydro-Electric Company Ltd / Hydro Plan</t>
  </si>
  <si>
    <t>Bushmills Hydro
End of Heron Shaw
Bushmills</t>
  </si>
  <si>
    <t>BT57 8RE</t>
  </si>
  <si>
    <t>Dochfour Burn Hydro</t>
  </si>
  <si>
    <t xml:space="preserve">	Dochfour Enterprises Limited</t>
  </si>
  <si>
    <t>North of Dochfour House
Dochgarroch
Invernesss</t>
  </si>
  <si>
    <t>IV3 8GY</t>
  </si>
  <si>
    <t>Torside Reservoir Hydro</t>
  </si>
  <si>
    <t>Torside Reservoir Hydro
Tintwhistle
Glossop
Derbyshire</t>
  </si>
  <si>
    <t>Invergarry Dam - A, E</t>
  </si>
  <si>
    <t>SRO Invergarry Power Station - A
Invergarry
Inverness-shire</t>
  </si>
  <si>
    <t>Berwyn Hydro - A</t>
  </si>
  <si>
    <t>Berwyn Hydro - A (31/10/2006)
Cadwst Mawr
Llandrillo# Corwen
Denbighshire</t>
  </si>
  <si>
    <t>Masson Mill - D</t>
  </si>
  <si>
    <t xml:space="preserve">	Mara Securities Ltd</t>
  </si>
  <si>
    <t>London</t>
  </si>
  <si>
    <t>Masson Mill
Matlock Bath</t>
  </si>
  <si>
    <t>W3 1EW</t>
  </si>
  <si>
    <t>Pershore Hydro</t>
  </si>
  <si>
    <t xml:space="preserve">	H&amp;R Hudson</t>
  </si>
  <si>
    <t>Pershore Weir
Pershore</t>
  </si>
  <si>
    <t>WR10 1DX</t>
  </si>
  <si>
    <t>Allt A'Mhuilinn / Boor Hydro</t>
  </si>
  <si>
    <t>Boor Hydro ltd</t>
  </si>
  <si>
    <t>Boor Hydro ltd
Boor Bridge
Poolewe</t>
  </si>
  <si>
    <t>IV22 2LJ</t>
  </si>
  <si>
    <t>Lussa Compensation Set</t>
  </si>
  <si>
    <t>Lussa Compensation Set
Lussa Power Station
Peninver
Campbeltown</t>
  </si>
  <si>
    <t>PA28 6QP</t>
  </si>
  <si>
    <t>Trelubbas</t>
  </si>
  <si>
    <t xml:space="preserve">	Western Hydro Ltd</t>
  </si>
  <si>
    <t>Cornwall</t>
  </si>
  <si>
    <t>Trelubbas
Trelubbas Wartha
Trennak
Helston</t>
  </si>
  <si>
    <t>TR13 0LR</t>
  </si>
  <si>
    <t>Clova Hydro</t>
  </si>
  <si>
    <t xml:space="preserve">	Hugh B Niven 1</t>
  </si>
  <si>
    <t>Clova Hydro
Glen Clova
Nr. Kirriemuir</t>
  </si>
  <si>
    <t>DD8 4QS</t>
  </si>
  <si>
    <t>Derby City Hydro</t>
  </si>
  <si>
    <t xml:space="preserve">	Derby City Council</t>
  </si>
  <si>
    <t>Derby City Council
Council House
Corporation Street
Derby</t>
  </si>
  <si>
    <t>DE1 2FS</t>
  </si>
  <si>
    <t>Aberdulais Falls</t>
  </si>
  <si>
    <t xml:space="preserve">	The National Trust Wales</t>
  </si>
  <si>
    <t>Neath Port Talbot</t>
  </si>
  <si>
    <t>Aberdulais Falls (30/07/92)
The National Trust
Aberdulais
Neath</t>
  </si>
  <si>
    <t>SA10 8EU</t>
  </si>
  <si>
    <t>Philiphaugh</t>
  </si>
  <si>
    <t xml:space="preserve">	Philiphaugh Hydro Ltd</t>
  </si>
  <si>
    <t>Murray Cauld
Philiphaugh Sawmill
Philiphaugh Estate
Selkirk</t>
  </si>
  <si>
    <t>TD7 5LX</t>
  </si>
  <si>
    <t>Loch Poll</t>
  </si>
  <si>
    <t>Campbell-Dallas LLP</t>
  </si>
  <si>
    <t>SRO Loch Poll
Loch Poll Hydro Station
Loch Poll Hydro Project</t>
  </si>
  <si>
    <t>IV27 4NG</t>
  </si>
  <si>
    <t>Moyola Hydro</t>
  </si>
  <si>
    <t xml:space="preserve">	Moyola Park Trust</t>
  </si>
  <si>
    <t>Moyola Park
Castledawson
Magherafelt</t>
  </si>
  <si>
    <t>BT45 8ED</t>
  </si>
  <si>
    <t xml:space="preserve">	Strathlachlan Hydro Ltd</t>
  </si>
  <si>
    <t>Leanach farm
Leanach
Strathlachlan
Cairndow</t>
  </si>
  <si>
    <t>PA27 8DB</t>
  </si>
  <si>
    <t>Cranny Hydro</t>
  </si>
  <si>
    <t>Approximately 987m WNW of 45 Whitehill Road,
Carnlough,
Ballymena</t>
  </si>
  <si>
    <t>BT44 0HG</t>
  </si>
  <si>
    <t xml:space="preserve">Cladach Dam / Claddoch Power Station </t>
  </si>
  <si>
    <t>Cladoch Dam
Cladach Power Station
By Brodick Castle
Brodick
Isle of Arran</t>
  </si>
  <si>
    <t>Lodore Swiss Hotel</t>
  </si>
  <si>
    <t xml:space="preserve">	Hydro Energy Developments Ltd</t>
  </si>
  <si>
    <t>Lodore Swiss Hotel
Derwent Water
Keswick</t>
  </si>
  <si>
    <t>CA12 5UX</t>
  </si>
  <si>
    <t>Stronuich Power Station - A</t>
  </si>
  <si>
    <t>Stronuich Power Station
Stronuich Power Station
Bridge of Balgie
Glen Lyon</t>
  </si>
  <si>
    <t>Shane's Castle Hydro</t>
  </si>
  <si>
    <t>Shane's Castle / Hydro Plan</t>
  </si>
  <si>
    <t>Shanes Castle Estate
Randalstown Road</t>
  </si>
  <si>
    <t>BT41 4JE</t>
  </si>
  <si>
    <t>Milford Hydro</t>
  </si>
  <si>
    <t>Milford Hydro
Derby Road
Milford
Belper</t>
  </si>
  <si>
    <t>DE56 0QW</t>
  </si>
  <si>
    <t>Cowlyd Lower Break Pressure Tank Hydro</t>
  </si>
  <si>
    <t>Cowlyd Lower Break Pressure Tank
near Bryn Cowlyd New Water Treatment Works
Dolgarrog
Conwy</t>
  </si>
  <si>
    <t>Mucomir Compensation Set</t>
  </si>
  <si>
    <t>Cowlyd Upper Hydro</t>
  </si>
  <si>
    <t>Cowlyd Upper Break Pressure Tank
Coed Dolgarrog
Dolgarrog
Conwy</t>
  </si>
  <si>
    <t>LL27 0JZ</t>
  </si>
  <si>
    <t>Hillmount Green</t>
  </si>
  <si>
    <t>65 Hillmount Road
Cullybackey
Ballymena</t>
  </si>
  <si>
    <t>Afon Ty-Cerig Hydro</t>
  </si>
  <si>
    <t>Afon Ty-Cerig Hydro
Ty Cerig
Rhydymain</t>
  </si>
  <si>
    <t>SY20 9HR</t>
  </si>
  <si>
    <t>Monzie Hydro Electric - A,D</t>
  </si>
  <si>
    <t xml:space="preserve">	Monzie Hydro Electric Partnership</t>
  </si>
  <si>
    <t>Monzie Hydro Electric
Monzie
Crieff</t>
  </si>
  <si>
    <t>PH7 4HE</t>
  </si>
  <si>
    <t>Mull Cheese Power 1</t>
  </si>
  <si>
    <t xml:space="preserve">	J. &amp; C.I. Reade &amp; Sons</t>
  </si>
  <si>
    <t>Sgriob-ruadh Farm
Glengorm Rd
Tobermoey
Isle of Mull</t>
  </si>
  <si>
    <t>PA75 6QD</t>
  </si>
  <si>
    <t>Manofferen Hydro</t>
  </si>
  <si>
    <t>Maenofferen Hydro
Llechwedd Slate Mines
Blaenau Ffestiniog</t>
  </si>
  <si>
    <t>Blackburn Hydro at Blackburn WWTW - A,C,D</t>
  </si>
  <si>
    <t>Blackburn Waste Water Treatment Works
Cuerdale Lane
Salmesbury
Preston</t>
  </si>
  <si>
    <t>PR5 0UY</t>
  </si>
  <si>
    <t>Roach Bridge Mill</t>
  </si>
  <si>
    <t xml:space="preserve">	Edenbrace Limited</t>
  </si>
  <si>
    <t>Roach Bridge Mill
Roach Road
Salmesbury
Preston</t>
  </si>
  <si>
    <t>PR5 0UB</t>
  </si>
  <si>
    <t>Benmore Farm East Hydro</t>
  </si>
  <si>
    <t>56.3985801845
56.398543075
56.3972601271
56.3970439001</t>
  </si>
  <si>
    <t>-4.54610461545
 -4.54664373946
-4.54945853597
-4.5508961649</t>
  </si>
  <si>
    <t>Benmore Farm
Crianlarich</t>
  </si>
  <si>
    <t>Broughton Hydro at Broughton WTW- D,E</t>
  </si>
  <si>
    <t>Broughton Hydro at Broughton WT - D,E
Broughton Water Treatment Works
Woodplumpton Lane</t>
  </si>
  <si>
    <t>PR3 5JL</t>
  </si>
  <si>
    <t>Allt Coire a Bhainidh</t>
  </si>
  <si>
    <t>Osprey Energy Ltd.</t>
  </si>
  <si>
    <t>Ponts Mill Community Turbine</t>
  </si>
  <si>
    <t>Cornwall Council Hydro</t>
  </si>
  <si>
    <t>Ponts Mill
Tan Yard Cottage
Bodiggo
Luxulyan</t>
  </si>
  <si>
    <t>PL30 5DR</t>
  </si>
  <si>
    <t>Selcoth Hydro</t>
  </si>
  <si>
    <t xml:space="preserve">	Selcoth Renewables ltd</t>
  </si>
  <si>
    <t>Selcoth Hydro
Selcoth
Rounstonefoot
Moffat</t>
  </si>
  <si>
    <t>DG10 9LG</t>
  </si>
  <si>
    <t>Uig Hydro Scheme (Lo'n Airigh-uige Burn Scheme A and B)</t>
  </si>
  <si>
    <t>Blarour Hydro Generating Station</t>
  </si>
  <si>
    <t>Blarour Farming Company / Green Highland</t>
  </si>
  <si>
    <t>Blarour
Spean Bridge</t>
  </si>
  <si>
    <t>PH34 4DX</t>
  </si>
  <si>
    <t>Truim Compensation Set</t>
  </si>
  <si>
    <t>Truim Compensation Set
Cuaich PS
Loch Cuaich
Near Dalwhinnie</t>
  </si>
  <si>
    <t>PH19 1AA</t>
  </si>
  <si>
    <t>Roe Valley Country Park</t>
  </si>
  <si>
    <t xml:space="preserve">	Northern Ireland Environment Agency</t>
  </si>
  <si>
    <t>Roe Valley Country Park
41 Dogleap Road
Limavady</t>
  </si>
  <si>
    <t>BT49 9NN</t>
  </si>
  <si>
    <t>Milford Mill</t>
  </si>
  <si>
    <t xml:space="preserve">	Milford Mills Hydro Ltd</t>
  </si>
  <si>
    <t>Milford Mill
The Turbine House
Milford Mills
Derby Road</t>
  </si>
  <si>
    <t>Dungiven Hydro Live</t>
  </si>
  <si>
    <t xml:space="preserve">	Solo Renewables (Dungiven) Ltd</t>
  </si>
  <si>
    <t>Bleach Green Lane
Dungiven</t>
  </si>
  <si>
    <t>BT47 4UH</t>
  </si>
  <si>
    <t>Denny Hydro Scheme No 1</t>
  </si>
  <si>
    <t>East of Mid Barnego Farm
Off Barnego Road
Denny</t>
  </si>
  <si>
    <t>FK6 6BQ</t>
  </si>
  <si>
    <t>Borrowash Mill</t>
  </si>
  <si>
    <t>Borrowash Mill
Station Road
Borrowash
Derbyshire</t>
  </si>
  <si>
    <t>Dolanog Hydro</t>
  </si>
  <si>
    <t xml:space="preserve">	Dopower Ltd</t>
  </si>
  <si>
    <t>Dolanog Hydro
The Mill
Dolanog
Welshpool</t>
  </si>
  <si>
    <t>SY21 0LQ</t>
  </si>
  <si>
    <t>Clunie Dam - A</t>
  </si>
  <si>
    <t>Clunie Dam - A
Pitlochry
Perthshire</t>
  </si>
  <si>
    <t>PH16</t>
  </si>
  <si>
    <t>Cynwyd Hydro</t>
  </si>
  <si>
    <t>Cynwyd Powerhouse
Waterfall Road
Cynwyd
Corwen</t>
  </si>
  <si>
    <t>LL21 0LH</t>
  </si>
  <si>
    <t>Wear Valley WTW - D</t>
  </si>
  <si>
    <t>Northumbrian Water Ltd</t>
  </si>
  <si>
    <t>Wear Valley WTW - D
Wear Valley Water Treatment Works
Burnhope Reserve</t>
  </si>
  <si>
    <t>Rothes Hydro Turbine - A,D</t>
  </si>
  <si>
    <t>Rothes Hydro Turbine
Tullis Russell Papermakers Ltd
Markinch
Glenroth</t>
  </si>
  <si>
    <t>KY7 6PB</t>
  </si>
  <si>
    <t>Faichemard Farm Hydro / Faichem</t>
  </si>
  <si>
    <t xml:space="preserve">	Faichemard Farm Hydro</t>
  </si>
  <si>
    <t>Faichemard Farm
Invergarry</t>
  </si>
  <si>
    <t>Castlehill Reservoir</t>
  </si>
  <si>
    <t>Castlehill Reservoir
Glendevon
by Dollar</t>
  </si>
  <si>
    <t>FK14 7LA</t>
  </si>
  <si>
    <t>Baliemeanoch 1 Scheme A</t>
  </si>
  <si>
    <t>Balliemeanoch A
Balliemeanoch Farm
by Dalmally</t>
  </si>
  <si>
    <t>Beannachran Dam - A</t>
  </si>
  <si>
    <t>Beannachran Dam - A
Beannachran Dam
Struy
By Cannich</t>
  </si>
  <si>
    <t>Dundreggan Dam A</t>
  </si>
  <si>
    <t>Dundreggan Dam A
Invermoristen
By Fort Augustus</t>
  </si>
  <si>
    <t>IV6 6YH</t>
  </si>
  <si>
    <t>Avon Res Hydro Turbine</t>
  </si>
  <si>
    <t>Avon Impounding Reservoir
Buckfastleigh</t>
  </si>
  <si>
    <t>TQ11 0JG</t>
  </si>
  <si>
    <t>Burrator Hydro</t>
  </si>
  <si>
    <t>Burrator Dam
Burrator
Yelverton</t>
  </si>
  <si>
    <t>PL20 6PE</t>
  </si>
  <si>
    <t>Bottoms Reservoir Hydro</t>
  </si>
  <si>
    <t>Bottoms Reservoir Hydro
Tintwhistle
Glossop
Derbyshire</t>
  </si>
  <si>
    <t>Carrickaness - A</t>
  </si>
  <si>
    <t>Carrickaness
Green Close
Poulton
Cirencester</t>
  </si>
  <si>
    <t>GL7 6HS</t>
  </si>
  <si>
    <t>Bridge of Tilt - A,D</t>
  </si>
  <si>
    <t xml:space="preserve">	Lude and Invergarry Farms</t>
  </si>
  <si>
    <t>Bridge of Tilt
c/o Lude Estate Office
Blair Atholl</t>
  </si>
  <si>
    <t>PH18 5TS</t>
  </si>
  <si>
    <t>Firrhill New Service Reservoir</t>
  </si>
  <si>
    <t>Firrhill New Service Reservoir
Oxgangs Road North
Edinburgh</t>
  </si>
  <si>
    <t>EH14 1DP</t>
  </si>
  <si>
    <t>Ashfield Mill - E</t>
  </si>
  <si>
    <t xml:space="preserve">	Ashfield Mill</t>
  </si>
  <si>
    <t>Ashfield Mill - E
Ashfield Mill
Ashfield
By Dunblane</t>
  </si>
  <si>
    <t>FK15 0JX</t>
  </si>
  <si>
    <t>Linton Lock</t>
  </si>
  <si>
    <t xml:space="preserve">	Flowpower Ltd.</t>
  </si>
  <si>
    <t>Linton Weir Hydro-Generation
Widdington Grange
Widdington# Nun Monkton
York</t>
  </si>
  <si>
    <t>YO26 8EX</t>
  </si>
  <si>
    <t>Glenborrodale Hydro</t>
  </si>
  <si>
    <t xml:space="preserve">	Gorteneorn Ltd</t>
  </si>
  <si>
    <t>Glenborrodale Hydro
Glenborrodale Castle
Glenborrodale
Acharacleq</t>
  </si>
  <si>
    <t>PH36 4JP</t>
  </si>
  <si>
    <t>Errwood HES</t>
  </si>
  <si>
    <t xml:space="preserve">Conventional (Storage)
</t>
  </si>
  <si>
    <t>Errwood HES
Errwood Reservoir Valve House
Longhill
Buxton</t>
  </si>
  <si>
    <t>Moneycarrie</t>
  </si>
  <si>
    <t xml:space="preserve">	Messrs J &amp; J McCaughern</t>
  </si>
  <si>
    <t>County Londonderry</t>
  </si>
  <si>
    <t>21 Brone Road
Garvagh
Coleraine</t>
  </si>
  <si>
    <t>BT51 4EQ</t>
  </si>
  <si>
    <t>Osbaston Weir</t>
  </si>
  <si>
    <t xml:space="preserve">	Old Manor Electric Company Ltd</t>
  </si>
  <si>
    <t>Gwent</t>
  </si>
  <si>
    <t>Osbaston Weir
The Old Manor
Forge Road
Osbaston</t>
  </si>
  <si>
    <t>NP25 3AZ</t>
  </si>
  <si>
    <t>Alladale</t>
  </si>
  <si>
    <t>Alladale Lodge
by Ardgay
Sutherland</t>
  </si>
  <si>
    <t>IV24 3BS</t>
  </si>
  <si>
    <t>Garnett Hydro - D</t>
  </si>
  <si>
    <t xml:space="preserve">	Garnett Paper (UK) Ltd</t>
  </si>
  <si>
    <t>West Yorkshire</t>
  </si>
  <si>
    <t>Garnett Hydro
Wharfeside
Otley
West Yorkshire</t>
  </si>
  <si>
    <t>LS21 1QJ</t>
  </si>
  <si>
    <t>Tircreven Hydro</t>
  </si>
  <si>
    <t xml:space="preserve">	Trevor McBurney</t>
  </si>
  <si>
    <t>Tircreven Hydro
Tircreven Road
Limavady</t>
  </si>
  <si>
    <t>BT49 0JH</t>
  </si>
  <si>
    <t>Megget Reservoir Comp</t>
  </si>
  <si>
    <t>Megget Reservoir
By Yarrow
Selkirk</t>
  </si>
  <si>
    <t>TD7 5LQ</t>
  </si>
  <si>
    <t>Pool Hydro Station</t>
  </si>
  <si>
    <t>The Turbine House
Pool Mills
Pool-in-Wharfedale
OTLEY</t>
  </si>
  <si>
    <t>LS21 1RP</t>
  </si>
  <si>
    <t>Glenarm Hydro</t>
  </si>
  <si>
    <t xml:space="preserve">	Antrim Estates Company</t>
  </si>
  <si>
    <t>Adjacent to 3 Castle Lane
Glenarm
Ballymena</t>
  </si>
  <si>
    <t>BT44 0BQ</t>
  </si>
  <si>
    <t>Rydal Hall Hydro - D</t>
  </si>
  <si>
    <t xml:space="preserve">	Rydal Hall Ltd</t>
  </si>
  <si>
    <t>Rydal Hall Hydro - D
Carlisle Church House Ltd
Rydal Hall
Ambleside</t>
  </si>
  <si>
    <t>Strata Florida Hydro</t>
  </si>
  <si>
    <t>Strata Florida WTW
Strata Florida
Pontrhydfendigaid
Aberystwyth</t>
  </si>
  <si>
    <t>SY25 6ET</t>
  </si>
  <si>
    <t>Cynwyd Power Station</t>
  </si>
  <si>
    <t>Cynwyd Power Station
Waterfall Road
Cynwy
Corwen</t>
  </si>
  <si>
    <t>Hill Mount</t>
  </si>
  <si>
    <t>Hill Mount
65 Hillmount Road
Cullyracky
Ballymena</t>
  </si>
  <si>
    <t>Clachbreck - A, D</t>
  </si>
  <si>
    <t xml:space="preserve">	Inver Farmers</t>
  </si>
  <si>
    <t>Clachbreck
Ormsary
Lochgilphead</t>
  </si>
  <si>
    <t>PA31 8NZ</t>
  </si>
  <si>
    <t>Arrochar Hydro / An t-Streang Hydro</t>
  </si>
  <si>
    <t>An t-Streang Hydro
Arrochar</t>
  </si>
  <si>
    <t>G83 7AB</t>
  </si>
  <si>
    <t>Dunans Hydro Station</t>
  </si>
  <si>
    <t>Dunans Hydro Station
Glendaruel
Colintraive</t>
  </si>
  <si>
    <t>PA22 3AB</t>
  </si>
  <si>
    <t>Lake Vyrnwy - A</t>
  </si>
  <si>
    <t>England
Wales</t>
  </si>
  <si>
    <t>Shropshire
Powys</t>
  </si>
  <si>
    <t>Lake Vyrnwy
Llanwddyn
Oswestry</t>
  </si>
  <si>
    <t>SY10 0LZ</t>
  </si>
  <si>
    <t>The Coignafearn Estate</t>
  </si>
  <si>
    <t>The Coignafearn Esate
Tomatin</t>
  </si>
  <si>
    <t>IV13 7YB</t>
  </si>
  <si>
    <t>Rivelin Water Treatment Works</t>
  </si>
  <si>
    <t>South Yorkshire</t>
  </si>
  <si>
    <t>Rivelin WTW
Manchester Road
Sheffield
South Yorkshire</t>
  </si>
  <si>
    <t>S6 5SP</t>
  </si>
  <si>
    <t>Glenmore Power Station</t>
  </si>
  <si>
    <t xml:space="preserve">	Kames Farm Limited</t>
  </si>
  <si>
    <t>Glenmore Power Station
Kames Farm Ltd Kames Farm
Kilmelford
Argyll</t>
  </si>
  <si>
    <t>PA34 4XA</t>
  </si>
  <si>
    <t>Tyn Y Cornel Hydro (Maes Glas)</t>
  </si>
  <si>
    <t xml:space="preserve">	DWR Maesglas Cyf</t>
  </si>
  <si>
    <t>Tyn Y Cornel Hydro - A
Maes Glas
Mallwyd
Machynlleth</t>
  </si>
  <si>
    <t>Aberdulais</t>
  </si>
  <si>
    <t xml:space="preserve">	Jones and Jones Renewables Ltd</t>
  </si>
  <si>
    <t>Tan y Rhiw Farm
Cilfrew
Neath</t>
  </si>
  <si>
    <t>SA10 8NF</t>
  </si>
  <si>
    <t>Gelvin Hydro Ltd</t>
  </si>
  <si>
    <t xml:space="preserve">	Gelvin Hydro</t>
  </si>
  <si>
    <t>Legavallon Road
Gortgarn
Dungiven</t>
  </si>
  <si>
    <t>BT47 4QW</t>
  </si>
  <si>
    <t>Loch Calder (WTW) - A</t>
  </si>
  <si>
    <t>Loch Calder Water Treatment Works (WTW) (22/12/200
Halkirk</t>
  </si>
  <si>
    <t>KW12 6XF</t>
  </si>
  <si>
    <t>West Cromwell Park, Almond Bank</t>
  </si>
  <si>
    <t xml:space="preserve">	Kestral Controls Ltd</t>
  </si>
  <si>
    <t>West Cromwell Park, Almond Bank
M.
O.
D. Site no 6West Cromwell Park</t>
  </si>
  <si>
    <t>Gilford Hydro</t>
  </si>
  <si>
    <t xml:space="preserve">	Gilford Hydro</t>
  </si>
  <si>
    <t>5 Banbridge Road
Gilford
Craigavon</t>
  </si>
  <si>
    <t>BT63 6DJ</t>
  </si>
  <si>
    <t>McNaugher Hydro</t>
  </si>
  <si>
    <t xml:space="preserve">	McNaugher Hydro</t>
  </si>
  <si>
    <t>62 Mullaghinch Road
Aghadowey
Coleraine</t>
  </si>
  <si>
    <t>BT51 4AT</t>
  </si>
  <si>
    <t>A.C. Powerlines Ltd</t>
  </si>
  <si>
    <t>Hazel Bank Mill - A (5/02/07)
7 Hazel Bank Road
Gilford
Co. Down</t>
  </si>
  <si>
    <t>BT63 6DS</t>
  </si>
  <si>
    <t>Stormontfield Hydro Station - C</t>
  </si>
  <si>
    <t>Stormontfield Hydro Station
Stormontfield Hydro Station
Stormontfield
Perth</t>
  </si>
  <si>
    <t>PH2 6BJ</t>
  </si>
  <si>
    <t>Gorton Power Station - A,C / Gorton Salen</t>
  </si>
  <si>
    <t>Gorton Power Station
By Salen
Ardnamurchan
Lochaber</t>
  </si>
  <si>
    <t>Upperlands Community Hydro-Electric Ltd - A</t>
  </si>
  <si>
    <t>Upperlands Community Development Group</t>
  </si>
  <si>
    <t xml:space="preserve"> </t>
  </si>
  <si>
    <t>Upperlands Community Hydro - Electric Ltd.
67 Kilrea Road
Upperlands
MagheraCo Londonderr</t>
  </si>
  <si>
    <t>BT46 5RN</t>
  </si>
  <si>
    <t xml:space="preserve">	Fairburn House Ltd</t>
  </si>
  <si>
    <t>Fairburn House - (17/07/2007)
Orrin Falls
Fairburn House
Marybank</t>
  </si>
  <si>
    <t>IV6 7UT</t>
  </si>
  <si>
    <t>Old Walls Hydro</t>
  </si>
  <si>
    <t xml:space="preserve">	Miles Robert Fursdon</t>
  </si>
  <si>
    <t>Old Walls Hydro
Old Walls Farm
Ponsworthy
Newton Abbott</t>
  </si>
  <si>
    <t>Avon Dam Hydro Station- A,D</t>
  </si>
  <si>
    <t>Avon Dam Hydro Station- A,D
Avon Dam Hydro Station
Shipley Bridge
South Bren</t>
  </si>
  <si>
    <t>TQ10 9ED</t>
  </si>
  <si>
    <t>Felindre Mill</t>
  </si>
  <si>
    <t xml:space="preserve">	Felindre Hydro Limited</t>
  </si>
  <si>
    <t>Felindre Mill
Llanidloes</t>
  </si>
  <si>
    <t>SY18 6PH</t>
  </si>
  <si>
    <t>Dirnanean</t>
  </si>
  <si>
    <t xml:space="preserve">	Dirnanean Estate Partnership</t>
  </si>
  <si>
    <t>Dirnanean Estate
Enochdhu
Blairgowrie</t>
  </si>
  <si>
    <t>PH10 7PD</t>
  </si>
  <si>
    <t>Achranich Bridge Hydro Scheme / Ardtornish</t>
  </si>
  <si>
    <t>Achranich Bridge Hydro Scheme
Achranich
Ardtornish Estate
Morvern</t>
  </si>
  <si>
    <t>Bealey's Weir</t>
  </si>
  <si>
    <t xml:space="preserve">	Resolution Hydro Ltd.</t>
  </si>
  <si>
    <t>Bealey's Weir
near Warth Industrial Estate
Radcliffe
Bury</t>
  </si>
  <si>
    <t>BL9 9NB</t>
  </si>
  <si>
    <t xml:space="preserve">	Abersanda Ltd</t>
  </si>
  <si>
    <t>Abersanda Hydro
c/o Abernethy Trust
Ardgour
Fort William</t>
  </si>
  <si>
    <t>PH33 7AD</t>
  </si>
  <si>
    <t>Allt a' Chairn Mhoir</t>
  </si>
  <si>
    <t xml:space="preserve">	Co-Hydrover Developments Ltd</t>
  </si>
  <si>
    <t>https://scotland.forestry.gov.uk/images/corporate/pdf/Renewable-energy-schemes-on-the-National-Forest-Estate-January-2019.pdf</t>
  </si>
  <si>
    <t>Allt Nan Crocan hydro
Glen Finart
Ardentinny
Dunoon</t>
  </si>
  <si>
    <t>PA23 8TT</t>
  </si>
  <si>
    <t>Nant Colwyn Hydro</t>
  </si>
  <si>
    <t xml:space="preserve">	Nant Colwyn Hydro Limited</t>
  </si>
  <si>
    <t>Nant Colwyn
Wernlas Deg Farm
Beddgelert</t>
  </si>
  <si>
    <t>LL55 4UU</t>
  </si>
  <si>
    <t>Mawddach Hydroelectric</t>
  </si>
  <si>
    <t xml:space="preserve">	Clogau Renewable Energy Ltd</t>
  </si>
  <si>
    <t>Coed y Brenin
Banks of River Mawddach
Ganllwyd</t>
  </si>
  <si>
    <t>LL40 2LF</t>
  </si>
  <si>
    <t>Abhainn Righ - Allt Meurach</t>
  </si>
  <si>
    <t>CRF Hydro Ltd.</t>
  </si>
  <si>
    <t>Stickle Ghyll Hydro</t>
  </si>
  <si>
    <t>Stickle Barn
Great Langdale
Ambleside</t>
  </si>
  <si>
    <t>LA22 9JU</t>
  </si>
  <si>
    <t>Auchineden Hydro</t>
  </si>
  <si>
    <t xml:space="preserve">	Auchineden Ltd</t>
  </si>
  <si>
    <t>Auchineden Estate
Blanefield
Glasgow</t>
  </si>
  <si>
    <t>G63 9AX</t>
  </si>
  <si>
    <t>Allt Loch Na Smeoraich</t>
  </si>
  <si>
    <t>Allt A Choire Chais</t>
  </si>
  <si>
    <t>Allt Na Fearna</t>
  </si>
  <si>
    <t>Cretshengan Hydro</t>
  </si>
  <si>
    <t xml:space="preserve">	Cretshengan Farm
Kilberry
Tarbert</t>
  </si>
  <si>
    <t>PA29 6YD</t>
  </si>
  <si>
    <t>Rioran</t>
  </si>
  <si>
    <t xml:space="preserve">	A. G. Porter &amp; Sons Ltd.</t>
  </si>
  <si>
    <t>Allt Rioran
Glenlyon
Aberfeldy</t>
  </si>
  <si>
    <t>PH15 2PX</t>
  </si>
  <si>
    <t>Letterewe Hydro Scheme</t>
  </si>
  <si>
    <t xml:space="preserve">	Clyde Properties NV</t>
  </si>
  <si>
    <t>Letterewe Lodge
Loch Maree
Achnasheen</t>
  </si>
  <si>
    <t>IV22 2HH</t>
  </si>
  <si>
    <t>Balmenoch Burn Hydro / Fordie Hydro Scheme</t>
  </si>
  <si>
    <t xml:space="preserve">	Eighton Estates Ltd</t>
  </si>
  <si>
    <t>56.409186
56.394242764</t>
  </si>
  <si>
    <t>-3.9485295
-3.95437175653</t>
  </si>
  <si>
    <t>c/o Fordie Estate
Comrie</t>
  </si>
  <si>
    <t>PH6 2LT</t>
  </si>
  <si>
    <t>CWM Rheidol Comp Set (Gen7) - A</t>
  </si>
  <si>
    <t xml:space="preserve">	Statkraft Energy Ltd.</t>
  </si>
  <si>
    <t>Cwm Rheidol dam
Cwm Rheidol
Aberystwyth</t>
  </si>
  <si>
    <t>Afon Las Hydro</t>
  </si>
  <si>
    <t xml:space="preserve">	Afon Las Hydro Limited</t>
  </si>
  <si>
    <t>Afon Las Hydro Station
Land near Afon Las
Pont Gwastadnant
Nant Peris</t>
  </si>
  <si>
    <t>LL55 4UL</t>
  </si>
  <si>
    <t>Caislidh</t>
  </si>
  <si>
    <t>Allt Caislidh
Glenlyon
Aberfeldy</t>
  </si>
  <si>
    <t>Shin Diversion Dam - A</t>
  </si>
  <si>
    <t>Shin Diversion Dam
Shin Diversion Dam
Inveran
By Lairg</t>
  </si>
  <si>
    <t>North Harris Bunavoneader / Bunavoneadar</t>
  </si>
  <si>
    <t>River Generation Ltd</t>
  </si>
  <si>
    <t>Bunavoneader Hydro Station
Bunavoneader
Tarbert</t>
  </si>
  <si>
    <t>HS3 3AL</t>
  </si>
  <si>
    <t>Greenburn Hydro</t>
  </si>
  <si>
    <t>Greenburn Hydro
Little Langdale
Ambleside</t>
  </si>
  <si>
    <t>LA22 9PE</t>
  </si>
  <si>
    <t>Torran Cuilinn Hydro Scheme</t>
  </si>
  <si>
    <t>Torran Cuilinn Hydro Scheme
Coulin Estate
Kinlochewe
Achnasheen</t>
  </si>
  <si>
    <t>Scatwell Lodge Hydro Scheme</t>
  </si>
  <si>
    <t xml:space="preserve">	Lord Charles Aylesford</t>
  </si>
  <si>
    <t>Little Scatwell Lodge Hydro
Scatwell House
Strathconon
Muir of Ord</t>
  </si>
  <si>
    <t>IV6 7QG</t>
  </si>
  <si>
    <t>Glen Ogil Hydro Scheme No. 1</t>
  </si>
  <si>
    <t>Tannadice WWTW
By Forfar</t>
  </si>
  <si>
    <t>DD8 3QA</t>
  </si>
  <si>
    <t>Allt a Mheinn / Wester Tullich Hydro Scheme</t>
  </si>
  <si>
    <t xml:space="preserve">	Allt a Mheinn Partnership LLP</t>
  </si>
  <si>
    <t>Allt a Mheinn
Wester Tullich
Ardeonaig
Killin</t>
  </si>
  <si>
    <t>FK21 8SX</t>
  </si>
  <si>
    <t>Heron Corn Mill</t>
  </si>
  <si>
    <t>Heron Corn Mill
Mill Lane
Beetham
Milnthorpe</t>
  </si>
  <si>
    <t>LA7 7PQ</t>
  </si>
  <si>
    <t>Ardmaddy Hydro</t>
  </si>
  <si>
    <t xml:space="preserve">	Ardmaddy Estate</t>
  </si>
  <si>
    <t>Ardmaddy Estate
Ardmaddy Castle
Oban</t>
  </si>
  <si>
    <t>PA34 4QY</t>
  </si>
  <si>
    <t>Mossdale Hydro</t>
  </si>
  <si>
    <t xml:space="preserve">	Mossdale Hydro Partnership</t>
  </si>
  <si>
    <t>Mossdale Head
Thwaite Bridge</t>
  </si>
  <si>
    <t>DL8 3LS</t>
  </si>
  <si>
    <t>Ardchyline Hydro</t>
  </si>
  <si>
    <t xml:space="preserve">	Argyll Land Ltd</t>
  </si>
  <si>
    <t>Ardchyline Estate
Cairndow</t>
  </si>
  <si>
    <t>PA25 8AZ</t>
  </si>
  <si>
    <t>Ardeonaig Hydro</t>
  </si>
  <si>
    <t>N &amp; E Campbell</t>
  </si>
  <si>
    <t>Succoth Farm
Ardeonaig
Killin</t>
  </si>
  <si>
    <t>FK21 8SY</t>
  </si>
  <si>
    <t>Rhyd Wen Hydro</t>
  </si>
  <si>
    <t xml:space="preserve">	North Wales Hydro Power Limited</t>
  </si>
  <si>
    <t>Nant Rhyd Wen
Rhyd Wen
Cwmyglyn
Bala</t>
  </si>
  <si>
    <t>LL23 7BU</t>
  </si>
  <si>
    <t>Taff Bargoed Hydropower Scheme</t>
  </si>
  <si>
    <t xml:space="preserve">	Friends of Taff Bargoed Park Ltd</t>
  </si>
  <si>
    <t>Cardiff Rd
Treharris</t>
  </si>
  <si>
    <t>CF46 5RT</t>
  </si>
  <si>
    <t>Lartington WTW - D</t>
  </si>
  <si>
    <t>Lartington WTW
Lartington Water Treatment Works
Lartington
Barn</t>
  </si>
  <si>
    <t>DL12 9AZ</t>
  </si>
  <si>
    <t>Leny Burn Hydro Scheme</t>
  </si>
  <si>
    <t xml:space="preserve">	G A Cameron</t>
  </si>
  <si>
    <t>Leny Burn Hydro Scheme
Trean Farm
Drumardoch Estate
Callander</t>
  </si>
  <si>
    <t>FK17 8AS</t>
  </si>
  <si>
    <t>Gors Y Gedol 2B</t>
  </si>
  <si>
    <t xml:space="preserve">	Bailey Renewables Limited</t>
  </si>
  <si>
    <t>Gors Y Gedol 2B
Gors Y Gedol West
Glan Ysgethin
Barmouth</t>
  </si>
  <si>
    <t>LL43 2AH</t>
  </si>
  <si>
    <t>Mickley</t>
  </si>
  <si>
    <t xml:space="preserve">	Mickley Hydro Scheme Ltd</t>
  </si>
  <si>
    <t>Mickley Mill
Mickley
Ripon</t>
  </si>
  <si>
    <t>HG4 3JE</t>
  </si>
  <si>
    <t>Hafod Yspytty Hydro</t>
  </si>
  <si>
    <t>Afon Gamallt
Hafod Yspytty
Blaenau Ffestiniog</t>
  </si>
  <si>
    <t>LL41 4RF</t>
  </si>
  <si>
    <t>Ledard Hydro</t>
  </si>
  <si>
    <t xml:space="preserve">	Hydro Ludens Limited</t>
  </si>
  <si>
    <t>Ledard
Kinlochard
Aberfoyle
Stirling</t>
  </si>
  <si>
    <t>FK8 3TL</t>
  </si>
  <si>
    <t>Co-Hydrover Consortium Ltd.</t>
  </si>
  <si>
    <t>Burnmakiman
Innellan
Dunoon</t>
  </si>
  <si>
    <t>PA23 7SA</t>
  </si>
  <si>
    <t>Ardchullarie Burn Hydro Scheme</t>
  </si>
  <si>
    <t>Ardchullarie Burn Hydro Scheme
Drumardoch Estate
Callander</t>
  </si>
  <si>
    <t>Linton Falls</t>
  </si>
  <si>
    <t xml:space="preserve">	Linton Falls Hydroelectric Power Company Limited</t>
  </si>
  <si>
    <t>Linton Falls Hydro Station
Linton Falls
Grassington
Skipton</t>
  </si>
  <si>
    <t>BD23 6BQ</t>
  </si>
  <si>
    <t>Glenn Dubhlinn</t>
  </si>
  <si>
    <t>Glenn Dubhlinn Hydro Station
Seilebost</t>
  </si>
  <si>
    <t>HS3 3HP</t>
  </si>
  <si>
    <t>Glen Creran Estate / Druimavuic Hydro</t>
  </si>
  <si>
    <t>Glen Creran Estate</t>
  </si>
  <si>
    <t>glencreran estate
glenure house
appin</t>
  </si>
  <si>
    <t>PA38 4BJ</t>
  </si>
  <si>
    <t>Cressbrook Hydro 100</t>
  </si>
  <si>
    <t>Forge House
Cressbrook Mill
Cressbrook
Buxton</t>
  </si>
  <si>
    <t>SK17 8SA</t>
  </si>
  <si>
    <t>Kelburn Hydro</t>
  </si>
  <si>
    <t xml:space="preserve">	Kelburn Hydro Limited</t>
  </si>
  <si>
    <t>Kelburn Estate
Fairlie
Largs</t>
  </si>
  <si>
    <t>KA29 0BE</t>
  </si>
  <si>
    <t>Braeface</t>
  </si>
  <si>
    <t xml:space="preserve">	Kelt Road
Braeface
Nr Banknock</t>
  </si>
  <si>
    <t>FK4 1TD</t>
  </si>
  <si>
    <t>Ardnacross Hydro station</t>
  </si>
  <si>
    <t>Ardnacross Energy Ltd</t>
  </si>
  <si>
    <t>Ardnacross
Aros
Isle of Mull</t>
  </si>
  <si>
    <t>PA72 6JS</t>
  </si>
  <si>
    <t>Berthen Hydro</t>
  </si>
  <si>
    <t>Berthen Hydro
Tyn Y Maes
Nant Ffrancon
Bethesda</t>
  </si>
  <si>
    <t>LL57 3LX</t>
  </si>
  <si>
    <t>Pandy Mill House</t>
  </si>
  <si>
    <t xml:space="preserve">	SW Hydro Ltd</t>
  </si>
  <si>
    <t>Pandy Mill House
Penmachno
Betws-y-coed</t>
  </si>
  <si>
    <t>LL24 0PP</t>
  </si>
  <si>
    <t>Hafod y Porth Hydro</t>
  </si>
  <si>
    <t>The National Trust Wales</t>
  </si>
  <si>
    <t>Hafod y Porth Hydro
Craflwyn
Beddgelert</t>
  </si>
  <si>
    <t>LL55 4NE</t>
  </si>
  <si>
    <t>Netherbeck Hydro</t>
  </si>
  <si>
    <t xml:space="preserve">National Trust (Renewable Energy) Limited </t>
  </si>
  <si>
    <t>Netherbeck Hydro
Netherbeck
Wasdale
Gosforth</t>
  </si>
  <si>
    <t>CA20 1EX</t>
  </si>
  <si>
    <t>Ardechive Hydro</t>
  </si>
  <si>
    <t xml:space="preserve">	Ardechive Hydro Limited</t>
  </si>
  <si>
    <t>Ardechive
Achnacarry</t>
  </si>
  <si>
    <t>Nant Dolgoch Hydro</t>
  </si>
  <si>
    <t xml:space="preserve">	Rhaeadr Hydro Limited</t>
  </si>
  <si>
    <t>Nant Dolgoch
Bryncrug
Tywyn</t>
  </si>
  <si>
    <t>LL36 9UW</t>
  </si>
  <si>
    <t>Kinnaird Weir</t>
  </si>
  <si>
    <t xml:space="preserve">	Southesk Settlement Trust</t>
  </si>
  <si>
    <t>Kinnaird Weir
Kinnaird
Brechin</t>
  </si>
  <si>
    <t>DD9 6TU</t>
  </si>
  <si>
    <t>Green Corrie Hydro</t>
  </si>
  <si>
    <t xml:space="preserve">	Stephen Fox</t>
  </si>
  <si>
    <t>Allt Coire nam Frithallt
4 miles east of Strontian
Carnoch Estate
Fort William</t>
  </si>
  <si>
    <t>Dolhendre Hydro (Commercial)</t>
  </si>
  <si>
    <t xml:space="preserve">	Dolhendre Hydro Limited</t>
  </si>
  <si>
    <t>Afon Fwy
Llanuwchllyn</t>
  </si>
  <si>
    <t>LL23 7TA</t>
  </si>
  <si>
    <t>Staveley Mill Yard - A</t>
  </si>
  <si>
    <t>Staveley Mill Yard
Staveley Mill Yard
Staveley
Kendal</t>
  </si>
  <si>
    <t>LA8 9LS</t>
  </si>
  <si>
    <t>Kildermorie Estate - D,E / Loch Magharaidh Local Turbine</t>
  </si>
  <si>
    <t>The Firm of Kildermorie Estate</t>
  </si>
  <si>
    <t>Kildermorie Estate - D,E (20/04/06)
Kildermorie Estate
Ardross
Easter Ross</t>
  </si>
  <si>
    <t>IV17 0YH</t>
  </si>
  <si>
    <t>Laig Hydro Station / Laig Eigg</t>
  </si>
  <si>
    <t>Eigg Electric Ltd</t>
  </si>
  <si>
    <t>Eigg
Electric Ltd.
An Laimhrig
Isle of Eigg</t>
  </si>
  <si>
    <t>PH42 4RL</t>
  </si>
  <si>
    <t>Allt Coire Crubaidh</t>
  </si>
  <si>
    <t>Allt Coire Crubaidh
Coulin Estate
Achnasheen</t>
  </si>
  <si>
    <t>NW of Strathvaich Lodge</t>
  </si>
  <si>
    <t>Hause Gill Hydro</t>
  </si>
  <si>
    <t xml:space="preserve">	Ellergreen Hydro Ltd</t>
  </si>
  <si>
    <t>Hause Gill Hydro
Seatoller
Borrowdale</t>
  </si>
  <si>
    <t>CA12 5XW</t>
  </si>
  <si>
    <t>Afon Dyfrdwy Hydro</t>
  </si>
  <si>
    <t>Afon Dyfrdwy
Rhyd Y Drain
Llanuwchllyn
Bala</t>
  </si>
  <si>
    <t>LL23 7UH</t>
  </si>
  <si>
    <t>Brooklinn Hydro</t>
  </si>
  <si>
    <t>Brooklinn Hydro Limited</t>
  </si>
  <si>
    <t>Brooklinn Mill
Blairgowrie</t>
  </si>
  <si>
    <t>PH10 6TB</t>
  </si>
  <si>
    <t>Allt Coire</t>
  </si>
  <si>
    <t>53.22183756
53.21695007</t>
  </si>
  <si>
    <t>-1.6148093493
-1.6123365656</t>
  </si>
  <si>
    <t>53.2217485394
53.2170223918</t>
  </si>
  <si>
    <t>-1.61515697317
-1.612654836167</t>
  </si>
  <si>
    <t>Chatsworth House Hydro Y A (16/10/2007)
Chatsworth House
Chatsworth
Bakewell</t>
  </si>
  <si>
    <t>DE45 1PP</t>
  </si>
  <si>
    <t>Llangower Hydro</t>
  </si>
  <si>
    <t>North Wales Hydro Power Limited</t>
  </si>
  <si>
    <t>Afon Glyn
Pant Yr Onnen
Llangower
Bala</t>
  </si>
  <si>
    <t>LL23 7BT</t>
  </si>
  <si>
    <t>Allt nan Cailleach</t>
  </si>
  <si>
    <t xml:space="preserve">	Sunart Community Renewables</t>
  </si>
  <si>
    <t>Crossfield
Anaheilt
Strontian
Acharacle</t>
  </si>
  <si>
    <t>PH36 4JA</t>
  </si>
  <si>
    <t>Kintradwell Burn Hydro Scheme</t>
  </si>
  <si>
    <t>Gresham Wood Industries Ltd. Trading as Kintradwell Estate.</t>
  </si>
  <si>
    <t>KINTRADWELL ESTATE
Brora</t>
  </si>
  <si>
    <t>KW9 6LU</t>
  </si>
  <si>
    <t>Sowton Weir</t>
  </si>
  <si>
    <t xml:space="preserve">	Sowton Weir Ltd</t>
  </si>
  <si>
    <t>Sowton Mill
Dunsford
Exeter</t>
  </si>
  <si>
    <t>EX6 7JN</t>
  </si>
  <si>
    <t>ALF Burn Hydro</t>
  </si>
  <si>
    <t xml:space="preserve">	Alfburn Hydro Ltd</t>
  </si>
  <si>
    <t>Auchmore Farm
Muir of Ord</t>
  </si>
  <si>
    <t>IV6 7XB</t>
  </si>
  <si>
    <t>Allt a' Choire Chreagaich Hydro Scheme
Corrour Estate
By Fort William</t>
  </si>
  <si>
    <t>Nant yr Ehedydd</t>
  </si>
  <si>
    <t>Nant yr Ehedydd hydro
Talyganau
Mallwyd
Machynlleth</t>
  </si>
  <si>
    <t>Hydro Ogwen</t>
  </si>
  <si>
    <t>Ynni Ogwen Cyf / Datrys</t>
  </si>
  <si>
    <t>Hydro Ogwen
Ogwen Bank
Bethesda</t>
  </si>
  <si>
    <t>LL57 3LQ</t>
  </si>
  <si>
    <t>Wern Gawr Hydro</t>
  </si>
  <si>
    <t xml:space="preserve">	Wern Gawr Hydro Limited</t>
  </si>
  <si>
    <t>Gernant
Rhyd Y Main
Dolgellau</t>
  </si>
  <si>
    <t>Seaview Hydro / KingairlochTigh Ghardail</t>
  </si>
  <si>
    <t>Kingairloch Estate</t>
  </si>
  <si>
    <t>Kingairloch Estate
Kingairloch
Ardgour</t>
  </si>
  <si>
    <t>Glenprosen Hydro Station</t>
  </si>
  <si>
    <t xml:space="preserve">	Robin J H Batchelor</t>
  </si>
  <si>
    <t xml:space="preserve">	Glenprosen Hydro Station
Glenprosen Estate
Glen Prosen
Kirriemuir</t>
  </si>
  <si>
    <t>DD8 4SA</t>
  </si>
  <si>
    <t>EAS MOR ECOLOGY LTD
EAS MOR WATERFALL
KILDONAN</t>
  </si>
  <si>
    <t>KA27 8SA</t>
  </si>
  <si>
    <t>RX3 Hydro Gatebeck Ltd</t>
  </si>
  <si>
    <t xml:space="preserve">	RX3 Hydro Gatebeck Ltd</t>
  </si>
  <si>
    <t>Unit 1
Gatebeck Business Park
Gatebeck
Kendal</t>
  </si>
  <si>
    <t>LA8 0HS</t>
  </si>
  <si>
    <t>Clywedog 4</t>
  </si>
  <si>
    <t>Clywedog Dam
Llanidloes</t>
  </si>
  <si>
    <t>Lower Weir, Bromfield</t>
  </si>
  <si>
    <t xml:space="preserve">	Cymric Limited</t>
  </si>
  <si>
    <t>Ludlow</t>
  </si>
  <si>
    <t xml:space="preserve">	Lower Weir
Oakly Park
Bromfield
Ludlow</t>
  </si>
  <si>
    <t>SY8 2JW</t>
  </si>
  <si>
    <t>Corogle Hydro / Corrogie</t>
  </si>
  <si>
    <t>Pearsie House
Kirriekuir</t>
  </si>
  <si>
    <t>DD8 4RP</t>
  </si>
  <si>
    <t>Afon Gennog</t>
  </si>
  <si>
    <t xml:space="preserve">	Wyn Jones</t>
  </si>
  <si>
    <t>Blaen Y Nant
Nant Peris
Llanberis</t>
  </si>
  <si>
    <t>Freemans Reach Hydro</t>
  </si>
  <si>
    <t xml:space="preserve">	Legal and General Assurance (Pensions Management) limited</t>
  </si>
  <si>
    <t>Former Ice Rink
Freemans Reach
Durham</t>
  </si>
  <si>
    <t>DH1 1SL</t>
  </si>
  <si>
    <t>Corriemulzie hydro</t>
  </si>
  <si>
    <t xml:space="preserve">	Braemar Community Limited</t>
  </si>
  <si>
    <t>Corriemulzie
Linn of Dee road
Nr Braemar
Ballater</t>
  </si>
  <si>
    <t>AB35 5YJ</t>
  </si>
  <si>
    <t>Glenfernate</t>
  </si>
  <si>
    <t xml:space="preserve">	Glenfernate
Enochdhu
Blairgowrie</t>
  </si>
  <si>
    <t>PH10 7PL</t>
  </si>
  <si>
    <t>Fealar Lodge</t>
  </si>
  <si>
    <t>Fealar Grazings</t>
  </si>
  <si>
    <t>Branny Hydro</t>
  </si>
  <si>
    <t>Invermark Hydro Limited</t>
  </si>
  <si>
    <t>Branny Hydro
Glenesk
Brechin</t>
  </si>
  <si>
    <t>DD9 7YZ</t>
  </si>
  <si>
    <t>Allt Dearg</t>
  </si>
  <si>
    <t xml:space="preserve">	Highland eco-design Ltd</t>
  </si>
  <si>
    <t>Allt Dearg Hydro
Land 2390M NW Of Railwayside Heights Of Achterneed
Glensgaich
Dingwall</t>
  </si>
  <si>
    <t>Brahan Hydro / West Of Conan House</t>
  </si>
  <si>
    <t xml:space="preserve">	Mr A Matheson</t>
  </si>
  <si>
    <t>Brahan Hydro
Brahan
Dingwall</t>
  </si>
  <si>
    <t>IV7 8EE</t>
  </si>
  <si>
    <t>Craig Farm Hydro</t>
  </si>
  <si>
    <t xml:space="preserve">	Paton Renewables Ltd</t>
  </si>
  <si>
    <t>Craig Farm
Straiton</t>
  </si>
  <si>
    <t>KA19 7NL</t>
  </si>
  <si>
    <t>Kinloch Estate</t>
  </si>
  <si>
    <t>Afon Craig Las 2</t>
  </si>
  <si>
    <t xml:space="preserve">	Bryn Hughes</t>
  </si>
  <si>
    <t>Ffridd Farm
Nantlle
Caernarfon</t>
  </si>
  <si>
    <t>LL54 6BT</t>
  </si>
  <si>
    <t>Ffridd Uchaf Hydro</t>
  </si>
  <si>
    <t>Ffridd Uchaf
Rhyd Ddu
Caernarfon</t>
  </si>
  <si>
    <t>LL54 6TW</t>
  </si>
  <si>
    <t>Pitmackie</t>
  </si>
  <si>
    <t xml:space="preserve">	Garrows Farm Limited</t>
  </si>
  <si>
    <t>Garrows
Amulree
Dunkeld</t>
  </si>
  <si>
    <t>PH8 0DE</t>
  </si>
  <si>
    <t>Barguillean Hydro Ltd</t>
  </si>
  <si>
    <t xml:space="preserve">	Barguillean Hydro Ltd</t>
  </si>
  <si>
    <t>Barguillean Hydro Ltd
Barguillean
Taynuilt</t>
  </si>
  <si>
    <t>PA35 1HY</t>
  </si>
  <si>
    <t>Ardlussa Grundale Hydro</t>
  </si>
  <si>
    <t>Ardlussa House
Ardlussa
Isle of Jura</t>
  </si>
  <si>
    <t>PA60 7XW</t>
  </si>
  <si>
    <t>Edinample Hydro</t>
  </si>
  <si>
    <t xml:space="preserve">	Edinample Energy</t>
  </si>
  <si>
    <t>Edinample Hydro
Edinample Castle
Lochearnhead</t>
  </si>
  <si>
    <t>Afon Oernant</t>
  </si>
  <si>
    <t xml:space="preserve">	Alun Davies</t>
  </si>
  <si>
    <t>Cae Gwyn Farm
Penmachno
Betws-Y-Coed</t>
  </si>
  <si>
    <t>LL24 0YP</t>
  </si>
  <si>
    <t>Glentarken Hydro Electric Power Scheme</t>
  </si>
  <si>
    <t xml:space="preserve">	Drummond Trust</t>
  </si>
  <si>
    <t>Glentarken Hydro Electric Scheme
St Fillans
Crieff</t>
  </si>
  <si>
    <t>Allt a Mhullin</t>
  </si>
  <si>
    <t>Lochbroom Community Renewables Ltd</t>
  </si>
  <si>
    <t>Allt Nan Caorach Hydro</t>
  </si>
  <si>
    <t xml:space="preserve">	Allt Nan Caorach Hydro</t>
  </si>
  <si>
    <t>River Allt Nan Caorach
Glen Glass
Ross-Shire</t>
  </si>
  <si>
    <t>Upper Maesgwm Hydro 100</t>
  </si>
  <si>
    <t>Clough Williams-Ellis Foundation</t>
  </si>
  <si>
    <t>Maesgwm Hydro Turbine House Site - Plas Brondanw
Croesor Road off A4085
Croesor
Llanfrothen</t>
  </si>
  <si>
    <t>LL48 6SP</t>
  </si>
  <si>
    <t>Prysglwyd Hydro 01</t>
  </si>
  <si>
    <t xml:space="preserve">	Richard Vaughan</t>
  </si>
  <si>
    <t>Prysglwyd Hydro
Rhydymain
Dolgellau</t>
  </si>
  <si>
    <t>LL40 2BW</t>
  </si>
  <si>
    <t>Glen Burn - Barbeth</t>
  </si>
  <si>
    <t>Private Developer</t>
  </si>
  <si>
    <t>Donside Community Hydro</t>
  </si>
  <si>
    <t xml:space="preserve">	Sinclair Laing</t>
  </si>
  <si>
    <t>Donside Community Hydro
Donside Village
Tillydrone
Aberdeen</t>
  </si>
  <si>
    <t>AB24 2PD</t>
  </si>
  <si>
    <t>Skeldon Mill</t>
  </si>
  <si>
    <t xml:space="preserve">	KF &amp; GM Willis</t>
  </si>
  <si>
    <t>Skeldon Mill
Hollybush
Ayr</t>
  </si>
  <si>
    <t>KA6 7EB</t>
  </si>
  <si>
    <t>Lagan Burn</t>
  </si>
  <si>
    <t xml:space="preserve">	Hawkins Hydro Ltd</t>
  </si>
  <si>
    <t>Roshven
Glenuig
Lochailort</t>
  </si>
  <si>
    <t>PH38 4NB</t>
  </si>
  <si>
    <t>Inverlochlarig Hydro</t>
  </si>
  <si>
    <t xml:space="preserve">	The Braes Farming Company Limited</t>
  </si>
  <si>
    <t>Inverlochlarig
Balquhidder
Lochearnhead</t>
  </si>
  <si>
    <t>FK19 8PH</t>
  </si>
  <si>
    <t>Blairmore Hydro</t>
  </si>
  <si>
    <t xml:space="preserve">	Blairmore Hydro Ltd</t>
  </si>
  <si>
    <t>Blairmore Farm
Blairmore
Dunoon</t>
  </si>
  <si>
    <t>PA23 8TN</t>
  </si>
  <si>
    <t>Croftmill Hydro Scheme</t>
  </si>
  <si>
    <t>Glenquaich Estate / Hydro Plan</t>
  </si>
  <si>
    <t>56.503294121
56.5091157249</t>
  </si>
  <si>
    <t>-3.86667275195
-3.86846730336</t>
  </si>
  <si>
    <t>Croftmill Hydro Scheme
Glen Quaich
Amulree</t>
  </si>
  <si>
    <t>PH8 0DA</t>
  </si>
  <si>
    <t>Cragdale</t>
  </si>
  <si>
    <t>M S Cunningham Ltd</t>
  </si>
  <si>
    <t>Cragdale Hydro
Raydale
Marsett
Bainbridge</t>
  </si>
  <si>
    <t>DL8 3DQ</t>
  </si>
  <si>
    <t>Lynemore Hydro Scheme</t>
  </si>
  <si>
    <t>Lynemore Hydro Scheme
Glen Quaich
Amulree</t>
  </si>
  <si>
    <t>Achnacreebeag Hydro FITS</t>
  </si>
  <si>
    <t xml:space="preserve">	Achnacreebeag Energy Limited</t>
  </si>
  <si>
    <t>Achnacreebeag Farm
North Connel
Oban</t>
  </si>
  <si>
    <t>PA37 1RE</t>
  </si>
  <si>
    <t>Pontfaen Hydro</t>
  </si>
  <si>
    <t xml:space="preserve">	Dwr Pontfaen Limited</t>
  </si>
  <si>
    <t>Pontfaen
Fishguard</t>
  </si>
  <si>
    <t>SA65 9SF</t>
  </si>
  <si>
    <t>Sonning Weir Hydro</t>
  </si>
  <si>
    <t xml:space="preserve">	Pridewater Estates Limited</t>
  </si>
  <si>
    <t>Sonning Weir
Mill Island
Sonning Eye</t>
  </si>
  <si>
    <t>RG4 6TW</t>
  </si>
  <si>
    <t>Tyllwyd Farm -REL Hydro Ltd</t>
  </si>
  <si>
    <t xml:space="preserve">	REL Hydro Ltd</t>
  </si>
  <si>
    <t>Tyllwyd Farm
Cwm Ystwyth
Aberystwyth</t>
  </si>
  <si>
    <t>SY23 4AG</t>
  </si>
  <si>
    <t>Broad Oak Hydro Ltd</t>
  </si>
  <si>
    <t xml:space="preserve">	Broad Oak Hydro Ltd</t>
  </si>
  <si>
    <t>Broad Oak Hydro Ltd
Dyke Croft
CA18 1RN
Ravenglass
Postcodes are about 700m apart.</t>
  </si>
  <si>
    <t>CA18 1RW</t>
  </si>
  <si>
    <t>Torrisdale Estate/ Niall Macalister Hall</t>
  </si>
  <si>
    <t>Lephincorrach Farm
Torrisdale Estate
Carradale</t>
  </si>
  <si>
    <t>PA28 6QT</t>
  </si>
  <si>
    <t xml:space="preserve">	GBB Estates ltd</t>
  </si>
  <si>
    <t>Inverasdale Hydro
Midtown
Poolewe
Achnasheen</t>
  </si>
  <si>
    <t>IV22 2LW</t>
  </si>
  <si>
    <t xml:space="preserve">Keppoch Farms /
Keppoch Hydro Scheme </t>
  </si>
  <si>
    <t xml:space="preserve">	Keppoch Farms</t>
  </si>
  <si>
    <t>Keppoch
Roy-Bridge</t>
  </si>
  <si>
    <t>PH31 4AH</t>
  </si>
  <si>
    <t>Whalley Community Hydro</t>
  </si>
  <si>
    <t xml:space="preserve">	Whalley Community Hydro Ltd</t>
  </si>
  <si>
    <t>Hole House Farm
Bridge End
Billington
Clitheroe</t>
  </si>
  <si>
    <t>BB7 9NY</t>
  </si>
  <si>
    <t>Portsonachan Hydro Ltd</t>
  </si>
  <si>
    <t>Allt na Cuile Riabhaiche
By B840
Portsonachan</t>
  </si>
  <si>
    <t>PA33 1BJ</t>
  </si>
  <si>
    <t>Abriachan Hydro / 
Allt Killianan</t>
  </si>
  <si>
    <t xml:space="preserve">	River Generation (Abriachan) Ltd</t>
  </si>
  <si>
    <t>DHG Hydro Limited
Abriachan Hydro
c/o Garden Centre
Loch Ness-side</t>
  </si>
  <si>
    <t>IV3 8LA</t>
  </si>
  <si>
    <t>Millbeck Hydro</t>
  </si>
  <si>
    <t>Out Of The Blue Hydro Ltd</t>
  </si>
  <si>
    <t>Millbeck Hydro
Millbeck Hall Cottage
Millbeck
Keswick</t>
  </si>
  <si>
    <t>CA12 4PS</t>
  </si>
  <si>
    <t>Tyllwyd Farm-RPL Hydro Ltd</t>
  </si>
  <si>
    <t xml:space="preserve">	RPL Hydro Ltd</t>
  </si>
  <si>
    <t>Tyllwyd Farm
(Esgair Wen)
Cwm Ystwyth
Aberystwyth</t>
  </si>
  <si>
    <t>Evanacahn</t>
  </si>
  <si>
    <t xml:space="preserve">	Evanachan</t>
  </si>
  <si>
    <t>Evanachan
Otterferry
Tighnabruaich</t>
  </si>
  <si>
    <t>PA21 2DH</t>
  </si>
  <si>
    <t>Clynemilton Hydro</t>
  </si>
  <si>
    <t xml:space="preserve">	Clynemilton Energy Limited</t>
  </si>
  <si>
    <t>Clynemilton Farm
Brora</t>
  </si>
  <si>
    <t>Touch Estate</t>
  </si>
  <si>
    <t xml:space="preserve">	Touch Estate</t>
  </si>
  <si>
    <t>Touch House
Touch Estate
Stirling</t>
  </si>
  <si>
    <t>FK8 3AG</t>
  </si>
  <si>
    <t>Bolton Hydropower</t>
  </si>
  <si>
    <t xml:space="preserve">	Lord H A N Bolton</t>
  </si>
  <si>
    <t>Bolton Hall
Wensley
Leyburn</t>
  </si>
  <si>
    <t>DL8 4UF</t>
  </si>
  <si>
    <t>Berwyn B</t>
  </si>
  <si>
    <t>Berwyn B Hydro Scheme
Cernyw
Llandrillo
Corwen</t>
  </si>
  <si>
    <t>LL21 0TE</t>
  </si>
  <si>
    <t>Tongue Gill Hydro</t>
  </si>
  <si>
    <t>Stronchullin Energy Ltd</t>
  </si>
  <si>
    <t>Stronchullin Farm
Blairmore
Dunoon</t>
  </si>
  <si>
    <t>PA23 8TP</t>
  </si>
  <si>
    <t>Becky Falls</t>
  </si>
  <si>
    <t xml:space="preserve">	CGP (South West) Ltd</t>
  </si>
  <si>
    <t>Becky Falls
Manaton
Newton Abbot</t>
  </si>
  <si>
    <t>TQ13 9UG</t>
  </si>
  <si>
    <t>LlwynOn Water Treatment Works Compensation hydro</t>
  </si>
  <si>
    <t>LlwynOn WTW
Cefn Coed
Merthyr Tydfil</t>
  </si>
  <si>
    <t>CF48 2HS</t>
  </si>
  <si>
    <t xml:space="preserve">	Cyflymen Hydro Ltd</t>
  </si>
  <si>
    <t>Allt y Badi
Llangollen</t>
  </si>
  <si>
    <t>LL20 7BS</t>
  </si>
  <si>
    <t>Beckside Hydro</t>
  </si>
  <si>
    <t>Morris-Eyton &amp; Son</t>
  </si>
  <si>
    <t xml:space="preserve">	Beckside
Whicham
Millom</t>
  </si>
  <si>
    <t>LA18 5LU</t>
  </si>
  <si>
    <t>Sobhrachan Hydro / Allt Doire nan Sobhrachan</t>
  </si>
  <si>
    <t xml:space="preserve">	Braevallich Hydro Ltd</t>
  </si>
  <si>
    <t>Braevallich Farm
By Dalmally</t>
  </si>
  <si>
    <t>Strathbran Lodge Hydro
(Allt Daraich)</t>
  </si>
  <si>
    <t>Strathbran Estate Partnership Hydro Ltd / Green Highland</t>
  </si>
  <si>
    <t>Strathbran Lodge
Achanalt
Garve</t>
  </si>
  <si>
    <t>North Third Hydro Scheme</t>
  </si>
  <si>
    <t>Murrayshall Farm
Off Gateside Road
Stirling</t>
  </si>
  <si>
    <t>FK7 9QA</t>
  </si>
  <si>
    <t>Mapledurham Mill</t>
  </si>
  <si>
    <t>Mapledurham Power Partnership</t>
  </si>
  <si>
    <t>Oxfordshire</t>
  </si>
  <si>
    <t xml:space="preserve">	Mapledurham Mill
Mapledurham
Reading</t>
  </si>
  <si>
    <t>RG4 7TR</t>
  </si>
  <si>
    <t xml:space="preserve">Drynain Burn - Ardentinny / Glenfinnart Hydro Ltd </t>
  </si>
  <si>
    <t>Glenfinnart Hydro Ltd</t>
  </si>
  <si>
    <t>Drynain Cottage
Ardentinny
By Dunoon</t>
  </si>
  <si>
    <t>Bron Llety Hydro</t>
  </si>
  <si>
    <t xml:space="preserve">	Mr Anthony Jackson</t>
  </si>
  <si>
    <t>Bron Meirion
Arthog</t>
  </si>
  <si>
    <t>LL39 1AX</t>
  </si>
  <si>
    <t>Shielbridge Gorton</t>
  </si>
  <si>
    <t xml:space="preserve">	Sheilbridge Energy Ltd</t>
  </si>
  <si>
    <t>Shielbridge Estate
Gorton
Shielbridge
Acharacle</t>
  </si>
  <si>
    <t>PH36 4LE</t>
  </si>
  <si>
    <t>Balbeg Farm Hydro</t>
  </si>
  <si>
    <t xml:space="preserve">	Peter McDiarmid &amp; Co.</t>
  </si>
  <si>
    <t>56.555157
56.556325</t>
  </si>
  <si>
    <t>-4.1278600
 -4.1249498</t>
  </si>
  <si>
    <t>Balbeg Farm Hydro
Balbeg Farm
Lawers
Aberfeldy</t>
  </si>
  <si>
    <t>PH15 2NZ</t>
  </si>
  <si>
    <t>Huckworthy Mill</t>
  </si>
  <si>
    <t>CGP (South West) Ltd</t>
  </si>
  <si>
    <t>Huckworthy Mill
Sampford Spiney
Yelverton</t>
  </si>
  <si>
    <t>PL20 6LP</t>
  </si>
  <si>
    <t>Loch Coulter Hydro Scheme</t>
  </si>
  <si>
    <t>Langhill Farm
Denny</t>
  </si>
  <si>
    <t>FK6 5JD</t>
  </si>
  <si>
    <t>Crofthead farm
Moffat</t>
  </si>
  <si>
    <t>DG10 9LF</t>
  </si>
  <si>
    <t>Achlain Micro Hydro / Allt a' Chaitchinn</t>
  </si>
  <si>
    <t>Highland Eco-Design Ltd</t>
  </si>
  <si>
    <t>Achlain Micro Hydro
Glenmoriston
Inverness</t>
  </si>
  <si>
    <t>Arklet Hydro</t>
  </si>
  <si>
    <t>Culligart
Stronachlachar
Stirling</t>
  </si>
  <si>
    <t>FK8 3TY</t>
  </si>
  <si>
    <t>Conichan
Amulree
Dunkeld</t>
  </si>
  <si>
    <t>PH8 0EH</t>
  </si>
  <si>
    <t>College Farm Hydro</t>
  </si>
  <si>
    <t>310m NE of
144a Ballymena RD
Carnlough
BT4 4OLA</t>
  </si>
  <si>
    <t>BT44 0LA</t>
  </si>
  <si>
    <t>Ardno Hydro</t>
  </si>
  <si>
    <t>Ardno Hydro Partnership</t>
  </si>
  <si>
    <t>Ardno Farm
Cairndow</t>
  </si>
  <si>
    <t>PA26 8BE</t>
  </si>
  <si>
    <t>Allt a Mhuilinn Burn</t>
  </si>
  <si>
    <t>Loch Spallander Hydro Scheme</t>
  </si>
  <si>
    <t>South Ayreshire</t>
  </si>
  <si>
    <t>Glenside
Kirkmichael</t>
  </si>
  <si>
    <t>KA19 7JZ</t>
  </si>
  <si>
    <t>Glenshervie Hydro</t>
  </si>
  <si>
    <t>Auchnafree Estate Co</t>
  </si>
  <si>
    <t>Auchnafree
Amulree
Dunkeld / Conyachan Farm</t>
  </si>
  <si>
    <t>West Ardhu Micro Hydro</t>
  </si>
  <si>
    <t xml:space="preserve">	West Ardhu Micro Hydro
Dervaig</t>
  </si>
  <si>
    <t>PA75 6QR</t>
  </si>
  <si>
    <t>Braeantra Hydro Scheme / 
Braeantra Strathrusdale</t>
  </si>
  <si>
    <t>Baldoon Farms</t>
  </si>
  <si>
    <t>Braeantra Hydro Scheme
Strath Rusdale
Alness</t>
  </si>
  <si>
    <t>IV17 0YQ</t>
  </si>
  <si>
    <t>Harlaw Hydro</t>
  </si>
  <si>
    <t>Harlaw Hydro
Harlaw Reservoir
Balerno
Edinburgh</t>
  </si>
  <si>
    <t>EH14 7AS</t>
  </si>
  <si>
    <t>Llyn Maen Bras Hydro Station</t>
  </si>
  <si>
    <t xml:space="preserve">	Rhiwlas Hydroelectric Ltd</t>
  </si>
  <si>
    <t>Land adjacent to Pen Ucha'r Llan
Ysgoldy
Llanfor
Bala</t>
  </si>
  <si>
    <t>LL23 7DU</t>
  </si>
  <si>
    <t>Uppat Trust</t>
  </si>
  <si>
    <t xml:space="preserve">	Uppat Trust Hydro Scheme
Carrol Farm
Doll
Brora</t>
  </si>
  <si>
    <t>KW9 6LX</t>
  </si>
  <si>
    <t>Allt an Lagain Hydro / Laid Hydro</t>
  </si>
  <si>
    <t>Allt an Lagain Hydro
Loch Eriboll, By Altnaharra
Lairg
Laid</t>
  </si>
  <si>
    <t>IV27 4UN</t>
  </si>
  <si>
    <t>Skeabost Hatchery</t>
  </si>
  <si>
    <t>Laggan Hydro / Allt Stronyre</t>
  </si>
  <si>
    <t xml:space="preserve">	BV Renewables Ltd</t>
  </si>
  <si>
    <t>Laggan
Strathyre
Callander</t>
  </si>
  <si>
    <t>FK18 8NQ</t>
  </si>
  <si>
    <t>Daer WTW Comp</t>
  </si>
  <si>
    <t>Daer Treatment Works
Elvansfoot</t>
  </si>
  <si>
    <t>De Lank</t>
  </si>
  <si>
    <t>Turbine House
De Lank Quarry
St Breward
Bodmin</t>
  </si>
  <si>
    <t>PL30 4NQ</t>
  </si>
  <si>
    <t>Colin Cawdor Drynachan Hydro / West Of Drynachan Lodge</t>
  </si>
  <si>
    <t xml:space="preserve">	Cawdor Marriage Settlement Trust</t>
  </si>
  <si>
    <t>Drynachan Lodge Hydro Generating Station
Drynachan
Cawdor
Nairn</t>
  </si>
  <si>
    <t>IV12 5RQ</t>
  </si>
  <si>
    <t>Saline</t>
  </si>
  <si>
    <t>Main Street
Off B914
Saline
c</t>
  </si>
  <si>
    <t>KY12 9NF</t>
  </si>
  <si>
    <t>Glen Orchy Hydro Ltd</t>
  </si>
  <si>
    <t xml:space="preserve">	Glen Orchy Farm
Glen Orchy
Dalmally</t>
  </si>
  <si>
    <t>PA33 1BD</t>
  </si>
  <si>
    <t>Clebrig</t>
  </si>
  <si>
    <t>Derwent Reservoir - D</t>
  </si>
  <si>
    <t xml:space="preserve">	Northumbrian Water Ltd</t>
  </si>
  <si>
    <t>Derwent Reservoir
Derwent Reservoir
Edmundbyers
Co. Durham</t>
  </si>
  <si>
    <t>DH8 9TU</t>
  </si>
  <si>
    <t>Tyn Y Waun Hydro</t>
  </si>
  <si>
    <t>Tyn Y Waun Water Treatment Works
Brynwyndham Terrace
Tynewydd
Treherbert</t>
  </si>
  <si>
    <t>CF42 5ND</t>
  </si>
  <si>
    <t>Pale Hall</t>
  </si>
  <si>
    <t>Pale Hall
Pale Estate
Llandderfel
Bala</t>
  </si>
  <si>
    <t>LL23 7PS</t>
  </si>
  <si>
    <t>Torloisk Hydro</t>
  </si>
  <si>
    <t>Torloisk Hydro Limited</t>
  </si>
  <si>
    <t>Torloisk Estate
Torloisk</t>
  </si>
  <si>
    <t>PA74 6NH</t>
  </si>
  <si>
    <t>Coedwig Hydro</t>
  </si>
  <si>
    <t>Coedwig Hydro Limited</t>
  </si>
  <si>
    <t>Goedwig Hydro
nr Maespoeth Cottage
Corris
Machynlleth</t>
  </si>
  <si>
    <t>SY20 9RD</t>
  </si>
  <si>
    <t>Pularyan Burn Hydro Ltd</t>
  </si>
  <si>
    <t>Pularyan
New Luce
Newton Stewart</t>
  </si>
  <si>
    <t>DG8 0AY</t>
  </si>
  <si>
    <t>Lephinchapel Farm Hydro Scheme</t>
  </si>
  <si>
    <t>Messrs F D A and D McVicar</t>
  </si>
  <si>
    <t>Lephinchapel
Strathlachlan
Cairndow</t>
  </si>
  <si>
    <t>PA27 8BU</t>
  </si>
  <si>
    <t>Grimmet Micro-Hydro</t>
  </si>
  <si>
    <t xml:space="preserve">	Glenrath Farms Ltd</t>
  </si>
  <si>
    <t>Grimmet Farm
Grimmet
Dalmellington
East Ayrshire</t>
  </si>
  <si>
    <t>KA6 7QA</t>
  </si>
  <si>
    <t>G&amp;C Energy LTD</t>
  </si>
  <si>
    <t>Caehir
Bont Ddu</t>
  </si>
  <si>
    <t>LL40 2UP</t>
  </si>
  <si>
    <t>Abernethy Ardgour / Ardgaur Hydro Scheme</t>
  </si>
  <si>
    <t>Abernethy Trust / Gilkes Energy</t>
  </si>
  <si>
    <t>Abernethy
Ardgour
Fort William</t>
  </si>
  <si>
    <t>Nant Friddisel</t>
  </si>
  <si>
    <t>Nant Ffriddisel
Llidiart-Y-Parc
Corwen</t>
  </si>
  <si>
    <t>LL21 9EL</t>
  </si>
  <si>
    <t>Cochwillan Hydro</t>
  </si>
  <si>
    <t xml:space="preserve">	Penrhyn Energy Limited</t>
  </si>
  <si>
    <t>Cochwillan Hydro
Llandygai
Bangor</t>
  </si>
  <si>
    <t>LL57 4AA</t>
  </si>
  <si>
    <t>Applecross Hydro / Alt Na Breugaireachd</t>
  </si>
  <si>
    <t>Applecross Community Trading limited</t>
  </si>
  <si>
    <t>Applecross Hydro
Applecross</t>
  </si>
  <si>
    <t>IV54 8ND</t>
  </si>
  <si>
    <t>Trewern Hydro</t>
  </si>
  <si>
    <t xml:space="preserve">	T I Morris</t>
  </si>
  <si>
    <t>Trewern Farm
Llanrhaeardr Ym Mochnant
Oswestry
Denbighshire</t>
  </si>
  <si>
    <t>SY10 0DP</t>
  </si>
  <si>
    <t>Teiliau Bach Teigl Hydro</t>
  </si>
  <si>
    <t>Teiliau Bach Hydro Ltd</t>
  </si>
  <si>
    <t>Afon Teigl
Teiliau Bach Farm
Blaenau Ffestiniog</t>
  </si>
  <si>
    <t>LL41 4LF</t>
  </si>
  <si>
    <t>All Children's I.P.S.HYDRO</t>
  </si>
  <si>
    <t>South Eastern Education and Library Board</t>
  </si>
  <si>
    <t>All Children's Integrated Primary School
King Street
Newcastle</t>
  </si>
  <si>
    <t>BT33 0HD</t>
  </si>
  <si>
    <t>Allt Daimh</t>
  </si>
  <si>
    <t>Garndolbenmaen Water Treatment Works Hydro</t>
  </si>
  <si>
    <t>Dolbenmaen New Water Treatment Works
Garndolbenmaen</t>
  </si>
  <si>
    <t>LL51 9HZ</t>
  </si>
  <si>
    <t>Blair Castle 1 / Banvie Burn Hydro</t>
  </si>
  <si>
    <t xml:space="preserve">	Blair Castle Estate Ltd</t>
  </si>
  <si>
    <t>Powerhouse
Blair Castle
Blair Atholl</t>
  </si>
  <si>
    <t>PH18 5TH</t>
  </si>
  <si>
    <t>Crai Water Treatment Works Hydro</t>
  </si>
  <si>
    <t>Crai Water Treatment Works
Penycae
Swansea</t>
  </si>
  <si>
    <t>SA9 1GJ</t>
  </si>
  <si>
    <t>Craiglearan Hydro</t>
  </si>
  <si>
    <t xml:space="preserve">	Craiglour Limited</t>
  </si>
  <si>
    <t>Craiglearan
Moniaive
Thornhill</t>
  </si>
  <si>
    <t>DG3 4JD</t>
  </si>
  <si>
    <t>Worsthorne Hydro at Worsthorne WTW - A,C,D</t>
  </si>
  <si>
    <t>United Utilities</t>
  </si>
  <si>
    <t>Worsthorne Hydro at Worsthorne WTW-A,C,D
United Utilities
Worsthorne Water Treatment Works</t>
  </si>
  <si>
    <t>BB10 3LP</t>
  </si>
  <si>
    <t>Twrch Hydro Powerhouse
off the B4403 at Pont y Pandy
Llanuwchllyn</t>
  </si>
  <si>
    <t>LL23 7TL</t>
  </si>
  <si>
    <t>Ty Coch 2</t>
  </si>
  <si>
    <t>LL54 6BB</t>
  </si>
  <si>
    <t>Udston Service Reservoir</t>
  </si>
  <si>
    <t>Udston Service Reservoir
Newhousemill Road
Udston</t>
  </si>
  <si>
    <t>ML3 8RH</t>
  </si>
  <si>
    <t>Laurie Hydro</t>
  </si>
  <si>
    <t xml:space="preserve">	Invermark Hydro Limited</t>
  </si>
  <si>
    <t>Laurie Hydro
Kirkton
Tarfside</t>
  </si>
  <si>
    <t>Luichart Dam - A</t>
  </si>
  <si>
    <t>Luichart Dam - A
By Loch Luichart
Contin
Ross-shire</t>
  </si>
  <si>
    <t>Pandy Hydro</t>
  </si>
  <si>
    <t>Rhaeadr Hydro Limited</t>
  </si>
  <si>
    <t>Afon Cwm Pandy
Pandy Farm
Bryncrug
Tywyn</t>
  </si>
  <si>
    <t>LL36 9PY</t>
  </si>
  <si>
    <t>The Old Mill</t>
  </si>
  <si>
    <t>Wiltshire</t>
  </si>
  <si>
    <t>The Old Mill
Reybridge
Lacock
Chippenham</t>
  </si>
  <si>
    <t>SN15 2PF</t>
  </si>
  <si>
    <t>Lullington Power</t>
  </si>
  <si>
    <t>Lullington Power Limited</t>
  </si>
  <si>
    <t>The Mill
Lullington
Frome</t>
  </si>
  <si>
    <t>BA11 2PW</t>
  </si>
  <si>
    <t>Kylestrome Hydro Power Station</t>
  </si>
  <si>
    <t xml:space="preserve">	Kylestrome Hydro Power Station
Reay Forest Estate
Kylestrome</t>
  </si>
  <si>
    <t>Tralaig Power Station</t>
  </si>
  <si>
    <t>Tralaig Power Station
Braes
Kilmelford
By Oban</t>
  </si>
  <si>
    <t>H2O Hydro ltd.</t>
  </si>
  <si>
    <t>Glencrosh Hydro</t>
  </si>
  <si>
    <t>Glencrosh Farming Company Limited</t>
  </si>
  <si>
    <t>Glencrosh Farm
Moniaive
Thornhill</t>
  </si>
  <si>
    <t>DG3 4EN</t>
  </si>
  <si>
    <t>Eccup Hydro Generating Station</t>
  </si>
  <si>
    <t xml:space="preserve">	Eccup Water Treatment Works
Harrogate Road
Leeds</t>
  </si>
  <si>
    <t>LS17 7RJ</t>
  </si>
  <si>
    <t>Shian</t>
  </si>
  <si>
    <t>Wester Shian
Amulree
Dunkeld</t>
  </si>
  <si>
    <t>PH8 0DB</t>
  </si>
  <si>
    <t>Kilmelford Compset A,C</t>
  </si>
  <si>
    <t>Compensation Flow</t>
  </si>
  <si>
    <t>Kilmelford Compset A,C
Kilmelford Compset
Kilmelford Power Station
By O</t>
  </si>
  <si>
    <t>Moelfre Hydro</t>
  </si>
  <si>
    <t xml:space="preserve">	Moelfre Hydro Limited</t>
  </si>
  <si>
    <t>Moelfre Hydro
Beser Cottage
Gwynfryn
Llanbedr</t>
  </si>
  <si>
    <t>LL45 2YA</t>
  </si>
  <si>
    <t>Fofanny Energy Recovery Plant - D</t>
  </si>
  <si>
    <t>Fofanny Energy Recovery Plant (6/06/2007) - D
Not specified</t>
  </si>
  <si>
    <t>Maes Elwy Hydro</t>
  </si>
  <si>
    <t xml:space="preserve">	Maes Elwy Hydro Limited</t>
  </si>
  <si>
    <t>Land at Elwy Meadows
Lower Denbigh Road
St Asaph</t>
  </si>
  <si>
    <t>LL17 0EN</t>
  </si>
  <si>
    <t>Tighchuig HGS</t>
  </si>
  <si>
    <t>Eagle Brae</t>
  </si>
  <si>
    <t>Tighchuig #
Strathglass
Beauly</t>
  </si>
  <si>
    <t>Cefn Dryscoed Hydro</t>
  </si>
  <si>
    <t>Ystradfellte New Water Treatment
Gwerneblaedde
Pontneddfechan</t>
  </si>
  <si>
    <t>SA11 5UP</t>
  </si>
  <si>
    <t>Beasley Weir</t>
  </si>
  <si>
    <t>Bernard Dru</t>
  </si>
  <si>
    <t>Beasley Weir
Dulverton</t>
  </si>
  <si>
    <t>TA22 9BF</t>
  </si>
  <si>
    <t>Meig Dam</t>
  </si>
  <si>
    <t>Meig Dam
Scatwell
Muir of Ord
Ross-shire</t>
  </si>
  <si>
    <t>Evesham Hydropower Station</t>
  </si>
  <si>
    <t xml:space="preserve">	Beneco Energy Ltd</t>
  </si>
  <si>
    <t>Turbine House
Off Mill Bank
Evesham</t>
  </si>
  <si>
    <t>WR11 4PT</t>
  </si>
  <si>
    <t>Touch Hydro Turbine No1</t>
  </si>
  <si>
    <t>Touch WTW
Cambusbarron
Stirling</t>
  </si>
  <si>
    <t>FK8 3AH</t>
  </si>
  <si>
    <t xml:space="preserve">	Forest Estate Hydro Ltd</t>
  </si>
  <si>
    <t>forest estate hydro ltd
forest lodge
craighouse
isle of jura</t>
  </si>
  <si>
    <t>PA60 7XG</t>
  </si>
  <si>
    <t>Dinas Dam - COMP GEN5 A</t>
  </si>
  <si>
    <t>Dinas Dam
Ponterwyd
Aberystwyth</t>
  </si>
  <si>
    <t>Hodder Hydro at Hodder WTW - D,E</t>
  </si>
  <si>
    <t>Hodder Hydro at Hodder WT - D,E
Hodder Water Treatment Works
Bentham Road
Slaidb</t>
  </si>
  <si>
    <t>BB7 3AQ</t>
  </si>
  <si>
    <t>Cwm Cloch B Hydro</t>
  </si>
  <si>
    <t xml:space="preserve">	Cwm Cloch Hydro Limited</t>
  </si>
  <si>
    <t>Nant Cwm Cloch
Cwm Cloch Farm
Beddgelert</t>
  </si>
  <si>
    <t>LL55 4UY</t>
  </si>
  <si>
    <t>Benburb Hydro-Electric</t>
  </si>
  <si>
    <t xml:space="preserve">	Benburb Hydro-Electric
Riverside Site on River Blackwater 350m SW of Ben</t>
  </si>
  <si>
    <t>Hydro Hafnant</t>
  </si>
  <si>
    <t xml:space="preserve">	Hydro Hafnant Cyf.</t>
  </si>
  <si>
    <t>Blaen Y Coed
Ysbyty Ifan
Betws-Y-Coed</t>
  </si>
  <si>
    <t>LL24 0NY</t>
  </si>
  <si>
    <t xml:space="preserve">	Strathdon Hydro</t>
  </si>
  <si>
    <t>Aberdeenshire</t>
  </si>
  <si>
    <t>Strathdon Hydro - A (05/12/2007)
Semeil Farm
Strathon
Aberdeenshire</t>
  </si>
  <si>
    <t>AB36 8XJ</t>
  </si>
  <si>
    <t>Glamis hydro generating station / Lera Dam Micro-Hydro</t>
  </si>
  <si>
    <t>Strathmore estates developments Ltd
Estates office
Glamis
Angus</t>
  </si>
  <si>
    <t>DD8 1RJ</t>
  </si>
  <si>
    <t>J2 Hydropower</t>
  </si>
  <si>
    <t xml:space="preserve">	J2 Hydro Ltd</t>
  </si>
  <si>
    <t xml:space="preserve">	J2 Business Park
Bridge Hall Lane
Heap Bridge
Bury</t>
  </si>
  <si>
    <t>BL9 7NY</t>
  </si>
  <si>
    <t>Cefn Hydro Scheme</t>
  </si>
  <si>
    <t xml:space="preserve">	The Cefn Trading Partnership</t>
  </si>
  <si>
    <t>Cefn Hydro Scheme
Arfon Elwy
Cefn Meiriadog
St Asaph</t>
  </si>
  <si>
    <t>LL17 0HP</t>
  </si>
  <si>
    <t>Clogwyn Y Gwin Hydro</t>
  </si>
  <si>
    <t>John Hardy</t>
  </si>
  <si>
    <t>Clogwyn Y Gwin
Rhyd Ddu
Caernarfon</t>
  </si>
  <si>
    <t>KCF Hydro</t>
  </si>
  <si>
    <t xml:space="preserve">	Kilfinan Community Forest Company</t>
  </si>
  <si>
    <t>Kilfinan Community Forest
Tighnabruaich</t>
  </si>
  <si>
    <t>PA21 2BD</t>
  </si>
  <si>
    <t>Benburb Centre Small Hydro</t>
  </si>
  <si>
    <t xml:space="preserve">	OFGEM Power NI Holding Account</t>
  </si>
  <si>
    <t>Benburb Hydro-Electric
Riverside Site on River Blackwater 350m SW of Ben</t>
  </si>
  <si>
    <t>Otterspool Hydro</t>
  </si>
  <si>
    <t>Stockport Hydro Ltd</t>
  </si>
  <si>
    <t>Otterspool Hydro
Mill Lane
Romiley
Stockport</t>
  </si>
  <si>
    <t>SK6 3BR</t>
  </si>
  <si>
    <t>Mynydd Llandygai WTW Hydro</t>
  </si>
  <si>
    <t>Mynydd Llandygai WTW
Mynydd Llandygai
Bangor</t>
  </si>
  <si>
    <t>LL57 4EJ</t>
  </si>
  <si>
    <t>Padarn Hydro</t>
  </si>
  <si>
    <t>DHG Hydro Limited</t>
  </si>
  <si>
    <t>Padarn Hydro
Llanberis</t>
  </si>
  <si>
    <t>LL55 4TD</t>
  </si>
  <si>
    <t>Rademon</t>
  </si>
  <si>
    <t xml:space="preserve">	Air Core Ltd</t>
  </si>
  <si>
    <t>78 Church Road
Crossgar</t>
  </si>
  <si>
    <t>BT30 9HR</t>
  </si>
  <si>
    <t>Preseli Hydro - A,C,D</t>
  </si>
  <si>
    <t>Preseli Hydro - A,C,D
Preseli Water Treatment Works
Rosebush
Maencloch</t>
  </si>
  <si>
    <t>SA66 7RH</t>
  </si>
  <si>
    <t>Torrs Hydro New Mills</t>
  </si>
  <si>
    <t xml:space="preserve">	Torrs Hydro New Mills Ltd</t>
  </si>
  <si>
    <t>Torrs Hydro New Mills
90 Market Street
Newmills
High Peak</t>
  </si>
  <si>
    <t>SK22 4AA</t>
  </si>
  <si>
    <t>Park Mills Hydro -A</t>
  </si>
  <si>
    <t>Park Mills Hydro -A
Park Mills
Armoy
Ballymoney</t>
  </si>
  <si>
    <t>BT53 8TB</t>
  </si>
  <si>
    <t>Burton Mill Hydro</t>
  </si>
  <si>
    <t>Staffordshire</t>
  </si>
  <si>
    <t xml:space="preserve">	Burton Flour Mills
Newton Road
Winshill
Burton on Trent</t>
  </si>
  <si>
    <t>DE15 0TP</t>
  </si>
  <si>
    <t>Burton Mill</t>
  </si>
  <si>
    <t xml:space="preserve">	Burton Mill
Newton Road
Winshill
East Staffordshire</t>
  </si>
  <si>
    <t>Ballintemple Hydro</t>
  </si>
  <si>
    <t>630m SE of
Ballintemple House
Churchtown Rd
Garvagh</t>
  </si>
  <si>
    <t>BT51 5BD</t>
  </si>
  <si>
    <t>Camps Reservoir</t>
  </si>
  <si>
    <t>Camps Reservoir
Crawford
Biggar</t>
  </si>
  <si>
    <t>ML12 6UD</t>
  </si>
  <si>
    <t>Blackwater Hydro</t>
  </si>
  <si>
    <t xml:space="preserve">	Riverside Site on River Blackwater
350m SW of Benburb
Co.Antrim</t>
  </si>
  <si>
    <t>BT71 7JY</t>
  </si>
  <si>
    <t>Upper Weir, Bromfield</t>
  </si>
  <si>
    <t>Cymric Limited</t>
  </si>
  <si>
    <t>Upper Weir
Oakly Park Corn Mill
Bromfield
Ludlow</t>
  </si>
  <si>
    <t>SY8 2JP</t>
  </si>
  <si>
    <t>Hapsford Hydro</t>
  </si>
  <si>
    <t>Hapsford Mill
Great Elm
Frome</t>
  </si>
  <si>
    <t>BA11 3NN</t>
  </si>
  <si>
    <t xml:space="preserve">	Marybrook Farm</t>
  </si>
  <si>
    <t>BT30 9JG</t>
  </si>
  <si>
    <t>Marybrook Hydro</t>
  </si>
  <si>
    <t>Marybrook House
9 Raleagh Road
Crossgar</t>
  </si>
  <si>
    <t>Portworthy Phase1</t>
  </si>
  <si>
    <t xml:space="preserve">	Tory Brook Hydro Limited</t>
  </si>
  <si>
    <t>Portworthy Phase 1
Lee Moor China Clay Works
Lee Moor
Plymouth</t>
  </si>
  <si>
    <t>PL7 5JT</t>
  </si>
  <si>
    <t>Brenig NFFO Site MANW. 570.98</t>
  </si>
  <si>
    <t>Clwyd</t>
  </si>
  <si>
    <t>Llyn brenig
Cerrigydrudion
Clywd</t>
  </si>
  <si>
    <t>LL21 9YG</t>
  </si>
  <si>
    <t>Craigpot Weir</t>
  </si>
  <si>
    <t xml:space="preserve">	Hydroshoal Ltd</t>
  </si>
  <si>
    <t>Craigpot weir
Craigpot
Keig
Alford</t>
  </si>
  <si>
    <t>AB33 8DS</t>
  </si>
  <si>
    <t>Kirkdale Hydro</t>
  </si>
  <si>
    <t>Kirkdale Farms</t>
  </si>
  <si>
    <t>Kirkdale House
Carsluith
Newton Stewart</t>
  </si>
  <si>
    <t>DG8 7EA</t>
  </si>
  <si>
    <t>Mill Beck Old Hutton Hydro</t>
  </si>
  <si>
    <t xml:space="preserve">	Millbeck Hydro Ltd</t>
  </si>
  <si>
    <t>Greaves Farm
Popplemire Lane
Old Hutton
Kendal</t>
  </si>
  <si>
    <t>LA8 0NA</t>
  </si>
  <si>
    <t>Mollin</t>
  </si>
  <si>
    <t xml:space="preserve">	Raehills Renewables Limited</t>
  </si>
  <si>
    <t>Mollin Hydro
Nr Mollin Farm
St Ann's
Lockerbie</t>
  </si>
  <si>
    <t>DG11 1HL</t>
  </si>
  <si>
    <t>Kentmere Hall Hydro Station</t>
  </si>
  <si>
    <t>James Sharp</t>
  </si>
  <si>
    <t>Kent</t>
  </si>
  <si>
    <t xml:space="preserve">	Kentmere Hydro Station
Kentmere Hall
Kentmere
Kendal</t>
  </si>
  <si>
    <t>LA8 9JL</t>
  </si>
  <si>
    <t>Anie Burn Hydro</t>
  </si>
  <si>
    <t>Anie Burn Hydro
Anie Farm
Drumardoch Estate
Callander</t>
  </si>
  <si>
    <t>Nantcol Works</t>
  </si>
  <si>
    <t xml:space="preserve">	David Cooke (Nantcol) Ltd</t>
  </si>
  <si>
    <t>Nantcol Works
Nantcol Works
Llanbedr
Gwynedd</t>
  </si>
  <si>
    <t>LL45 2ND</t>
  </si>
  <si>
    <t>Cwmclydach Micro Hydro generator</t>
  </si>
  <si>
    <t xml:space="preserve">	Cwmclydach Community Development Trust</t>
  </si>
  <si>
    <t>Rhondda Cynon Taff</t>
  </si>
  <si>
    <t>Cwmclydach Countryside Park
The Pavillions
Clydach Vale
Tonypandy</t>
  </si>
  <si>
    <t>CF40 2XX</t>
  </si>
  <si>
    <t>Johnstone Micro-Hydro Scheme</t>
  </si>
  <si>
    <t>Johnstonebridge Micro-Hydro
Johnstonebridge
Lockerbie</t>
  </si>
  <si>
    <t>DG11 1HD</t>
  </si>
  <si>
    <t>Avochie Estate Micro-Hydro</t>
  </si>
  <si>
    <t xml:space="preserve">	Avochie Estate</t>
  </si>
  <si>
    <t>The Old Mill Lade
by Lonach Crescent
Huntly</t>
  </si>
  <si>
    <t>AB54 7LG</t>
  </si>
  <si>
    <t>Pitlochry Compensation Generation - A</t>
  </si>
  <si>
    <t>Pitlochry Compensation Generation - A
Pitlochry Power Station
Pitlochry
Perthshire</t>
  </si>
  <si>
    <t>Raehills Hydro</t>
  </si>
  <si>
    <t>Raehills Hydro
Raehills Estate
St Ann's</t>
  </si>
  <si>
    <t>Inchgrundle Hydro</t>
  </si>
  <si>
    <t>Inchgrundle Hydro
Glenesk
Brechin</t>
  </si>
  <si>
    <t>Whitehill Hydro</t>
  </si>
  <si>
    <t xml:space="preserve">	D M and T McAleese</t>
  </si>
  <si>
    <t>75 Mullaghinch Road
Aghadowey
Coleraine</t>
  </si>
  <si>
    <t>BT51 4AU</t>
  </si>
  <si>
    <t>Cleggan Estate Hydro</t>
  </si>
  <si>
    <t>Cleggan Estate
200m South East of
162 Carnlough Rd
Broughshane</t>
  </si>
  <si>
    <t>BT43 7JW</t>
  </si>
  <si>
    <t>Nostie Bridge Compensation Set</t>
  </si>
  <si>
    <t>Nostie Bridge Compensation Set
Nostie Bridge Power Station
Auchtertyre</t>
  </si>
  <si>
    <t>Saddleworth Community Hydro</t>
  </si>
  <si>
    <t>Saddleworth Community Hydro Ltd</t>
  </si>
  <si>
    <t>Bank Lane
Chew Valley Rd
Greenfields
Oldham</t>
  </si>
  <si>
    <t>OL3 7NF</t>
  </si>
  <si>
    <t>Hendre Eirian</t>
  </si>
  <si>
    <t xml:space="preserve">	M.P. &amp; M Williams</t>
  </si>
  <si>
    <t>Hendre Eirian
Tal-Y-Bont
Barmouth</t>
  </si>
  <si>
    <t>LL43 2BZ</t>
  </si>
  <si>
    <t>Tellisford Mill</t>
  </si>
  <si>
    <t xml:space="preserve">	FBA</t>
  </si>
  <si>
    <t>Somerset</t>
  </si>
  <si>
    <t>Tellisford Mill
Tellisford
Bath
Somerset</t>
  </si>
  <si>
    <t>BA2 7RL</t>
  </si>
  <si>
    <t>Oaklands - A,M</t>
  </si>
  <si>
    <t>Oaklands - A,M
Oaklands Water Treatment works
Ballymena</t>
  </si>
  <si>
    <t>Ty Isaf Farm</t>
  </si>
  <si>
    <t xml:space="preserve">	Euros Williams</t>
  </si>
  <si>
    <t>Ty Isaf Farm
Dolwyddelan</t>
  </si>
  <si>
    <t>LL25 0SZ</t>
  </si>
  <si>
    <t>Corwen Electricity Co-operative 1.2</t>
  </si>
  <si>
    <t>Corwen Electricity Co-operative</t>
  </si>
  <si>
    <t>Land lying to the south of Bridge Street
Corwen</t>
  </si>
  <si>
    <t>LL21 0DR</t>
  </si>
  <si>
    <t>Bell Hydro</t>
  </si>
  <si>
    <t>Drapersfield Hydro</t>
  </si>
  <si>
    <t>70m SE of 19a
Drapersfield Road
Cookstown</t>
  </si>
  <si>
    <t>BT80 8RS</t>
  </si>
  <si>
    <t>Watercombe Hydro</t>
  </si>
  <si>
    <t xml:space="preserve">	Watercombe
Cornwood
Ivybridge</t>
  </si>
  <si>
    <t>PL21 9RB</t>
  </si>
  <si>
    <t>Farthingham</t>
  </si>
  <si>
    <t xml:space="preserve">	John Burnett</t>
  </si>
  <si>
    <t>Avon</t>
  </si>
  <si>
    <t>Farthingham Weir
Rosemary Lane
Freshford</t>
  </si>
  <si>
    <t>BA2 7UD</t>
  </si>
  <si>
    <t>SLW &amp; CA Micro Hydro Generation Scheme</t>
  </si>
  <si>
    <t xml:space="preserve">	45A Crawfordsburn Road
Newtownards</t>
  </si>
  <si>
    <t>BT23 4EA</t>
  </si>
  <si>
    <t>Betchworth Estate Hydro - A</t>
  </si>
  <si>
    <t>Betchworth Estate</t>
  </si>
  <si>
    <t>Surrey</t>
  </si>
  <si>
    <t>Betchworth Estate Hydro
Betchworth House
Betchworth
Surrey</t>
  </si>
  <si>
    <t>RH7 4AE</t>
  </si>
  <si>
    <t>Strensham Mill</t>
  </si>
  <si>
    <t>Lochay Fish Pass Generator - C</t>
  </si>
  <si>
    <t>Lochay Fish Pass Generator - C (31/12/04)
Lochay Fish Pass Generator
By Killin</t>
  </si>
  <si>
    <t>FK21 8UA</t>
  </si>
  <si>
    <t>Kingston Mill Hydro</t>
  </si>
  <si>
    <t xml:space="preserve">	A&amp;R Hydro</t>
  </si>
  <si>
    <t>Kingston Mill
Kingston Road
Bradford on Avon</t>
  </si>
  <si>
    <t>BA15 1FL</t>
  </si>
  <si>
    <t>Fiddleford FIT</t>
  </si>
  <si>
    <t>Fiddleford Mill
Fiddleford Mill Lane
Sturminster Newton</t>
  </si>
  <si>
    <t>DT10 2BX</t>
  </si>
  <si>
    <t>Allt Gruiniche Hydro</t>
  </si>
  <si>
    <t xml:space="preserve">	Allt Gruiniche Hydro
Gruiniche Forest
Awe Service Station
Bridge of Awe</t>
  </si>
  <si>
    <t>PA35 1HT</t>
  </si>
  <si>
    <t>Pitmain Hydro 2 / Kingussie Micro Hydro / the Gynack Scheme</t>
  </si>
  <si>
    <t>Pitmain Hydro 2
Pitmain Estate
Kingussie</t>
  </si>
  <si>
    <t>Auldhouseburn Hydro</t>
  </si>
  <si>
    <t>Covenetional (Storage)</t>
  </si>
  <si>
    <t>Auldhouseburn Farm
Muirkirk</t>
  </si>
  <si>
    <t>KA18 3RZ</t>
  </si>
  <si>
    <t>Whitby Esk Energy - Ruswarp Hydro</t>
  </si>
  <si>
    <t>Esk Energy (Yorkshire) Limited</t>
  </si>
  <si>
    <t>The Nursery
Sneaton Lane
Ruswarp
Whitby</t>
  </si>
  <si>
    <t>YO21 1NJ</t>
  </si>
  <si>
    <t>Nant-y-moch dam GEN6 - A,C, M</t>
  </si>
  <si>
    <t xml:space="preserve">Statkraft </t>
  </si>
  <si>
    <t>Nant-y-moch dam
Ponterwyd
Aberystwyth</t>
  </si>
  <si>
    <t>Howsham Mill</t>
  </si>
  <si>
    <t>Howsham Mill Renewable Heritage Trust </t>
  </si>
  <si>
    <t>Howsham Mill
Howsham
York</t>
  </si>
  <si>
    <t>YO60 7PA</t>
  </si>
  <si>
    <t>Yore Mill</t>
  </si>
  <si>
    <t>Aysgarth falls Hydro Electric Company Ltd./ Mr D Peacock</t>
  </si>
  <si>
    <t>Yore Mill
Aysgarth Falls
Leyburn</t>
  </si>
  <si>
    <t>DL8 3SR</t>
  </si>
  <si>
    <t>Allt Bail' an Tuim Bhuidhe Hydro Scheme / Balintombuie</t>
  </si>
  <si>
    <t>Proterra Energy Ltd</t>
  </si>
  <si>
    <t>Allt Eachain Micro Hydro</t>
  </si>
  <si>
    <t>Locogen</t>
  </si>
  <si>
    <t>Camusfearna
Stontian
Acharacle</t>
  </si>
  <si>
    <t>PH36 4HX</t>
  </si>
  <si>
    <t>Tan Y Rhiw</t>
  </si>
  <si>
    <t>West Glamorgan</t>
  </si>
  <si>
    <t>Tan Y Rhiw Farm
Cilfrew
Neath</t>
  </si>
  <si>
    <t>Clachan Hydro</t>
  </si>
  <si>
    <t>Riverdart Country Park - D, M</t>
  </si>
  <si>
    <t>Riverdart Country Park - D# M# (16/04/07)
AshbourneNewton Abbot Devon England</t>
  </si>
  <si>
    <t>TQ13 7NP</t>
  </si>
  <si>
    <t>Meoble Station</t>
  </si>
  <si>
    <t>Meoble Estate</t>
  </si>
  <si>
    <t>Meoble Estate
Morar
Mallaig</t>
  </si>
  <si>
    <t>PH40 4PG</t>
  </si>
  <si>
    <t>Pulcree Farm</t>
  </si>
  <si>
    <t>Bhealaich50</t>
  </si>
  <si>
    <t>Dunbeag</t>
  </si>
  <si>
    <t>Dunbeag
Tighnabruaich
Argyll</t>
  </si>
  <si>
    <t>PA21 2DU</t>
  </si>
  <si>
    <t>Barguillean Farm</t>
  </si>
  <si>
    <t>Barguillean Hydro Ltd.</t>
  </si>
  <si>
    <t>Bron Fedw Uchaf</t>
  </si>
  <si>
    <t>Bron Fedw Hydro Scheme Limited</t>
  </si>
  <si>
    <t>Borla Hydro</t>
  </si>
  <si>
    <t xml:space="preserve">	Borla
Drynoch
Carbost</t>
  </si>
  <si>
    <t>IV47 8SX</t>
  </si>
  <si>
    <t>Hury Hydro</t>
  </si>
  <si>
    <t>Ashgrove Hydro Scheme / Ashgrove Mill</t>
  </si>
  <si>
    <t>Thomas Thomson (Blairgowrie) Ltd / Proterra Energy Ltd</t>
  </si>
  <si>
    <t>Land 40 Metres West Of Millbank, Ashgrove Road, Rattray</t>
  </si>
  <si>
    <t>Glenoak Hydro</t>
  </si>
  <si>
    <t>Tullochan Hydro</t>
  </si>
  <si>
    <t>Tullochan Farm
Ardeonaig
Loch Tay
Killin</t>
  </si>
  <si>
    <t>FK21 8SU</t>
  </si>
  <si>
    <t>Noddsdale Hydro</t>
  </si>
  <si>
    <t>Noddsdale Hydro Limited</t>
  </si>
  <si>
    <t>Noddsdale Estate
Brisbane Glen Road
Largs</t>
  </si>
  <si>
    <t>KA30 8SL</t>
  </si>
  <si>
    <t>Garraron Farm Hydro</t>
  </si>
  <si>
    <t>Mr JD and Mrs LD Adam and Son</t>
  </si>
  <si>
    <t>56.227547890
56.2286211828</t>
  </si>
  <si>
    <t>-5.52913012561
 -5.51941424713</t>
  </si>
  <si>
    <t>Garraron Farm
Ardfern
Lochgilphead</t>
  </si>
  <si>
    <t>PH31 8QP</t>
  </si>
  <si>
    <t>Cunsey Beck</t>
  </si>
  <si>
    <t xml:space="preserve">Ellergreen Hydro </t>
  </si>
  <si>
    <t>Cunsey Beck
Cunsey Mill
Satterthwaite
Ambleside</t>
  </si>
  <si>
    <t>LA22 0LU</t>
  </si>
  <si>
    <t>Dochfour Hydro - D, M</t>
  </si>
  <si>
    <t>Dochfour Estate</t>
  </si>
  <si>
    <t>Dochfour Hydro - D# M (23/02/07)
Dochfour Estate Dochgarroch Inverness Scotland</t>
  </si>
  <si>
    <t>Allt Druide Hydro / Allt Druidhe</t>
  </si>
  <si>
    <t>Ranachan Croft Hydro</t>
  </si>
  <si>
    <t>Paolo Berardelli</t>
  </si>
  <si>
    <t>Ranachan Croft Hydro
Strontian</t>
  </si>
  <si>
    <t>PH36 4HY</t>
  </si>
  <si>
    <t>Huisgill Burn</t>
  </si>
  <si>
    <t>North Talisker Hydro Company</t>
  </si>
  <si>
    <t>Afon Goch Llanberis</t>
  </si>
  <si>
    <t>Ynni Padarn Peris</t>
  </si>
  <si>
    <t>Hydro Osney Lock</t>
  </si>
  <si>
    <t>Osney Lock Hydro</t>
  </si>
  <si>
    <t>Gedloch</t>
  </si>
  <si>
    <t>Talisker Micro-Hydro Scheme / Talisker House</t>
  </si>
  <si>
    <t>Talisker Farm</t>
  </si>
  <si>
    <t>Dalbrack Hydro</t>
  </si>
  <si>
    <t>Dalhousie Estates</t>
  </si>
  <si>
    <t>Allt a Char Hydro</t>
  </si>
  <si>
    <t>Gracefield Hydro</t>
  </si>
  <si>
    <t>Alt Meadle</t>
  </si>
  <si>
    <t>Gelli Iago Hydro</t>
  </si>
  <si>
    <t> Limejump</t>
  </si>
  <si>
    <t>Maesmedrisiol Hydro</t>
  </si>
  <si>
    <t>Osney Mill</t>
  </si>
  <si>
    <t>W H Munsey Limited</t>
  </si>
  <si>
    <t>Rhosfarch</t>
  </si>
  <si>
    <t>Proterra Energy</t>
  </si>
  <si>
    <t>Millburn Hydro / Rogart</t>
  </si>
  <si>
    <t>Killington Reservoir Hydro</t>
  </si>
  <si>
    <t>Community Energy Cumbria</t>
  </si>
  <si>
    <t>North Carolina</t>
  </si>
  <si>
    <t>River Bain Hydro</t>
  </si>
  <si>
    <t>Halton Gill Hydro</t>
  </si>
  <si>
    <t>Ellergreen Energy</t>
  </si>
  <si>
    <t>Colden Water Hydro 1</t>
  </si>
  <si>
    <t>Iford Weir</t>
  </si>
  <si>
    <t>Iford Manor</t>
  </si>
  <si>
    <t>Mill House Padworth Hydro</t>
  </si>
  <si>
    <t>Padworth Mill</t>
  </si>
  <si>
    <t>Invergelder Hydro - A, D, Y</t>
  </si>
  <si>
    <t>Lee Abbey Hydro</t>
  </si>
  <si>
    <t>Portworthy Phase 3</t>
  </si>
  <si>
    <t>Farm Power Generation Ltd</t>
  </si>
  <si>
    <t>Boat Slide Weir Hydro Power Scheme at Great River Ouse</t>
  </si>
  <si>
    <t>Bedford Borough Council </t>
  </si>
  <si>
    <t>Kilnstones Hydro Station</t>
  </si>
  <si>
    <t>Talybont-on-Usk Hydro Electric Scheme - A, M</t>
  </si>
  <si>
    <t>Talybont on Usk Energy Ltd</t>
  </si>
  <si>
    <t>Alwen Hydro - A, D, M</t>
  </si>
  <si>
    <t>Meldon Resevoir Compensation Turbine</t>
  </si>
  <si>
    <t>Keithick Hydro</t>
  </si>
  <si>
    <t>Kethick Farms Ltd</t>
  </si>
  <si>
    <t>Teiliau Bach Morwynion Hydro v.2</t>
  </si>
  <si>
    <t>Siblyback hydro</t>
  </si>
  <si>
    <t>Ingleston Hydro</t>
  </si>
  <si>
    <t>Bogrie</t>
  </si>
  <si>
    <t>Torver Mill</t>
  </si>
  <si>
    <t>Wendron2</t>
  </si>
  <si>
    <t>Boreland of Southwick</t>
  </si>
  <si>
    <t>54.929226
54.936763</t>
  </si>
  <si>
    <t>-3.6803314
-3.6844204</t>
  </si>
  <si>
    <t>Guildford Borough Council</t>
  </si>
  <si>
    <t>Ballievey Hydro</t>
  </si>
  <si>
    <t>Upper Rusko Hydro</t>
  </si>
  <si>
    <t>Ceunant Hydro</t>
  </si>
  <si>
    <t>Nant Yr Hafod 2</t>
  </si>
  <si>
    <t>Llangattock Green Valleys Micro Hydro (2) Co-operative Ltd</t>
  </si>
  <si>
    <t>Hesgen Hydro</t>
  </si>
  <si>
    <t>North Wales Hydro Power Ltd</t>
  </si>
  <si>
    <t>Gors Hydro</t>
  </si>
  <si>
    <t>Tanfield Mill</t>
  </si>
  <si>
    <t>Glenmuck Hydro</t>
  </si>
  <si>
    <t>Cwm Cerddin</t>
  </si>
  <si>
    <t>Mr. John Roberts</t>
  </si>
  <si>
    <t>Nant Cwm Hesgen</t>
  </si>
  <si>
    <t>Voelas Hydro 2</t>
  </si>
  <si>
    <t>Afon Ceirw Hydro</t>
  </si>
  <si>
    <t>Kames Micro Hydro</t>
  </si>
  <si>
    <t>Curlew Cottage</t>
  </si>
  <si>
    <t>Allt A Bheithe</t>
  </si>
  <si>
    <t>Old Saw mill Hydro</t>
  </si>
  <si>
    <t>Nant Rhysgog Hydro Scheme</t>
  </si>
  <si>
    <t>E Jones</t>
  </si>
  <si>
    <t>Nant Carreg-Hydd</t>
  </si>
  <si>
    <t>Creagan Farm /
Creag Meagaidh Hydro</t>
  </si>
  <si>
    <t>Afon Sychbant</t>
  </si>
  <si>
    <t>Allt Rhu, Kennacraig</t>
  </si>
  <si>
    <t>Auchencheyne Garden</t>
  </si>
  <si>
    <t>Auchencheyne Ltd</t>
  </si>
  <si>
    <t>Littleton Mill</t>
  </si>
  <si>
    <t xml:space="preserve">Allt Duisdale </t>
  </si>
  <si>
    <t>Community Hydro Porject</t>
  </si>
  <si>
    <t>Low Bentham Hydro</t>
  </si>
  <si>
    <t>Eithynffyndd Hydro - A,D,M</t>
  </si>
  <si>
    <t>Ludlow Hydro</t>
  </si>
  <si>
    <t>Manners Hydro</t>
  </si>
  <si>
    <t>Ty'n Y Braich Hydro</t>
  </si>
  <si>
    <t>Afon Clydach Hydro Scheme</t>
  </si>
  <si>
    <t>Dragon's Teeth Micro Hydro</t>
  </si>
  <si>
    <t>Mr Peter Pejacsevich</t>
  </si>
  <si>
    <t>Allt Na Creag</t>
  </si>
  <si>
    <t>Knockbrock Signpost</t>
  </si>
  <si>
    <t>Castle Hydro</t>
  </si>
  <si>
    <t>Hamatethy House</t>
  </si>
  <si>
    <t>Penllergare Hydro</t>
  </si>
  <si>
    <t>Kenningstock Mill 1</t>
  </si>
  <si>
    <t>Sonning Mill</t>
  </si>
  <si>
    <t>The Mill Sonning</t>
  </si>
  <si>
    <t>Mathrafal Hydro</t>
  </si>
  <si>
    <t>Dudbridge Locks Hydro</t>
  </si>
  <si>
    <t>Nant Cwm-du hydro scheme</t>
  </si>
  <si>
    <t>Crogen Hydro Company Ltd</t>
  </si>
  <si>
    <t>Daltote Hydro</t>
  </si>
  <si>
    <t>Cwm Dimbath</t>
  </si>
  <si>
    <t>Tregare</t>
  </si>
  <si>
    <t>Killean</t>
  </si>
  <si>
    <t>Dan-yr-Ogof</t>
  </si>
  <si>
    <t>Island Hill Generation</t>
  </si>
  <si>
    <t>Kilkeddan Hydro / Kilkeddan Farm</t>
  </si>
  <si>
    <t>Private owner</t>
  </si>
  <si>
    <t>Scabcleuch Micro-Hydro</t>
  </si>
  <si>
    <t>River Gynack</t>
  </si>
  <si>
    <t>Kingussie Community Development Company</t>
  </si>
  <si>
    <t>Glentop</t>
  </si>
  <si>
    <t>Camowen Green</t>
  </si>
  <si>
    <t>Hamatethy</t>
  </si>
  <si>
    <t>Kelly Hydro</t>
  </si>
  <si>
    <t>Blackchub</t>
  </si>
  <si>
    <t>Hainbury Mill Farm</t>
  </si>
  <si>
    <t>Afon Clywedog Hydro v.2</t>
  </si>
  <si>
    <t>Boreland of Southwick Hydro 2</t>
  </si>
  <si>
    <t>Drumdreenagh Hydro</t>
  </si>
  <si>
    <t>Carncairn Hydroelectric</t>
  </si>
  <si>
    <t>Doagh Hydro</t>
  </si>
  <si>
    <t>Owenbeg Hydro</t>
  </si>
  <si>
    <t>Leitrim River Hydro</t>
  </si>
  <si>
    <t>Patton Hydro</t>
  </si>
  <si>
    <t>Ballycrum Hydro Ltd</t>
  </si>
  <si>
    <t>Hamill Hydro-Electric</t>
  </si>
  <si>
    <t>Dunlogan Hydro Ltd</t>
  </si>
  <si>
    <t>Cynfal Farm Hydro 1</t>
  </si>
  <si>
    <t>Glenravel House Hydro</t>
  </si>
  <si>
    <t>Washford Mill</t>
  </si>
  <si>
    <t>Gayle Mill</t>
  </si>
  <si>
    <t>Gorsen (Hafod y Llan)</t>
  </si>
  <si>
    <t>Ballylinney Hydro</t>
  </si>
  <si>
    <t>Gants Mill - Y</t>
  </si>
  <si>
    <t>Dolbantau Mill</t>
  </si>
  <si>
    <t>Newbank Mill</t>
  </si>
  <si>
    <t>Dunmore House</t>
  </si>
  <si>
    <t>Ballylagan Hydro</t>
  </si>
  <si>
    <t>Captainton Hydro</t>
  </si>
  <si>
    <t>Ashford WTW Hydro</t>
  </si>
  <si>
    <t>Merrivale Hydro</t>
  </si>
  <si>
    <t>Penfillan Hydro</t>
  </si>
  <si>
    <t>Kilnsey Upper Hydro</t>
  </si>
  <si>
    <t>Potrenick 1</t>
  </si>
  <si>
    <t>Upwey Hydro Power</t>
  </si>
  <si>
    <t>Derwydd Hydro</t>
  </si>
  <si>
    <t>Coed Dias</t>
  </si>
  <si>
    <t>West Barr Hydro</t>
  </si>
  <si>
    <t xml:space="preserve">Hollows Mill Farm </t>
  </si>
  <si>
    <t>J S Nicholson and Son</t>
  </si>
  <si>
    <t>Canonbie</t>
  </si>
  <si>
    <t>Arrow Mills</t>
  </si>
  <si>
    <t>Fiag Lodge Hydro</t>
  </si>
  <si>
    <t>Larichfraskhan / Larichfraskan</t>
  </si>
  <si>
    <t>Auchnafree Estate Co/ Sir Jack Whitaker</t>
  </si>
  <si>
    <t>Perth &amp; Kinross Council</t>
  </si>
  <si>
    <t>Land 400 Metres South Of Larichfraskhan, Achnafree, Amulree</t>
  </si>
  <si>
    <t>Baldon Hydro FULL</t>
  </si>
  <si>
    <t>Avon Res Compensation Turbine</t>
  </si>
  <si>
    <t>Mill of Edinvillie</t>
  </si>
  <si>
    <t>Glen Hinnisdal</t>
  </si>
  <si>
    <t xml:space="preserve">Scamadale </t>
  </si>
  <si>
    <t>Pentwyn Hydro Electric</t>
  </si>
  <si>
    <t>Cwm Irfon Hydro</t>
  </si>
  <si>
    <t xml:space="preserve">Longrigg Hydro A / South Of Longrigg Manse </t>
  </si>
  <si>
    <t>Neen Sollars Community Hydro</t>
  </si>
  <si>
    <t>Legananny Hydro</t>
  </si>
  <si>
    <t>Tirbach Hydro</t>
  </si>
  <si>
    <t>Hydro Pump llyn Y fan Lodge</t>
  </si>
  <si>
    <t>Docker Nook</t>
  </si>
  <si>
    <t>Thirlmere Hydro Station</t>
  </si>
  <si>
    <t>Holylee Hydro</t>
  </si>
  <si>
    <t>Afon Merch Hydro</t>
  </si>
  <si>
    <t>Coldstream Mill</t>
  </si>
  <si>
    <t>Briarfield 1</t>
  </si>
  <si>
    <t>Dawyck Hydro</t>
  </si>
  <si>
    <t>Maolachy Hydro</t>
  </si>
  <si>
    <t>Pentre Mill Hydro</t>
  </si>
  <si>
    <t>Old Mill Hotel Hydropower Scheme</t>
  </si>
  <si>
    <t>Barbuie Hydro</t>
  </si>
  <si>
    <t>Peden ,1</t>
  </si>
  <si>
    <t>Laghead Hydro</t>
  </si>
  <si>
    <t>Llyndy Isaf Hydro</t>
  </si>
  <si>
    <t>Moorhaven Hydro</t>
  </si>
  <si>
    <t>West Lynch Stables</t>
  </si>
  <si>
    <t>Woodwick Mill</t>
  </si>
  <si>
    <t>Minster Lovell Hydro</t>
  </si>
  <si>
    <t>Alhampton Mill</t>
  </si>
  <si>
    <t>North Milton</t>
  </si>
  <si>
    <t>Trydwr</t>
  </si>
  <si>
    <t>Hillsborough Castle Hydro</t>
  </si>
  <si>
    <t>Tyn Llwyn Hydro 1</t>
  </si>
  <si>
    <t>Scroggie Farm</t>
  </si>
  <si>
    <t>Pant Glas Hydro</t>
  </si>
  <si>
    <t>Auchencheyne</t>
  </si>
  <si>
    <t>Cragside Archimedean Screw</t>
  </si>
  <si>
    <t>Hendre Glyn Hydro Electric Turbine</t>
  </si>
  <si>
    <t>Crawfordton</t>
  </si>
  <si>
    <t>Newmills</t>
  </si>
  <si>
    <t>Hope Hydro</t>
  </si>
  <si>
    <t>Allt a' Chruinn</t>
  </si>
  <si>
    <t>Auchenage</t>
  </si>
  <si>
    <t>Voelas Hydro Company</t>
  </si>
  <si>
    <t>Altchosach</t>
  </si>
  <si>
    <t>Thurgoland Mill</t>
  </si>
  <si>
    <t>Iwood Manor Hydro</t>
  </si>
  <si>
    <t>Achterneed Burn</t>
  </si>
  <si>
    <t>Holm Balmaclellan</t>
  </si>
  <si>
    <t>Cae'r Hendre</t>
  </si>
  <si>
    <t>Lintrose Hydro</t>
  </si>
  <si>
    <t>Mr Michael Riddle-Webster</t>
  </si>
  <si>
    <t>Lintrose House, Campmuir, Blairgowrie</t>
  </si>
  <si>
    <t>Sutton Poyntz WTW Hydro</t>
  </si>
  <si>
    <t>The Sugarloaf</t>
  </si>
  <si>
    <t>Hawkridge (Spaxton) SRC Hydro</t>
  </si>
  <si>
    <t>Tyrbin Ceunant</t>
  </si>
  <si>
    <t>Ty Glyn Hydro</t>
  </si>
  <si>
    <t>YHA Ennerdale</t>
  </si>
  <si>
    <t>Marsden Powerhouse</t>
  </si>
  <si>
    <t>Muasdale 1</t>
  </si>
  <si>
    <t>Fellover</t>
  </si>
  <si>
    <t>Bagtor House</t>
  </si>
  <si>
    <t>Cwm Gadlys</t>
  </si>
  <si>
    <t>Glendarroch House</t>
  </si>
  <si>
    <t>Helen Lucas Hydro</t>
  </si>
  <si>
    <t>David Wass Hydro</t>
  </si>
  <si>
    <t>Kirklands Hydro</t>
  </si>
  <si>
    <t>Kinbreac</t>
  </si>
  <si>
    <t>Y Felin</t>
  </si>
  <si>
    <t>The Rock Hydro</t>
  </si>
  <si>
    <t>Green Meadows</t>
  </si>
  <si>
    <t>Clock Mill</t>
  </si>
  <si>
    <t>Timothy Casswell Hydro</t>
  </si>
  <si>
    <t>Upper Crisbrook Mill</t>
  </si>
  <si>
    <t>Thomas Clifford Hydro</t>
  </si>
  <si>
    <t>Achindaul Hydro</t>
  </si>
  <si>
    <t>The old mill,Lower Ashton</t>
  </si>
  <si>
    <t>Mill Farm Wheel Project</t>
  </si>
  <si>
    <t>Brideswell Hydro</t>
  </si>
  <si>
    <t>Hewletts Mill</t>
  </si>
  <si>
    <t>Matthew Hall Hydro</t>
  </si>
  <si>
    <t>Brock Crompton 36</t>
  </si>
  <si>
    <t>Ballywee Cornmill Hydro</t>
  </si>
  <si>
    <t>Laga Hydro</t>
  </si>
  <si>
    <t>Laga Farm</t>
  </si>
  <si>
    <t>Bethel Barn</t>
  </si>
  <si>
    <t>Seventy Six Denholm Avenue</t>
  </si>
  <si>
    <t>Garwleisiau Hydro</t>
  </si>
  <si>
    <t>Little Salkeld Mill Hydro</t>
  </si>
  <si>
    <t>Undergrowth Housing Co-op Offgrid</t>
  </si>
  <si>
    <t>P.M. Generator</t>
  </si>
  <si>
    <t>The Boatshed</t>
  </si>
  <si>
    <t>Polla Cottage</t>
  </si>
  <si>
    <t>Bailemargaidh</t>
  </si>
  <si>
    <t>David Foster Hydro</t>
  </si>
  <si>
    <t>Lealt Hydro</t>
  </si>
  <si>
    <t>Choire a Bhalachain</t>
  </si>
  <si>
    <t>The highland Council</t>
  </si>
  <si>
    <t>Invergarry</t>
  </si>
  <si>
    <t>Foyers Pumped Storage</t>
  </si>
  <si>
    <t xml:space="preserve"> Foyers, Inverness </t>
  </si>
  <si>
    <t>IV2 6YE</t>
  </si>
  <si>
    <t>Dinorwig</t>
  </si>
  <si>
    <t>First Hydro Company</t>
  </si>
  <si>
    <t>LL55 4TY</t>
  </si>
  <si>
    <t>Inverfarigaig</t>
  </si>
  <si>
    <t>Inverfarigaig, near
Foyers</t>
  </si>
  <si>
    <t>Muick Hydro Scheme /  Birkhall Estate</t>
  </si>
  <si>
    <t>Balmoral Estates/ Cairneyhill</t>
  </si>
  <si>
    <t>Aberdeen</t>
  </si>
  <si>
    <t>Glen Muick, Birkhall Ballater, Balmoral Estates, Ballater, Grampian</t>
  </si>
  <si>
    <t>AB35 5TB</t>
  </si>
  <si>
    <t>Killail Farm</t>
  </si>
  <si>
    <t>Land South East Of Killail Farm, Otter Ferry, Tighnabruaich, Strathclyde</t>
  </si>
  <si>
    <t>Glen Fyne "Merk" Hydro / Merk Burn</t>
  </si>
  <si>
    <t>Merk hydro project</t>
  </si>
  <si>
    <t>Upper Glen Fyne Woodland Cladich Argyll And Bute</t>
  </si>
  <si>
    <t>Allt Eiricheallach / Allt Eirichaellach</t>
  </si>
  <si>
    <t>57.089707
57.089981</t>
  </si>
  <si>
    <t>-5.3070965
-5.3053638</t>
  </si>
  <si>
    <t>Inchree</t>
  </si>
  <si>
    <t>CRF Hydr / Hydro Plan</t>
  </si>
  <si>
    <t>Allt Ben Casgro</t>
  </si>
  <si>
    <t>Grimshader, Isle Of Lewis</t>
  </si>
  <si>
    <t>Tempar Farm</t>
  </si>
  <si>
    <t>Mr Andrew Duncan</t>
  </si>
  <si>
    <t>Land 300 Metres South East Of West Tempar Farm, Kinloch Rannoch</t>
  </si>
  <si>
    <t>Micro</t>
  </si>
  <si>
    <t>Tidal Stream</t>
  </si>
  <si>
    <t>Ludlow Hydro Co-Operative</t>
  </si>
  <si>
    <t>Omagh Leisure Centre</t>
  </si>
  <si>
    <t>Omagh Hydro Scheme</t>
  </si>
  <si>
    <t>Highland Eco Design</t>
  </si>
  <si>
    <t>Snowdonia National Park</t>
  </si>
  <si>
    <t>John Wyn Jones, Olwen Jones and Aled Wyn Jones</t>
  </si>
  <si>
    <t>Blaenavon Partnership</t>
  </si>
  <si>
    <t>The Vivod Estate</t>
  </si>
  <si>
    <t>Hillsborough Castle and Gardens</t>
  </si>
  <si>
    <t xml:space="preserve">Coaley Mill </t>
  </si>
  <si>
    <t>D. Jones and Son</t>
  </si>
  <si>
    <t>Cotswold Canals</t>
  </si>
  <si>
    <t>Peter Unwin</t>
  </si>
  <si>
    <t>Hydro NI</t>
  </si>
  <si>
    <t>Ballymartin Hydro</t>
  </si>
  <si>
    <t xml:space="preserve">Ballycrum Hydro </t>
  </si>
  <si>
    <t>Turnamona hydro</t>
  </si>
  <si>
    <t>Cynfal Farm Cottages</t>
  </si>
  <si>
    <t>Washford Mill Hydroelectrical Co Ltd</t>
  </si>
  <si>
    <t>North of England Civic Trust</t>
  </si>
  <si>
    <t>National Trust</t>
  </si>
  <si>
    <t>Ballylagan Organic Farm</t>
  </si>
  <si>
    <t>Ramblers Holiday Ltd</t>
  </si>
  <si>
    <t>Southern Water</t>
  </si>
  <si>
    <t>High Corn Mill</t>
  </si>
  <si>
    <t>Private house</t>
  </si>
  <si>
    <t>Kilnsey Fish Farm</t>
  </si>
  <si>
    <t>Upwey Mill</t>
  </si>
  <si>
    <t>Fiag Lodge</t>
  </si>
  <si>
    <t>Laurieston Hall</t>
  </si>
  <si>
    <t>Cwm Irfon Lodge,</t>
  </si>
  <si>
    <t>Holylee Estate</t>
  </si>
  <si>
    <t>Nant Hir Hydro</t>
  </si>
  <si>
    <t>William R. Jones</t>
  </si>
  <si>
    <t>Mr Austin Gwillim</t>
  </si>
  <si>
    <t>Bodrhyddan Farming Company </t>
  </si>
  <si>
    <t>Bath &amp; West Community Energy</t>
  </si>
  <si>
    <t>Moorhaven Estate</t>
  </si>
  <si>
    <t>The Old Swan and Minster Mill</t>
  </si>
  <si>
    <t>Howell Williams</t>
  </si>
  <si>
    <t>The National Trust</t>
  </si>
  <si>
    <t>Hendre Glyn Farm</t>
  </si>
  <si>
    <t>Auchenage Farm</t>
  </si>
  <si>
    <t>55.182016
55.179812</t>
  </si>
  <si>
    <t xml:space="preserve"> -3.7790843
-3.7780114</t>
  </si>
  <si>
    <t>David Wells</t>
  </si>
  <si>
    <t>Kenn and Jackie Lloyd</t>
  </si>
  <si>
    <t>Mr and Mrs Taylor</t>
  </si>
  <si>
    <t>The Town Mill Lyme Regis</t>
  </si>
  <si>
    <t xml:space="preserve">Clapton Mill </t>
  </si>
  <si>
    <t>Itteringham Mill</t>
  </si>
  <si>
    <t>High Appin Hydro</t>
  </si>
  <si>
    <t>East London Science School</t>
  </si>
  <si>
    <t xml:space="preserve">Talamh Life Centre </t>
  </si>
  <si>
    <t>Stornoway Amenity Trust</t>
  </si>
  <si>
    <t>Private</t>
  </si>
  <si>
    <t>Hewlett's Mill</t>
  </si>
  <si>
    <t>Little Salkeld Mill</t>
  </si>
  <si>
    <t>Sandaig Cottage</t>
  </si>
  <si>
    <t>Consented Capacity</t>
  </si>
  <si>
    <t xml:space="preserve">The total concented generating capacity of each generator in MW </t>
  </si>
  <si>
    <t>Onshore Connection Latitude</t>
  </si>
  <si>
    <t>Onshore Connection Longitude</t>
  </si>
  <si>
    <t>Latitude</t>
  </si>
  <si>
    <t>Longitude</t>
  </si>
  <si>
    <t>Operational Phase Commenced</t>
  </si>
  <si>
    <t>SIMEC Atlantis Energy Ltd</t>
  </si>
  <si>
    <t>Allt a' Chamabhreac Hydro Scheme / Corrour 4</t>
  </si>
  <si>
    <t>Period of Construction (years)</t>
  </si>
  <si>
    <t> £600,000</t>
  </si>
  <si>
    <t xml:space="preserve">Period of Construction </t>
  </si>
  <si>
    <t>1904-1909</t>
  </si>
  <si>
    <t>1945-1950</t>
  </si>
  <si>
    <t>2006-2009</t>
  </si>
  <si>
    <t>£160m</t>
  </si>
  <si>
    <t>£24.5m</t>
  </si>
  <si>
    <t>1924-1929</t>
  </si>
  <si>
    <t>SIMEC  Energy</t>
  </si>
  <si>
    <t> 1947 - 1951</t>
  </si>
  <si>
    <t>£3m</t>
  </si>
  <si>
    <t>1928-1930</t>
  </si>
  <si>
    <t> 1957 - 1962</t>
  </si>
  <si>
    <t>£10 million</t>
  </si>
  <si>
    <t>1948-1956</t>
  </si>
  <si>
    <t>1948-1957</t>
  </si>
  <si>
    <t>1926-1927</t>
  </si>
  <si>
    <t>1931-1937</t>
  </si>
  <si>
    <t>1957-1963</t>
  </si>
  <si>
    <t>1975-1983</t>
  </si>
  <si>
    <t>£425m</t>
  </si>
  <si>
    <t>2014-2016</t>
  </si>
  <si>
    <t>£11.73m</t>
  </si>
  <si>
    <t>£3 million </t>
  </si>
  <si>
    <t>Ledgowan Hydro / Allt Gharagain</t>
  </si>
  <si>
    <t>£3.5 million </t>
  </si>
  <si>
    <t> £30,000 </t>
  </si>
  <si>
    <t>£1.3 million</t>
  </si>
  <si>
    <t> £9.3 million</t>
  </si>
  <si>
    <t xml:space="preserve"> £13.6 million</t>
  </si>
  <si>
    <t> £1.34M</t>
  </si>
  <si>
    <t>£ 1.8 million</t>
  </si>
  <si>
    <t>£9m</t>
  </si>
  <si>
    <t>£0.5mil</t>
  </si>
  <si>
    <t>£1.4m</t>
  </si>
  <si>
    <t>£0.7M</t>
  </si>
  <si>
    <t>Achlain Hydro / 
Allt an Eoin</t>
  </si>
  <si>
    <t xml:space="preserve">£1.3 million </t>
  </si>
  <si>
    <t>£1.6 million</t>
  </si>
  <si>
    <t>1947-1951</t>
  </si>
  <si>
    <t>2016-2017</t>
  </si>
  <si>
    <t>£4m</t>
  </si>
  <si>
    <t>2001-2002</t>
  </si>
  <si>
    <t>2010-2012</t>
  </si>
  <si>
    <t>2009-2011</t>
  </si>
  <si>
    <t>2016-2018</t>
  </si>
  <si>
    <t>2017-2018</t>
  </si>
  <si>
    <t>2009-2013</t>
  </si>
  <si>
    <t>2013-2015</t>
  </si>
  <si>
    <t>Chreagaich / Creagaich
(Allt a' Choire)</t>
  </si>
  <si>
    <t>1958-1962</t>
  </si>
  <si>
    <t>1968 - 1972
1995-1997</t>
  </si>
  <si>
    <t>1959-1963</t>
  </si>
  <si>
    <t>1949-1963</t>
  </si>
  <si>
    <t>Cluanie Power Station</t>
  </si>
  <si>
    <t>1962 - 1966</t>
  </si>
  <si>
    <t>1957-1962</t>
  </si>
  <si>
    <t>2012-2013</t>
  </si>
  <si>
    <t>56.340849248
56.357749353
56.372242879
56.3635130442</t>
  </si>
  <si>
    <t>-4.66098270689
-4.64857828345
-4.67960790525
 -4.715759184</t>
  </si>
  <si>
    <t>2008-2009</t>
  </si>
  <si>
    <t>The National Trust Wales / Good Energy</t>
  </si>
  <si>
    <t>Crook of Devon HEP / Rumbling Bridge Community Hydro Scheme</t>
  </si>
  <si>
    <t>Corrimony Hydro Scheme / Mony's Hydro</t>
  </si>
  <si>
    <t xml:space="preserve">Allt an Ruigh Mhoir and Allt ath na Seagla </t>
  </si>
  <si>
    <t xml:space="preserve">Allt Caol / Allt Caol &amp; Allt na Doire-giubhais </t>
  </si>
  <si>
    <t>Annet Burn / Annat Burn</t>
  </si>
  <si>
    <t>MRC Energy - D / The Marine Resource Centre Ltd, Barcaldine</t>
  </si>
  <si>
    <t> £1.1 M</t>
  </si>
  <si>
    <t>2015-2015</t>
  </si>
  <si>
    <t xml:space="preserve"> £1.2 million</t>
  </si>
  <si>
    <t>Allt nan Crocan 1 / Allt nan Cnocan / Cnoc Madaidh 1</t>
  </si>
  <si>
    <t>2009-2010</t>
  </si>
  <si>
    <t>2011-2012</t>
  </si>
  <si>
    <t>Portsonachan Hydro Limited / Allt na Dail-fearna Hydro, Portsonachan</t>
  </si>
  <si>
    <t>Glen Henzie Hydro Scheme / West Glenalmond Energy limited</t>
  </si>
  <si>
    <t>West Glenalmond Energy limited</t>
  </si>
  <si>
    <t>£250k</t>
  </si>
  <si>
    <t>2010-2010</t>
  </si>
  <si>
    <t>Glastullich</t>
  </si>
  <si>
    <t>Naast Pico Hydro</t>
  </si>
  <si>
    <t>Drumclune Farm</t>
  </si>
  <si>
    <t>Samadalan</t>
  </si>
  <si>
    <t>Culachy</t>
  </si>
  <si>
    <t>Abersanda Hydro /
Ardgour Outdoor Centre hydro</t>
  </si>
  <si>
    <t>Loch Eilde Mor / Loch Eildhe Mhor</t>
  </si>
  <si>
    <t>Eigg Pier</t>
  </si>
  <si>
    <t>Altnaharrie Inn</t>
  </si>
  <si>
    <t>not known</t>
  </si>
  <si>
    <t>Glenuaig Lodge</t>
  </si>
  <si>
    <t>57.069396
57.068693</t>
  </si>
  <si>
    <t>-5.518861
 -5.5187550</t>
  </si>
  <si>
    <t>Slatach Hydro Power Station / Abhainn Slatach</t>
  </si>
  <si>
    <t>56.875943
56.864227</t>
  </si>
  <si>
    <t>-5.4691321
 -5.4663440</t>
  </si>
  <si>
    <t>Millburn Hydro/ Millburn Balnabeen</t>
  </si>
  <si>
    <t xml:space="preserve">57.668257
57.679003 </t>
  </si>
  <si>
    <t>-4.5093492
-4.4939939</t>
  </si>
  <si>
    <t>Wyvis One Estate Ltd</t>
  </si>
  <si>
    <t>Allt Nan Caorach Hydro Scheme / Caorach Hydro Scheme</t>
  </si>
  <si>
    <t>North Shore Croft</t>
  </si>
  <si>
    <t xml:space="preserve">Garry Gualach / Allt Garaidh Ghualaich </t>
  </si>
  <si>
    <t>Burnmakiman 1 / Burnmakiman Burn Dunoon</t>
  </si>
  <si>
    <t>The Buchan / Buchan Burn</t>
  </si>
  <si>
    <t>Gleann nam Fiadh / Abhainn Gleann nam Fiadh</t>
  </si>
  <si>
    <t>Chonais Hydro / Allt a' Chonais</t>
  </si>
  <si>
    <t>Beochlich Hydro Electric Site / Allt Beochlich</t>
  </si>
  <si>
    <t>Chaorach Hydro / Allt Coire Chaorach</t>
  </si>
  <si>
    <t>Balnacarn / Balnacarn Burn</t>
  </si>
  <si>
    <t>Benmore Farm Hydro / Benmore Burn</t>
  </si>
  <si>
    <t>Braevallich Hydroelectric Scheme - A / Allt Bheallach</t>
  </si>
  <si>
    <t>Bruach Caorainn Hydro / Bruach Chaorainn Burn</t>
  </si>
  <si>
    <t>Coire Ealt / Coire Ealt Burn</t>
  </si>
  <si>
    <t>Frenich Hydro / Frenich Burn</t>
  </si>
  <si>
    <t>Loch Garbhaig /
Garbhaig HES / Garbhaig 2</t>
  </si>
  <si>
    <t xml:space="preserve">Glen Orchy Hydro / Allt Daimh </t>
  </si>
  <si>
    <t>Inverliever Hydro / River Liever</t>
  </si>
  <si>
    <t>Inverliever Hydro Ltd</t>
  </si>
  <si>
    <t>Kames / Kames - Eas Mor</t>
  </si>
  <si>
    <t>Torrisdale Hydro / Lephincorrach Burn Torrisdale</t>
  </si>
  <si>
    <t>Lochan Blar Hydro Scheme / NNW of Bealach Farm / Lochan Blar Nan Lochan</t>
  </si>
  <si>
    <t>Coiltie Hydro / 
Coilte Hydro / River Coiltie</t>
  </si>
  <si>
    <t>Green Highland / Shenval Hydro Ltd</t>
  </si>
  <si>
    <t xml:space="preserve">Shenval / Allt Seannbhaile </t>
  </si>
  <si>
    <t>Strathlachlan Hydro  / Strathlachlan River</t>
  </si>
  <si>
    <t>Stronchullin</t>
  </si>
  <si>
    <t>Allt an Laghain</t>
  </si>
  <si>
    <t>unknown</t>
  </si>
  <si>
    <t>Allt an t-Sidhein</t>
  </si>
  <si>
    <t>Hydro Ludens Holdings Limited</t>
  </si>
  <si>
    <t>Druimavuic Hydro / Allt Buidhe</t>
  </si>
  <si>
    <t>Allt Eilidh</t>
  </si>
  <si>
    <t>Feorline Burn</t>
  </si>
  <si>
    <t>Schoolhouse Burn, Loch Long</t>
  </si>
  <si>
    <t>FIT</t>
  </si>
  <si>
    <t xml:space="preserve">Conventional (Storage) </t>
  </si>
  <si>
    <t>Run of river</t>
  </si>
  <si>
    <t xml:space="preserve">Compensation Flow </t>
  </si>
  <si>
    <t>Nevis Range Hydro Scheme / 
Allt Choille Rais Burn</t>
  </si>
  <si>
    <t>MeyGen Tidal Energy Project (Phase 1A) / Ness of Quoys / Inner Sound Phase 1A (MeyGen)</t>
  </si>
  <si>
    <t>Shetland Green Energy Tidal Array / Shetland Tidal Array/ Bluemull Sound</t>
  </si>
  <si>
    <t>Nova Innovations</t>
  </si>
  <si>
    <t>Horizontal Axis Turbine</t>
  </si>
  <si>
    <t>Device Description and Seabed Fixation</t>
  </si>
  <si>
    <t>Minesto UK Limited</t>
  </si>
  <si>
    <t>Tidal Kite</t>
  </si>
  <si>
    <t>Horizontal Axis Turbine - Seabed Mounted / Gravity Base</t>
  </si>
  <si>
    <t>Strangford Lough test and demonstration site</t>
  </si>
  <si>
    <t>Status</t>
  </si>
  <si>
    <t>Demonstration and prototype testing</t>
  </si>
  <si>
    <t>Operational - Connected to Grid</t>
  </si>
  <si>
    <t>Operational</t>
  </si>
  <si>
    <t>Utility-scale commercial demonstration.</t>
  </si>
  <si>
    <t>Holyhead Deep / Deep Green array</t>
  </si>
  <si>
    <t>Orbital Marine Power</t>
  </si>
  <si>
    <t>Operating</t>
  </si>
  <si>
    <t xml:space="preserve">Magallanes Renovables </t>
  </si>
  <si>
    <t>connected to the national electricity grid</t>
  </si>
  <si>
    <t>ATIR at Falls of Warness - EMEC</t>
  </si>
  <si>
    <t>Orbital O2 at Falls of Warness - EMEC</t>
  </si>
  <si>
    <t>Turbine size</t>
  </si>
  <si>
    <t>Number of turbines</t>
  </si>
  <si>
    <t>Large - &gt; 15MW
Small - 100 kW – 5 MW
Micro - &lt;100 kW</t>
  </si>
  <si>
    <t>The country in which the hydropower station is located</t>
  </si>
  <si>
    <t>Year when generator first commissioned</t>
  </si>
  <si>
    <t>Cost of Development or Renovation</t>
  </si>
  <si>
    <t>The cost of the building of the scheme or the cost of renovation</t>
  </si>
  <si>
    <t>£113m (Renovation)</t>
  </si>
  <si>
    <t xml:space="preserve"> £175k  and Refurbished  in 2000 at £10m </t>
  </si>
  <si>
    <t>Greeto</t>
  </si>
  <si>
    <t>Northern Hydropower Knottingley</t>
  </si>
  <si>
    <t>Yorkshire Hydropower Kirkthorpe Weir</t>
  </si>
  <si>
    <t>Garrogie Lodge Hydro Generating Station</t>
  </si>
  <si>
    <t>Allt Mor Hydro Generating Station</t>
  </si>
  <si>
    <t>Yorkshire Hydropower Thrybergh</t>
  </si>
  <si>
    <t>Eas Mor Hydro Station</t>
  </si>
  <si>
    <t>Inverasdale Hydro</t>
  </si>
  <si>
    <t>Cyflymen Hydro</t>
  </si>
  <si>
    <t>AfonTwrch Hydro</t>
  </si>
  <si>
    <t>Abhainn Achachoish</t>
  </si>
  <si>
    <t>Forest Estate Hydro</t>
  </si>
  <si>
    <t>GRC Hydro</t>
  </si>
  <si>
    <t>Coverhead Hydro</t>
  </si>
  <si>
    <t xml:space="preserve"> Boxted Mill</t>
  </si>
  <si>
    <t xml:space="preserve">Guildford Hydro Project -A, Y </t>
  </si>
  <si>
    <t>Plas Tany Bwlch</t>
  </si>
  <si>
    <t>Newnham Bridge Hydro</t>
  </si>
  <si>
    <t xml:space="preserve">Brooklinn Mill Hydro - M </t>
  </si>
  <si>
    <t>McCambridge Hydro Bally</t>
  </si>
  <si>
    <t>Clady Hydro</t>
  </si>
  <si>
    <t>Pollock Hydro Grahamstown</t>
  </si>
  <si>
    <t>Kee Hydro Knock</t>
  </si>
  <si>
    <t>McNeill Hydro Torrroad</t>
  </si>
  <si>
    <t>Robbie 1</t>
  </si>
  <si>
    <t>Craig Dugwm Hydro1</t>
  </si>
  <si>
    <t>Skipton Corn Mill</t>
  </si>
  <si>
    <t>Church Farm Weir 2</t>
  </si>
  <si>
    <t>Rhyd y Bont Hydro</t>
  </si>
  <si>
    <t>Warren Brook Hydro</t>
  </si>
  <si>
    <t>Eagle Adit</t>
  </si>
  <si>
    <t>Samantha</t>
  </si>
  <si>
    <t>Houston Hydro 31 Clady</t>
  </si>
  <si>
    <t>Eigg Kildonannan</t>
  </si>
  <si>
    <t>High Appin Hydro - D, M  REGO only</t>
  </si>
  <si>
    <t>Leuan Jones</t>
  </si>
  <si>
    <t> £10 mil (multiple schemes - Ceannacroc, Glenmoriston, Cluanie and Dundreggan, Loyne, Livishie)</t>
  </si>
  <si>
    <t>Ederline Estate (Gilkes Energy/ Hydro Plan)</t>
  </si>
  <si>
    <t>Northern Hydropower Limited</t>
  </si>
  <si>
    <t>Yorkshire Hydropower Limited</t>
  </si>
  <si>
    <t>Morrells Farming Ltd</t>
  </si>
  <si>
    <t>Nenthead Mines Heritage Trust / TLS Hydropower Ltd</t>
  </si>
  <si>
    <t>Garmony Hydro Scheme / Allt Achadh Na Moine</t>
  </si>
  <si>
    <t>Patrick Sherriff1</t>
  </si>
  <si>
    <t>Pitcastle Estate Management Ltd</t>
  </si>
  <si>
    <t>Blackburn Hydro Limited</t>
  </si>
  <si>
    <t>Heron Corn Mill (Beetham) Ltd</t>
  </si>
  <si>
    <t>Eas Mor H20 Ecology</t>
  </si>
  <si>
    <t>D. Heathcoat-Amory</t>
  </si>
  <si>
    <t>Ardlussa Renewable Energy</t>
  </si>
  <si>
    <t>Crofthead Hydro Electricity Limited</t>
  </si>
  <si>
    <t>Strathmore Estates Development Limited / Glamis Castle</t>
  </si>
  <si>
    <t>Hapsford Hydro Power Generation Company</t>
  </si>
  <si>
    <t>Mor Hydro Ltd</t>
  </si>
  <si>
    <t>Bebe and Jane Mullen</t>
  </si>
  <si>
    <t xml:space="preserve">GreenEarth Synchbant Hydro Ltd </t>
  </si>
  <si>
    <t>Penllergare Trust </t>
  </si>
  <si>
    <t>South Somerset Hydropower Group</t>
  </si>
  <si>
    <t>Caudwell’s Mill Trust Ltd </t>
  </si>
  <si>
    <t>Long Sleddale Estate</t>
  </si>
  <si>
    <t>Derwent Water Independent Hostel</t>
  </si>
  <si>
    <t>YHA Ennerdale Hostel</t>
  </si>
  <si>
    <t>The type of hydropower utilised to extract energy from the hydro-environment</t>
  </si>
  <si>
    <t>The total installed generating capacity of each generator in kW</t>
  </si>
  <si>
    <t>The total installed generating capacity of each generator in MW</t>
  </si>
  <si>
    <t>Latitudanal location of the hydropower powerhouse in decimal degrees</t>
  </si>
  <si>
    <t>Longitudinal location of the hydropower powerhouse in decimal degrees</t>
  </si>
  <si>
    <t>Latitudanal location of the hydropower weir in decimal degrees - there may be more than 1 intake weir</t>
  </si>
  <si>
    <t>Longitudinal location of the hydropower weir in decimal degrees - there may be more than 1 intake weir</t>
  </si>
  <si>
    <t>£10 mil  (multiple schemes - Ceannacroc, Glenmoriston, Cluanie and Dundreggan, Loyne, Livishie)</t>
  </si>
  <si>
    <t>£50 mil (refurbishment)</t>
  </si>
  <si>
    <t>£3m for the Galloway Scheme that includes Kendoon, Carsfad, Earlstoun, Glenlee and Tongland</t>
  </si>
  <si>
    <t>£5 mil (Rennovations 2013)</t>
  </si>
  <si>
    <t>£15 mil in 2014</t>
  </si>
  <si>
    <t>£1.1 m (Refurbishment)</t>
  </si>
  <si>
    <t>£ 7 mil (Multiple schemes Total for the Glen Shira Project that includes Clachan and Sron Mor and Allt na Lairige)</t>
  </si>
  <si>
    <t xml:space="preserve"> £ 7.8 mil (As part of 2 schemes Derrydarroch Hydro and Upper Falloch)</t>
  </si>
  <si>
    <t xml:space="preserve">£1.7 mil (for Dowally and Lochbroom Burn) </t>
  </si>
  <si>
    <t xml:space="preserve"> £1M (Rehabilitation)</t>
  </si>
  <si>
    <t>£ 1.8 m (for 3 sites Allt Dearg and Allt Laghain (Laggan),  Allt a Chaitchinn (Achlain))</t>
  </si>
  <si>
    <t>2010-2011</t>
  </si>
  <si>
    <t>£340000 (Refurbishment)</t>
  </si>
  <si>
    <t xml:space="preserve">Multiple names may be due to having design name or licencing/ registration name </t>
  </si>
  <si>
    <t>The country in which the tidal site is located</t>
  </si>
  <si>
    <t>in MW</t>
  </si>
  <si>
    <t>Latitudanal location of the onshore connection point in decimal degrees</t>
  </si>
  <si>
    <t>Longitudinal location of the onshore connection point in decimal degrees</t>
  </si>
  <si>
    <t>Latitudanal location of the turbine location in decimal degrees</t>
  </si>
  <si>
    <t>Longitudinal location of the turbine location in decimal degrees</t>
  </si>
  <si>
    <t>How energy is harnessed tidal stream or tidal range</t>
  </si>
  <si>
    <t>Axis type and seabed connection design</t>
  </si>
  <si>
    <t>Horizontal Axis turbine - Floating structure / platform</t>
  </si>
  <si>
    <t xml:space="preserve">The information in this file is a list of operational hydropower and tidal energy schemes across the UK. It includes information on the generators including their installed capacity, locality and service life. </t>
  </si>
  <si>
    <t>Explanation of the worksheets</t>
  </si>
  <si>
    <t>Onshore - hydropower</t>
  </si>
  <si>
    <t>Abbreviations</t>
  </si>
  <si>
    <t>Northern Ireland</t>
  </si>
  <si>
    <t>Water treatment works</t>
  </si>
  <si>
    <t>Offshore - Tidal</t>
  </si>
  <si>
    <t>Year in which operations of the turbines began</t>
  </si>
  <si>
    <t>Number of turbines within the array</t>
  </si>
  <si>
    <t>Operator / developer of the hydropower scheme</t>
  </si>
  <si>
    <t>Longsleddale Estate</t>
  </si>
  <si>
    <t>Offgrid Mills Hydro</t>
  </si>
  <si>
    <t>Court Mill</t>
  </si>
  <si>
    <t>Rigmaden Park</t>
  </si>
  <si>
    <t xml:space="preserve">Iles Mill Hydropower </t>
  </si>
  <si>
    <t xml:space="preserve">Clapton Mill Hydro </t>
  </si>
  <si>
    <t xml:space="preserve">Brignall Mill Hydro </t>
  </si>
  <si>
    <t>Stornoway Waterwheel Project</t>
  </si>
  <si>
    <t>Pow Gill Mill Hydro</t>
  </si>
  <si>
    <t xml:space="preserve">Pedley Water Wheel </t>
  </si>
  <si>
    <t xml:space="preserve">Scott Hydro </t>
  </si>
  <si>
    <t>The Rock</t>
  </si>
  <si>
    <t xml:space="preserve">Mason Hydro </t>
  </si>
  <si>
    <t xml:space="preserve">Y Gaer </t>
  </si>
  <si>
    <t>Sturston Mill</t>
  </si>
  <si>
    <t>Dynyn Hydro</t>
  </si>
  <si>
    <t>Coed-Ddu</t>
  </si>
  <si>
    <t>Talamh Life Centre</t>
  </si>
  <si>
    <t xml:space="preserve">High Appin Hydro </t>
  </si>
  <si>
    <t>Clyn Hydro</t>
  </si>
  <si>
    <t xml:space="preserve">Itteringham Mill (hydro) </t>
  </si>
  <si>
    <t xml:space="preserve">Parrettgen </t>
  </si>
  <si>
    <t xml:space="preserve">Ty Draw Hydro </t>
  </si>
  <si>
    <t>Currypool Mill</t>
  </si>
  <si>
    <t>Shawford Mill</t>
  </si>
  <si>
    <t>Craigpot Cottage</t>
  </si>
  <si>
    <t xml:space="preserve">YHA Derwentwater </t>
  </si>
  <si>
    <t>Colwith</t>
  </si>
  <si>
    <t>The Mill</t>
  </si>
  <si>
    <t xml:space="preserve">Edwyn Jones Hydro </t>
  </si>
  <si>
    <t xml:space="preserve">Belsford Mill </t>
  </si>
  <si>
    <t>Weir Mill Farm Hydro</t>
  </si>
  <si>
    <t>Wallbridge Mill</t>
  </si>
  <si>
    <t>Blowing House Farm Hydro</t>
  </si>
  <si>
    <t>Drumsloe Hydro</t>
  </si>
  <si>
    <t>Montgarrie Mill</t>
  </si>
  <si>
    <t>Houghton Mill Hydro</t>
  </si>
  <si>
    <t xml:space="preserve">Marlingford </t>
  </si>
  <si>
    <t>Caudwell's Mill</t>
  </si>
  <si>
    <t>Laurieston Hall Hydro Station</t>
  </si>
  <si>
    <t>Pwerdy Bach Llanuwchllyn</t>
  </si>
  <si>
    <t>Lemsford Mill</t>
  </si>
  <si>
    <t xml:space="preserve">Sowton Mill Hydro </t>
  </si>
  <si>
    <t xml:space="preserve">Polmood Hydro </t>
  </si>
  <si>
    <t>Holm Hydro 1</t>
  </si>
  <si>
    <t>Ruthven Mill</t>
  </si>
  <si>
    <t>Auchnafree</t>
  </si>
  <si>
    <t>The National Showcaves Centre for Wales</t>
  </si>
  <si>
    <t>Finlaystone</t>
  </si>
  <si>
    <t>Combe Hay Hydro</t>
  </si>
  <si>
    <t>Coaley Mill</t>
  </si>
  <si>
    <t>Cwm Pennant Hydro</t>
  </si>
  <si>
    <t xml:space="preserve">McConvill's Mill </t>
  </si>
  <si>
    <t>Plas Yn Vivod Hydro</t>
  </si>
  <si>
    <t>Foss Hydro / Domnaheiche</t>
  </si>
  <si>
    <t xml:space="preserve">Kildress Hydro </t>
  </si>
  <si>
    <t>Torridon House</t>
  </si>
  <si>
    <t xml:space="preserve">Glenuig </t>
  </si>
  <si>
    <t>Corsock House</t>
  </si>
  <si>
    <t xml:space="preserve">Glanyrafon Hydro Plant </t>
  </si>
  <si>
    <t>Barrisdale Lodge / Barisdale Hydro</t>
  </si>
  <si>
    <t xml:space="preserve">Moyola Park </t>
  </si>
  <si>
    <t>Easter Fern Burn Turbine - M</t>
  </si>
  <si>
    <t>Strathdon Hydro - A  / Semeil Farm Hydropower</t>
  </si>
  <si>
    <t>Pant yr Afon Hydro Scheme</t>
  </si>
  <si>
    <t>Coniston Hydro</t>
  </si>
  <si>
    <t>Hazel Bank Mill - A</t>
  </si>
  <si>
    <t xml:space="preserve">Fairburn House </t>
  </si>
  <si>
    <t>Chatsworth House Hydro - A</t>
  </si>
  <si>
    <t xml:space="preserve">Operational hydropower generators located onshore </t>
  </si>
  <si>
    <t>Operational offshore - tidal energy generators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</si>
</sst>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0.00000000000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8.8000000000000007"/>
      <color rgb="FF000000"/>
      <name val="Trebuchet MS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u/>
      <sz val="11"/>
      <color rgb="FF0563C1"/>
      <name val="Calibri"/>
      <family val="2"/>
      <charset val="1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7" fillId="0" borderId="0"/>
    <xf numFmtId="0" fontId="9" fillId="0" borderId="0" applyBorder="0" applyProtection="0"/>
  </cellStyleXfs>
  <cellXfs count="120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1"/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4" fontId="1" fillId="0" borderId="0" xfId="0" applyNumberFormat="1" applyFont="1" applyFill="1" applyBorder="1" applyAlignment="1">
      <alignment horizontal="right" vertical="center" wrapText="1"/>
    </xf>
    <xf numFmtId="3" fontId="1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4" fontId="0" fillId="0" borderId="0" xfId="0" applyNumberFormat="1" applyFill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Fill="1" applyBorder="1" applyAlignment="1">
      <alignment horizontal="right" vertical="center" wrapText="1"/>
    </xf>
    <xf numFmtId="17" fontId="11" fillId="0" borderId="1" xfId="0" applyNumberFormat="1" applyFont="1" applyFill="1" applyBorder="1" applyAlignment="1">
      <alignment horizontal="left" vertical="center" wrapText="1"/>
    </xf>
    <xf numFmtId="3" fontId="11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6" fontId="11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6" fontId="0" fillId="0" borderId="1" xfId="0" applyNumberFormat="1" applyFont="1" applyFill="1" applyBorder="1" applyAlignment="1">
      <alignment horizontal="left" vertical="center"/>
    </xf>
    <xf numFmtId="6" fontId="11" fillId="0" borderId="1" xfId="0" applyNumberFormat="1" applyFont="1" applyFill="1" applyBorder="1" applyAlignment="1">
      <alignment horizontal="left" vertical="center"/>
    </xf>
    <xf numFmtId="165" fontId="11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center" vertical="center" wrapText="1"/>
    </xf>
    <xf numFmtId="0" fontId="11" fillId="0" borderId="1" xfId="2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left" vertical="center" wrapText="1"/>
    </xf>
    <xf numFmtId="0" fontId="11" fillId="0" borderId="1" xfId="3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2" fillId="0" borderId="1" xfId="1" applyFont="1" applyFill="1" applyBorder="1" applyAlignment="1">
      <alignment horizontal="right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3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6" fontId="0" fillId="0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7" fillId="0" borderId="0" xfId="3" applyFill="1" applyBorder="1"/>
    <xf numFmtId="14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/>
    <xf numFmtId="0" fontId="11" fillId="0" borderId="1" xfId="0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1" xfId="3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wrapText="1"/>
    </xf>
    <xf numFmtId="0" fontId="0" fillId="0" borderId="1" xfId="0" applyBorder="1"/>
    <xf numFmtId="0" fontId="15" fillId="3" borderId="3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</cellXfs>
  <cellStyles count="5">
    <cellStyle name="Hyperlink" xfId="1" builtinId="8"/>
    <cellStyle name="Hyperlink 2" xfId="4" xr:uid="{B45BB34B-CC94-42F4-AB2D-B2E90B07C94E}"/>
    <cellStyle name="Normal" xfId="0" builtinId="0"/>
    <cellStyle name="Normal 2" xfId="3" xr:uid="{D0646896-FEBE-48E2-B14E-7D7E38CC7495}"/>
    <cellStyle name="Normal_Sheet1" xfId="2" xr:uid="{983E29AB-5A7F-457A-B763-C24A307137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ire Kennedy" id="{48D55BAA-F41D-41E6-A8BE-9FDBD7D9409E}" userId="a920eed1a5e39bf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28" dT="2022-01-28T13:39:18.47" personId="{48D55BAA-F41D-41E6-A8BE-9FDBD7D9409E}" id="{B9AB8BD6-C833-4519-A2E8-B027A7CFBAEE}">
    <text>This is the old mill, not sure where the hydropower station is and cant find any info on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255A-235B-41A1-97A4-9231215CAF3B}">
  <dimension ref="A1:B10"/>
  <sheetViews>
    <sheetView tabSelected="1" workbookViewId="0"/>
  </sheetViews>
  <sheetFormatPr defaultRowHeight="15" x14ac:dyDescent="0.25"/>
  <cols>
    <col min="1" max="1" width="31.85546875" customWidth="1"/>
    <col min="2" max="2" width="60.5703125" customWidth="1"/>
  </cols>
  <sheetData>
    <row r="1" spans="1:2" ht="95.25" customHeight="1" x14ac:dyDescent="0.25">
      <c r="A1" s="2" t="s">
        <v>3467</v>
      </c>
    </row>
    <row r="3" spans="1:2" x14ac:dyDescent="0.25">
      <c r="A3" s="119" t="s">
        <v>3468</v>
      </c>
      <c r="B3" s="119"/>
    </row>
    <row r="4" spans="1:2" ht="18" customHeight="1" x14ac:dyDescent="0.25">
      <c r="A4" s="116" t="s">
        <v>3469</v>
      </c>
      <c r="B4" s="116" t="s">
        <v>3546</v>
      </c>
    </row>
    <row r="5" spans="1:2" x14ac:dyDescent="0.25">
      <c r="A5" s="116" t="s">
        <v>3473</v>
      </c>
      <c r="B5" s="116" t="s">
        <v>3547</v>
      </c>
    </row>
    <row r="8" spans="1:2" x14ac:dyDescent="0.25">
      <c r="A8" s="117" t="s">
        <v>3470</v>
      </c>
      <c r="B8" s="118"/>
    </row>
    <row r="9" spans="1:2" x14ac:dyDescent="0.25">
      <c r="A9" s="116" t="s">
        <v>676</v>
      </c>
      <c r="B9" s="116" t="s">
        <v>3471</v>
      </c>
    </row>
    <row r="10" spans="1:2" x14ac:dyDescent="0.25">
      <c r="A10" s="116" t="s">
        <v>387</v>
      </c>
      <c r="B10" s="116" t="s">
        <v>3472</v>
      </c>
    </row>
  </sheetData>
  <mergeCells count="2">
    <mergeCell ref="A8:B8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E453-6473-4E26-BC4A-3ED23840F765}">
  <dimension ref="A1:AL1174"/>
  <sheetViews>
    <sheetView zoomScale="85" zoomScaleNormal="85" workbookViewId="0">
      <selection activeCell="I2" sqref="I2"/>
    </sheetView>
  </sheetViews>
  <sheetFormatPr defaultRowHeight="15" x14ac:dyDescent="0.25"/>
  <cols>
    <col min="1" max="1" width="21.140625" customWidth="1"/>
    <col min="2" max="2" width="16.28515625" customWidth="1"/>
    <col min="3" max="3" width="16.28515625" style="23" customWidth="1"/>
    <col min="4" max="4" width="17.7109375" customWidth="1"/>
    <col min="5" max="5" width="17.7109375" style="24" customWidth="1"/>
    <col min="6" max="6" width="17.7109375" style="19" customWidth="1"/>
    <col min="7" max="7" width="14.7109375" style="19" customWidth="1"/>
    <col min="8" max="9" width="14.5703125" style="19" customWidth="1"/>
    <col min="10" max="11" width="16.5703125" style="19" customWidth="1"/>
    <col min="12" max="12" width="12.140625" style="19" customWidth="1"/>
    <col min="13" max="14" width="15.7109375" style="20" customWidth="1"/>
    <col min="15" max="15" width="14.85546875" style="19" hidden="1" customWidth="1"/>
    <col min="16" max="16" width="12.5703125" style="19" hidden="1" customWidth="1"/>
    <col min="17" max="17" width="11.42578125" style="19" hidden="1" customWidth="1"/>
    <col min="18" max="18" width="16" style="19" hidden="1" customWidth="1"/>
    <col min="19" max="19" width="16.42578125" style="19" hidden="1" customWidth="1"/>
    <col min="20" max="20" width="20.28515625" style="19" hidden="1" customWidth="1"/>
    <col min="21" max="21" width="18" style="21" hidden="1" customWidth="1"/>
    <col min="22" max="22" width="9.140625" style="22" hidden="1" customWidth="1"/>
    <col min="23" max="23" width="13.7109375" style="22" customWidth="1"/>
    <col min="24" max="24" width="13.5703125" style="22" bestFit="1" customWidth="1"/>
    <col min="25" max="25" width="19.5703125" style="22" customWidth="1"/>
    <col min="30" max="30" width="8.85546875" customWidth="1"/>
    <col min="32" max="32" width="12" customWidth="1"/>
  </cols>
  <sheetData>
    <row r="1" spans="1:38" s="2" customFormat="1" ht="57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25" t="s">
        <v>4</v>
      </c>
      <c r="F1" s="26" t="s">
        <v>5</v>
      </c>
      <c r="G1" s="26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7" t="s">
        <v>13</v>
      </c>
      <c r="N1" s="27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  <c r="T1" s="26" t="s">
        <v>20</v>
      </c>
      <c r="U1" s="26" t="s">
        <v>21</v>
      </c>
      <c r="V1" s="26" t="s">
        <v>22</v>
      </c>
      <c r="W1" s="26" t="s">
        <v>3207</v>
      </c>
      <c r="X1" s="26" t="s">
        <v>3205</v>
      </c>
      <c r="Y1" s="26" t="s">
        <v>3371</v>
      </c>
      <c r="AD1" s="17"/>
      <c r="AE1" s="17"/>
      <c r="AF1" s="17"/>
      <c r="AG1" s="17"/>
      <c r="AH1" s="17"/>
      <c r="AI1" s="17"/>
      <c r="AJ1" s="17"/>
      <c r="AK1" s="17"/>
      <c r="AL1" s="17"/>
    </row>
    <row r="2" spans="1:38" ht="135" x14ac:dyDescent="0.25">
      <c r="A2" s="1" t="s">
        <v>3457</v>
      </c>
      <c r="B2" s="1" t="s">
        <v>3369</v>
      </c>
      <c r="C2" s="28" t="s">
        <v>3476</v>
      </c>
      <c r="D2" s="1" t="s">
        <v>3438</v>
      </c>
      <c r="E2" s="1" t="s">
        <v>3439</v>
      </c>
      <c r="F2" s="28" t="s">
        <v>23</v>
      </c>
      <c r="G2" s="28" t="s">
        <v>3437</v>
      </c>
      <c r="H2" s="28" t="s">
        <v>3440</v>
      </c>
      <c r="I2" s="28" t="s">
        <v>3441</v>
      </c>
      <c r="J2" s="28" t="s">
        <v>3442</v>
      </c>
      <c r="K2" s="28" t="s">
        <v>3443</v>
      </c>
      <c r="L2" s="28" t="s">
        <v>24</v>
      </c>
      <c r="M2" s="28" t="s">
        <v>3370</v>
      </c>
      <c r="N2" s="29" t="s">
        <v>25</v>
      </c>
      <c r="O2" s="28" t="s">
        <v>26</v>
      </c>
      <c r="P2" s="28" t="s">
        <v>27</v>
      </c>
      <c r="Q2" s="28" t="s">
        <v>28</v>
      </c>
      <c r="R2" s="28" t="s">
        <v>29</v>
      </c>
      <c r="S2" s="28" t="s">
        <v>30</v>
      </c>
      <c r="T2" s="28"/>
      <c r="U2" s="30"/>
      <c r="V2" s="31"/>
      <c r="W2" s="31"/>
      <c r="X2" s="31"/>
      <c r="Y2" s="30" t="s">
        <v>3372</v>
      </c>
      <c r="AD2" s="17"/>
      <c r="AE2" s="7"/>
      <c r="AF2" s="88"/>
      <c r="AG2" s="88"/>
      <c r="AH2" s="88"/>
      <c r="AI2" s="89"/>
      <c r="AJ2" s="7"/>
      <c r="AK2" s="7"/>
      <c r="AL2" s="7"/>
    </row>
    <row r="3" spans="1:38" ht="30" x14ac:dyDescent="0.25">
      <c r="A3" s="68" t="s">
        <v>3110</v>
      </c>
      <c r="B3" s="68" t="s">
        <v>72</v>
      </c>
      <c r="C3" s="30" t="s">
        <v>3111</v>
      </c>
      <c r="D3" s="69">
        <v>1728000</v>
      </c>
      <c r="E3" s="81">
        <f t="shared" ref="E3:E66" si="0">D3/1000</f>
        <v>1728</v>
      </c>
      <c r="F3" s="53" t="str">
        <f t="shared" ref="F3:F66" si="1">IF(E3&gt;=5,"Large",IF(AND(E3&lt;5,E3&gt;=0.1),"Small",IF(E3&lt;0.1,"Micro")))</f>
        <v>Large</v>
      </c>
      <c r="G3" s="46" t="s">
        <v>46</v>
      </c>
      <c r="H3" s="47">
        <v>53.118371000000003</v>
      </c>
      <c r="I3" s="47">
        <v>-4.1034256999999998</v>
      </c>
      <c r="J3" s="47">
        <v>53.139665999999998</v>
      </c>
      <c r="K3" s="47">
        <v>-4.0708475999999996</v>
      </c>
      <c r="L3" s="53"/>
      <c r="M3" s="82">
        <v>1984</v>
      </c>
      <c r="N3" s="39">
        <f t="shared" ref="N3:N34" si="2">2021-M3</f>
        <v>37</v>
      </c>
      <c r="O3" s="79"/>
      <c r="P3" s="79"/>
      <c r="Q3" s="79"/>
      <c r="R3" s="79"/>
      <c r="S3" s="79"/>
      <c r="T3" s="79" t="s">
        <v>867</v>
      </c>
      <c r="U3" s="80"/>
      <c r="V3" s="31" t="s">
        <v>3112</v>
      </c>
      <c r="W3" s="47" t="s">
        <v>3225</v>
      </c>
      <c r="X3" s="47">
        <f>1983-1975</f>
        <v>8</v>
      </c>
      <c r="Y3" s="53" t="s">
        <v>3226</v>
      </c>
      <c r="AD3" s="17"/>
      <c r="AE3" s="7"/>
      <c r="AF3" s="90"/>
      <c r="AG3" s="90"/>
      <c r="AH3" s="90"/>
      <c r="AI3" s="90"/>
      <c r="AJ3" s="90"/>
      <c r="AK3" s="90"/>
      <c r="AL3" s="90"/>
    </row>
    <row r="4" spans="1:38" ht="60" x14ac:dyDescent="0.25">
      <c r="A4" s="32" t="s">
        <v>44</v>
      </c>
      <c r="B4" s="32" t="s">
        <v>32</v>
      </c>
      <c r="C4" s="33" t="s">
        <v>45</v>
      </c>
      <c r="D4" s="34">
        <v>440000</v>
      </c>
      <c r="E4" s="35">
        <f t="shared" si="0"/>
        <v>440</v>
      </c>
      <c r="F4" s="36" t="str">
        <f t="shared" si="1"/>
        <v>Large</v>
      </c>
      <c r="G4" s="37" t="s">
        <v>46</v>
      </c>
      <c r="H4" s="47">
        <v>56.393885328077801</v>
      </c>
      <c r="I4" s="47">
        <v>-5.1134315509588903</v>
      </c>
      <c r="J4" s="47">
        <v>56.406494000000002</v>
      </c>
      <c r="K4" s="47">
        <v>-5.1130789999999999</v>
      </c>
      <c r="L4" s="37" t="s">
        <v>35</v>
      </c>
      <c r="M4" s="39">
        <v>1966</v>
      </c>
      <c r="N4" s="39">
        <f t="shared" si="2"/>
        <v>55</v>
      </c>
      <c r="O4" s="40">
        <v>9.8000000000000004E-2</v>
      </c>
      <c r="P4" s="40">
        <v>9.6000000000000002E-2</v>
      </c>
      <c r="Q4" s="41">
        <v>44166</v>
      </c>
      <c r="R4" s="42">
        <v>73861</v>
      </c>
      <c r="S4" s="43"/>
      <c r="T4" s="44" t="s">
        <v>36</v>
      </c>
      <c r="U4" s="30" t="s">
        <v>47</v>
      </c>
      <c r="V4" s="44" t="s">
        <v>48</v>
      </c>
      <c r="W4" s="45" t="s">
        <v>3261</v>
      </c>
      <c r="X4" s="45">
        <f>1966-1962</f>
        <v>4</v>
      </c>
      <c r="Y4" s="48" t="s">
        <v>3212</v>
      </c>
      <c r="AD4" s="17"/>
      <c r="AE4" s="7"/>
      <c r="AF4" s="90"/>
      <c r="AG4" s="90"/>
      <c r="AH4" s="90"/>
      <c r="AI4" s="90"/>
      <c r="AJ4" s="90"/>
      <c r="AK4" s="90"/>
      <c r="AL4" s="90"/>
    </row>
    <row r="5" spans="1:38" ht="30" x14ac:dyDescent="0.25">
      <c r="A5" s="68" t="s">
        <v>734</v>
      </c>
      <c r="B5" s="68" t="s">
        <v>72</v>
      </c>
      <c r="C5" s="30" t="s">
        <v>3111</v>
      </c>
      <c r="D5" s="69">
        <v>360000</v>
      </c>
      <c r="E5" s="70">
        <f t="shared" si="0"/>
        <v>360</v>
      </c>
      <c r="F5" s="53" t="str">
        <f t="shared" si="1"/>
        <v>Large</v>
      </c>
      <c r="G5" s="46" t="s">
        <v>46</v>
      </c>
      <c r="H5" s="47">
        <v>52.980899999999998</v>
      </c>
      <c r="I5" s="47">
        <v>-3.9685600000000001</v>
      </c>
      <c r="J5" s="47">
        <v>52.980559</v>
      </c>
      <c r="K5" s="47">
        <v>-3.9885258000000001</v>
      </c>
      <c r="L5" s="53"/>
      <c r="M5" s="82">
        <v>1963</v>
      </c>
      <c r="N5" s="39">
        <f t="shared" si="2"/>
        <v>58</v>
      </c>
      <c r="O5" s="79"/>
      <c r="P5" s="79"/>
      <c r="Q5" s="79"/>
      <c r="R5" s="79"/>
      <c r="S5" s="79"/>
      <c r="T5" s="79" t="s">
        <v>867</v>
      </c>
      <c r="U5" s="80"/>
      <c r="V5" s="31" t="s">
        <v>736</v>
      </c>
      <c r="W5" s="47" t="s">
        <v>3224</v>
      </c>
      <c r="X5" s="47">
        <f>1963-1957</f>
        <v>6</v>
      </c>
      <c r="Y5" s="31"/>
      <c r="AD5" s="17"/>
      <c r="AE5" s="7"/>
      <c r="AF5" s="90"/>
      <c r="AG5" s="90"/>
      <c r="AH5" s="90"/>
      <c r="AI5" s="90"/>
      <c r="AJ5" s="90"/>
      <c r="AK5" s="90"/>
      <c r="AL5" s="90"/>
    </row>
    <row r="6" spans="1:38" ht="45" x14ac:dyDescent="0.25">
      <c r="A6" s="67" t="s">
        <v>3107</v>
      </c>
      <c r="B6" s="68" t="s">
        <v>32</v>
      </c>
      <c r="C6" s="30" t="s">
        <v>33</v>
      </c>
      <c r="D6" s="69">
        <v>300000</v>
      </c>
      <c r="E6" s="81">
        <f t="shared" si="0"/>
        <v>300</v>
      </c>
      <c r="F6" s="53" t="str">
        <f t="shared" si="1"/>
        <v>Large</v>
      </c>
      <c r="G6" s="46" t="s">
        <v>46</v>
      </c>
      <c r="H6" s="47">
        <v>57.262070000000001</v>
      </c>
      <c r="I6" s="47">
        <v>-4.4835886</v>
      </c>
      <c r="J6" s="47">
        <v>57.229346</v>
      </c>
      <c r="K6" s="47">
        <v>-4.4638743999999999</v>
      </c>
      <c r="L6" s="53"/>
      <c r="M6" s="82">
        <v>1974</v>
      </c>
      <c r="N6" s="39">
        <f t="shared" si="2"/>
        <v>47</v>
      </c>
      <c r="O6" s="79"/>
      <c r="P6" s="79"/>
      <c r="Q6" s="79"/>
      <c r="R6" s="79"/>
      <c r="S6" s="79"/>
      <c r="T6" s="79"/>
      <c r="U6" s="83" t="s">
        <v>3108</v>
      </c>
      <c r="V6" s="31" t="s">
        <v>3109</v>
      </c>
      <c r="W6" s="47"/>
      <c r="X6" s="47"/>
      <c r="Y6" s="53"/>
      <c r="AD6" s="17"/>
      <c r="AE6" s="7"/>
      <c r="AF6" s="90"/>
      <c r="AG6" s="90"/>
      <c r="AH6" s="90"/>
      <c r="AI6" s="90"/>
      <c r="AJ6" s="90"/>
      <c r="AK6" s="90"/>
      <c r="AL6" s="90"/>
    </row>
    <row r="7" spans="1:38" ht="45" x14ac:dyDescent="0.25">
      <c r="A7" s="32" t="s">
        <v>31</v>
      </c>
      <c r="B7" s="32" t="s">
        <v>32</v>
      </c>
      <c r="C7" s="33" t="s">
        <v>33</v>
      </c>
      <c r="D7" s="34">
        <v>152500</v>
      </c>
      <c r="E7" s="35">
        <f t="shared" si="0"/>
        <v>152.5</v>
      </c>
      <c r="F7" s="36" t="str">
        <f t="shared" si="1"/>
        <v>Large</v>
      </c>
      <c r="G7" s="37" t="s">
        <v>34</v>
      </c>
      <c r="H7" s="38">
        <v>56.251199999999997</v>
      </c>
      <c r="I7" s="38">
        <v>-4.7117000000000004</v>
      </c>
      <c r="J7" s="38">
        <v>56.261730999999997</v>
      </c>
      <c r="K7" s="38">
        <v>-4.7633134999999998</v>
      </c>
      <c r="L7" s="37" t="s">
        <v>35</v>
      </c>
      <c r="M7" s="39">
        <v>1950</v>
      </c>
      <c r="N7" s="39">
        <f t="shared" si="2"/>
        <v>71</v>
      </c>
      <c r="O7" s="40">
        <v>0.10100000000000001</v>
      </c>
      <c r="P7" s="40">
        <v>0.11600000000000001</v>
      </c>
      <c r="Q7" s="41">
        <v>44136</v>
      </c>
      <c r="R7" s="42">
        <v>155046</v>
      </c>
      <c r="S7" s="43"/>
      <c r="T7" s="44" t="s">
        <v>36</v>
      </c>
      <c r="U7" s="30" t="s">
        <v>37</v>
      </c>
      <c r="V7" s="44" t="s">
        <v>38</v>
      </c>
      <c r="W7" s="45" t="s">
        <v>3209</v>
      </c>
      <c r="X7" s="45">
        <f>1950-1945</f>
        <v>5</v>
      </c>
      <c r="Y7" s="37" t="s">
        <v>3373</v>
      </c>
      <c r="AD7" s="17"/>
      <c r="AE7" s="7"/>
      <c r="AF7" s="90"/>
      <c r="AG7" s="90"/>
      <c r="AH7" s="90"/>
      <c r="AI7" s="90"/>
      <c r="AJ7" s="90"/>
      <c r="AK7" s="90"/>
      <c r="AL7" s="90"/>
    </row>
    <row r="8" spans="1:38" ht="75" x14ac:dyDescent="0.25">
      <c r="A8" s="32" t="s">
        <v>39</v>
      </c>
      <c r="B8" s="32" t="s">
        <v>32</v>
      </c>
      <c r="C8" s="33" t="s">
        <v>33</v>
      </c>
      <c r="D8" s="34">
        <v>100000</v>
      </c>
      <c r="E8" s="35">
        <f t="shared" si="0"/>
        <v>100</v>
      </c>
      <c r="F8" s="36" t="str">
        <f t="shared" si="1"/>
        <v>Large</v>
      </c>
      <c r="G8" s="37" t="s">
        <v>34</v>
      </c>
      <c r="H8" s="47">
        <v>57.141739999999999</v>
      </c>
      <c r="I8" s="47">
        <v>-4.6424599999999998</v>
      </c>
      <c r="J8" s="47">
        <v>57.094321000000001</v>
      </c>
      <c r="K8" s="47">
        <v>-4.5573306000000002</v>
      </c>
      <c r="L8" s="37" t="s">
        <v>40</v>
      </c>
      <c r="M8" s="39">
        <v>2012</v>
      </c>
      <c r="N8" s="39">
        <f t="shared" si="2"/>
        <v>9</v>
      </c>
      <c r="O8" s="40">
        <v>0.14799999999999999</v>
      </c>
      <c r="P8" s="40">
        <v>0.26</v>
      </c>
      <c r="Q8" s="41">
        <v>44136</v>
      </c>
      <c r="R8" s="42">
        <v>230769</v>
      </c>
      <c r="S8" s="42">
        <v>230769</v>
      </c>
      <c r="T8" s="44" t="s">
        <v>41</v>
      </c>
      <c r="U8" s="30" t="s">
        <v>42</v>
      </c>
      <c r="V8" s="44" t="s">
        <v>43</v>
      </c>
      <c r="W8" s="45" t="s">
        <v>3210</v>
      </c>
      <c r="X8" s="45">
        <f>2009-2006</f>
        <v>3</v>
      </c>
      <c r="Y8" s="48" t="s">
        <v>3211</v>
      </c>
      <c r="AD8" s="17"/>
      <c r="AE8" s="7"/>
      <c r="AF8" s="90"/>
      <c r="AG8" s="90"/>
      <c r="AH8" s="90"/>
      <c r="AI8" s="90"/>
      <c r="AJ8" s="90"/>
      <c r="AK8" s="90"/>
      <c r="AL8" s="90"/>
    </row>
    <row r="9" spans="1:38" ht="45" x14ac:dyDescent="0.25">
      <c r="A9" s="32" t="s">
        <v>49</v>
      </c>
      <c r="B9" s="32" t="s">
        <v>32</v>
      </c>
      <c r="C9" s="33" t="s">
        <v>3214</v>
      </c>
      <c r="D9" s="34">
        <v>86500</v>
      </c>
      <c r="E9" s="35">
        <f t="shared" si="0"/>
        <v>86.5</v>
      </c>
      <c r="F9" s="36" t="str">
        <f t="shared" si="1"/>
        <v>Large</v>
      </c>
      <c r="G9" s="37" t="s">
        <v>34</v>
      </c>
      <c r="H9" s="47">
        <v>56.8292710677797</v>
      </c>
      <c r="I9" s="47">
        <v>-5.0695433217497303</v>
      </c>
      <c r="J9" s="49" t="s">
        <v>50</v>
      </c>
      <c r="K9" s="50" t="s">
        <v>51</v>
      </c>
      <c r="L9" s="37" t="s">
        <v>35</v>
      </c>
      <c r="M9" s="39">
        <v>1929</v>
      </c>
      <c r="N9" s="39">
        <f t="shared" si="2"/>
        <v>92</v>
      </c>
      <c r="O9" s="40">
        <v>0.752</v>
      </c>
      <c r="P9" s="40">
        <v>0.76600000000000001</v>
      </c>
      <c r="Q9" s="41">
        <v>44166</v>
      </c>
      <c r="R9" s="42">
        <v>582183</v>
      </c>
      <c r="S9" s="43"/>
      <c r="T9" s="43" t="s">
        <v>52</v>
      </c>
      <c r="U9" s="30" t="s">
        <v>53</v>
      </c>
      <c r="V9" s="44" t="s">
        <v>54</v>
      </c>
      <c r="W9" s="45" t="s">
        <v>3213</v>
      </c>
      <c r="X9" s="45">
        <f>1929-1924</f>
        <v>5</v>
      </c>
      <c r="Y9" s="51" t="s">
        <v>3216</v>
      </c>
      <c r="AD9" s="17"/>
      <c r="AE9" s="7"/>
      <c r="AF9" s="90"/>
      <c r="AG9" s="90"/>
      <c r="AH9" s="90"/>
      <c r="AI9" s="90"/>
      <c r="AJ9" s="90"/>
      <c r="AK9" s="90"/>
      <c r="AL9" s="90"/>
    </row>
    <row r="10" spans="1:38" ht="45" x14ac:dyDescent="0.25">
      <c r="A10" s="32" t="s">
        <v>55</v>
      </c>
      <c r="B10" s="32" t="s">
        <v>32</v>
      </c>
      <c r="C10" s="33" t="s">
        <v>33</v>
      </c>
      <c r="D10" s="34">
        <v>75000</v>
      </c>
      <c r="E10" s="35">
        <f t="shared" si="0"/>
        <v>75</v>
      </c>
      <c r="F10" s="36" t="str">
        <f t="shared" si="1"/>
        <v>Large</v>
      </c>
      <c r="G10" s="37" t="s">
        <v>34</v>
      </c>
      <c r="H10" s="38">
        <v>56.709119999999999</v>
      </c>
      <c r="I10" s="38">
        <v>-4.0064552000000004</v>
      </c>
      <c r="J10" s="38">
        <v>56.764650000000003</v>
      </c>
      <c r="K10" s="38">
        <v>-4.1051880000000001</v>
      </c>
      <c r="L10" s="37" t="s">
        <v>35</v>
      </c>
      <c r="M10" s="39">
        <v>1957</v>
      </c>
      <c r="N10" s="39">
        <f t="shared" si="2"/>
        <v>64</v>
      </c>
      <c r="O10" s="40">
        <v>0.17199999999999999</v>
      </c>
      <c r="P10" s="40">
        <v>0.185</v>
      </c>
      <c r="Q10" s="41">
        <v>44136</v>
      </c>
      <c r="R10" s="42">
        <v>121655</v>
      </c>
      <c r="S10" s="43"/>
      <c r="T10" s="44" t="s">
        <v>56</v>
      </c>
      <c r="U10" s="30" t="s">
        <v>57</v>
      </c>
      <c r="V10" s="44" t="s">
        <v>58</v>
      </c>
      <c r="W10" s="45">
        <v>-1956</v>
      </c>
      <c r="X10" s="45"/>
      <c r="Y10" s="48"/>
      <c r="AD10" s="17"/>
      <c r="AE10" s="7"/>
      <c r="AF10" s="90"/>
      <c r="AG10" s="90"/>
      <c r="AH10" s="90"/>
      <c r="AI10" s="90"/>
      <c r="AJ10" s="90"/>
      <c r="AK10" s="90"/>
      <c r="AL10" s="90"/>
    </row>
    <row r="11" spans="1:38" ht="45" x14ac:dyDescent="0.25">
      <c r="A11" s="32" t="s">
        <v>59</v>
      </c>
      <c r="B11" s="32" t="s">
        <v>32</v>
      </c>
      <c r="C11" s="33" t="s">
        <v>33</v>
      </c>
      <c r="D11" s="34">
        <v>69000</v>
      </c>
      <c r="E11" s="35">
        <f t="shared" si="0"/>
        <v>69</v>
      </c>
      <c r="F11" s="36" t="str">
        <f t="shared" si="1"/>
        <v>Large</v>
      </c>
      <c r="G11" s="37" t="s">
        <v>34</v>
      </c>
      <c r="H11" s="38">
        <v>57.3259721095516</v>
      </c>
      <c r="I11" s="38">
        <v>-4.79395230622334</v>
      </c>
      <c r="J11" s="38">
        <v>57.305919000000003</v>
      </c>
      <c r="K11" s="38">
        <v>-4.8675898000000002</v>
      </c>
      <c r="L11" s="37" t="s">
        <v>35</v>
      </c>
      <c r="M11" s="39">
        <v>1951</v>
      </c>
      <c r="N11" s="39">
        <f t="shared" si="2"/>
        <v>70</v>
      </c>
      <c r="O11" s="40">
        <v>0.35199999999999998</v>
      </c>
      <c r="P11" s="40">
        <v>0.41099999999999998</v>
      </c>
      <c r="Q11" s="41">
        <v>44136</v>
      </c>
      <c r="R11" s="42">
        <v>249169</v>
      </c>
      <c r="S11" s="43"/>
      <c r="T11" s="33" t="s">
        <v>41</v>
      </c>
      <c r="U11" s="30" t="s">
        <v>60</v>
      </c>
      <c r="V11" s="44" t="s">
        <v>61</v>
      </c>
      <c r="W11" s="45" t="s">
        <v>3215</v>
      </c>
      <c r="X11" s="45">
        <f>1951-1947</f>
        <v>4</v>
      </c>
      <c r="Y11" s="48"/>
      <c r="AD11" s="17"/>
      <c r="AE11" s="7"/>
      <c r="AF11" s="90"/>
      <c r="AG11" s="90"/>
      <c r="AH11" s="90"/>
      <c r="AI11" s="90"/>
      <c r="AJ11" s="90"/>
      <c r="AK11" s="90"/>
      <c r="AL11" s="90"/>
    </row>
    <row r="12" spans="1:38" ht="105" x14ac:dyDescent="0.25">
      <c r="A12" s="32" t="s">
        <v>3260</v>
      </c>
      <c r="B12" s="32" t="s">
        <v>32</v>
      </c>
      <c r="C12" s="33" t="s">
        <v>33</v>
      </c>
      <c r="D12" s="34">
        <v>61000</v>
      </c>
      <c r="E12" s="35">
        <f t="shared" si="0"/>
        <v>61</v>
      </c>
      <c r="F12" s="36" t="str">
        <f t="shared" si="1"/>
        <v>Large</v>
      </c>
      <c r="G12" s="37" t="s">
        <v>34</v>
      </c>
      <c r="H12" s="38">
        <v>56.717010000000002</v>
      </c>
      <c r="I12" s="38">
        <v>-3.7780800000000001</v>
      </c>
      <c r="J12" s="38">
        <v>56.720778000000003</v>
      </c>
      <c r="K12" s="38">
        <v>-3.8246517</v>
      </c>
      <c r="L12" s="37" t="s">
        <v>35</v>
      </c>
      <c r="M12" s="39">
        <v>1950</v>
      </c>
      <c r="N12" s="39">
        <f t="shared" si="2"/>
        <v>71</v>
      </c>
      <c r="O12" s="40">
        <v>0.37</v>
      </c>
      <c r="P12" s="40">
        <v>0.42399999999999999</v>
      </c>
      <c r="Q12" s="41">
        <v>44136</v>
      </c>
      <c r="R12" s="42">
        <v>228022</v>
      </c>
      <c r="S12" s="43"/>
      <c r="T12" s="44" t="s">
        <v>56</v>
      </c>
      <c r="U12" s="30" t="s">
        <v>62</v>
      </c>
      <c r="V12" s="44" t="s">
        <v>63</v>
      </c>
      <c r="W12" s="45" t="s">
        <v>3259</v>
      </c>
      <c r="X12" s="45"/>
      <c r="Y12" s="52" t="s">
        <v>3411</v>
      </c>
      <c r="AD12" s="7"/>
      <c r="AE12" s="7"/>
      <c r="AF12" s="90"/>
      <c r="AG12" s="90"/>
      <c r="AH12" s="90"/>
      <c r="AI12" s="90"/>
      <c r="AJ12" s="90"/>
      <c r="AK12" s="90"/>
      <c r="AL12" s="90"/>
    </row>
    <row r="13" spans="1:38" ht="45" x14ac:dyDescent="0.25">
      <c r="A13" s="32" t="s">
        <v>64</v>
      </c>
      <c r="B13" s="32" t="s">
        <v>32</v>
      </c>
      <c r="C13" s="33" t="s">
        <v>33</v>
      </c>
      <c r="D13" s="34">
        <v>45000</v>
      </c>
      <c r="E13" s="35">
        <f t="shared" si="0"/>
        <v>45</v>
      </c>
      <c r="F13" s="36" t="str">
        <f t="shared" si="1"/>
        <v>Large</v>
      </c>
      <c r="G13" s="37" t="s">
        <v>34</v>
      </c>
      <c r="H13" s="38">
        <v>56.484560664465299</v>
      </c>
      <c r="I13" s="38">
        <v>-4.3634073951704702</v>
      </c>
      <c r="J13" s="38">
        <v>56.545969999999997</v>
      </c>
      <c r="K13" s="38">
        <v>-4.4296226000000001</v>
      </c>
      <c r="L13" s="37" t="s">
        <v>35</v>
      </c>
      <c r="M13" s="39">
        <v>1958</v>
      </c>
      <c r="N13" s="39">
        <f t="shared" si="2"/>
        <v>63</v>
      </c>
      <c r="O13" s="40">
        <v>0.42299999999999999</v>
      </c>
      <c r="P13" s="40">
        <v>0.47699999999999998</v>
      </c>
      <c r="Q13" s="41">
        <v>44136</v>
      </c>
      <c r="R13" s="42">
        <v>188433</v>
      </c>
      <c r="S13" s="43"/>
      <c r="T13" s="44" t="s">
        <v>65</v>
      </c>
      <c r="U13" s="30" t="s">
        <v>66</v>
      </c>
      <c r="V13" s="44" t="s">
        <v>67</v>
      </c>
      <c r="W13" s="45"/>
      <c r="X13" s="45"/>
      <c r="Y13" s="48"/>
      <c r="AD13" s="17"/>
      <c r="AE13" s="7"/>
      <c r="AF13" s="7"/>
      <c r="AG13" s="7"/>
      <c r="AH13" s="7"/>
      <c r="AI13" s="7"/>
      <c r="AJ13" s="7"/>
      <c r="AK13" s="7"/>
      <c r="AL13" s="7"/>
    </row>
    <row r="14" spans="1:38" ht="45" x14ac:dyDescent="0.25">
      <c r="A14" s="32" t="s">
        <v>68</v>
      </c>
      <c r="B14" s="32" t="s">
        <v>32</v>
      </c>
      <c r="C14" s="33" t="s">
        <v>33</v>
      </c>
      <c r="D14" s="34">
        <v>44100</v>
      </c>
      <c r="E14" s="35">
        <f t="shared" si="0"/>
        <v>44.1</v>
      </c>
      <c r="F14" s="36" t="str">
        <f t="shared" si="1"/>
        <v>Large</v>
      </c>
      <c r="G14" s="37" t="s">
        <v>34</v>
      </c>
      <c r="H14" s="38">
        <v>56.693021999999999</v>
      </c>
      <c r="I14" s="38">
        <v>-4.4019367999999996</v>
      </c>
      <c r="J14" s="38">
        <v>56.732512</v>
      </c>
      <c r="K14" s="38">
        <v>-4.4392839000000004</v>
      </c>
      <c r="L14" s="37" t="s">
        <v>35</v>
      </c>
      <c r="M14" s="39">
        <v>1930</v>
      </c>
      <c r="N14" s="39">
        <f t="shared" si="2"/>
        <v>91</v>
      </c>
      <c r="O14" s="40">
        <v>0.51500000000000001</v>
      </c>
      <c r="P14" s="40">
        <v>0.61399999999999999</v>
      </c>
      <c r="Q14" s="41">
        <v>44136</v>
      </c>
      <c r="R14" s="42">
        <v>237745</v>
      </c>
      <c r="S14" s="43"/>
      <c r="T14" s="44" t="s">
        <v>56</v>
      </c>
      <c r="U14" s="30" t="s">
        <v>69</v>
      </c>
      <c r="V14" s="44" t="s">
        <v>70</v>
      </c>
      <c r="W14" s="45" t="s">
        <v>3217</v>
      </c>
      <c r="X14" s="45">
        <f>1930-1928</f>
        <v>2</v>
      </c>
      <c r="Y14" s="37" t="s">
        <v>3374</v>
      </c>
      <c r="AD14" s="17"/>
      <c r="AE14" s="7"/>
      <c r="AF14" s="7"/>
      <c r="AG14" s="7"/>
      <c r="AH14" s="7"/>
      <c r="AI14" s="7"/>
      <c r="AJ14" s="7"/>
      <c r="AK14" s="7"/>
      <c r="AL14" s="7"/>
    </row>
    <row r="15" spans="1:38" ht="60" x14ac:dyDescent="0.25">
      <c r="A15" s="32" t="s">
        <v>71</v>
      </c>
      <c r="B15" s="32" t="s">
        <v>72</v>
      </c>
      <c r="C15" s="33" t="s">
        <v>73</v>
      </c>
      <c r="D15" s="34">
        <v>41000</v>
      </c>
      <c r="E15" s="35">
        <f t="shared" si="0"/>
        <v>41</v>
      </c>
      <c r="F15" s="36" t="str">
        <f t="shared" si="1"/>
        <v>Large</v>
      </c>
      <c r="G15" s="37" t="s">
        <v>34</v>
      </c>
      <c r="H15" s="38">
        <v>52.396500000000003</v>
      </c>
      <c r="I15" s="38">
        <v>-3.8998300000000001</v>
      </c>
      <c r="J15" s="38">
        <v>52.422707000000003</v>
      </c>
      <c r="K15" s="38">
        <v>-3.8461810999999999</v>
      </c>
      <c r="L15" s="37" t="s">
        <v>35</v>
      </c>
      <c r="M15" s="39">
        <v>1960</v>
      </c>
      <c r="N15" s="39">
        <f t="shared" si="2"/>
        <v>61</v>
      </c>
      <c r="O15" s="40">
        <v>0.19400000000000001</v>
      </c>
      <c r="P15" s="40">
        <v>0.28000000000000003</v>
      </c>
      <c r="Q15" s="41">
        <v>44197</v>
      </c>
      <c r="R15" s="42">
        <v>100773</v>
      </c>
      <c r="S15" s="43"/>
      <c r="T15" s="43"/>
      <c r="U15" s="30" t="s">
        <v>74</v>
      </c>
      <c r="V15" s="31"/>
      <c r="W15" s="47" t="s">
        <v>3218</v>
      </c>
      <c r="X15" s="47">
        <f>1962-1957</f>
        <v>5</v>
      </c>
      <c r="Y15" s="53" t="s">
        <v>3219</v>
      </c>
      <c r="AD15" s="7"/>
      <c r="AE15" s="7"/>
      <c r="AF15" s="7"/>
      <c r="AG15" s="7"/>
      <c r="AH15" s="7"/>
      <c r="AI15" s="7"/>
      <c r="AJ15" s="7"/>
      <c r="AK15" s="7"/>
      <c r="AL15" s="7"/>
    </row>
    <row r="16" spans="1:38" ht="45" x14ac:dyDescent="0.25">
      <c r="A16" s="32" t="s">
        <v>75</v>
      </c>
      <c r="B16" s="32" t="s">
        <v>32</v>
      </c>
      <c r="C16" s="33" t="s">
        <v>33</v>
      </c>
      <c r="D16" s="34">
        <v>40000</v>
      </c>
      <c r="E16" s="35">
        <f t="shared" si="0"/>
        <v>40</v>
      </c>
      <c r="F16" s="36" t="str">
        <f t="shared" si="1"/>
        <v>Large</v>
      </c>
      <c r="G16" s="37" t="s">
        <v>34</v>
      </c>
      <c r="H16" s="38">
        <v>56.277439999999999</v>
      </c>
      <c r="I16" s="38">
        <v>-4.9216300000000004</v>
      </c>
      <c r="J16" s="38">
        <v>56.330095</v>
      </c>
      <c r="K16" s="38">
        <v>-4.9728826000000002</v>
      </c>
      <c r="L16" s="37" t="s">
        <v>35</v>
      </c>
      <c r="M16" s="39">
        <v>1955</v>
      </c>
      <c r="N16" s="39">
        <f t="shared" si="2"/>
        <v>66</v>
      </c>
      <c r="O16" s="40">
        <v>0.24399999999999999</v>
      </c>
      <c r="P16" s="40">
        <v>0.30099999999999999</v>
      </c>
      <c r="Q16" s="41">
        <v>44136</v>
      </c>
      <c r="R16" s="42">
        <v>105571</v>
      </c>
      <c r="S16" s="43"/>
      <c r="T16" s="44" t="s">
        <v>36</v>
      </c>
      <c r="U16" s="30" t="s">
        <v>76</v>
      </c>
      <c r="V16" s="31" t="s">
        <v>77</v>
      </c>
      <c r="W16" s="47" t="s">
        <v>3220</v>
      </c>
      <c r="X16" s="47">
        <f>1956-1948</f>
        <v>8</v>
      </c>
      <c r="Y16" s="54">
        <v>7000000</v>
      </c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45" x14ac:dyDescent="0.25">
      <c r="A17" s="32" t="s">
        <v>78</v>
      </c>
      <c r="B17" s="32" t="s">
        <v>32</v>
      </c>
      <c r="C17" s="33" t="s">
        <v>33</v>
      </c>
      <c r="D17" s="34">
        <v>38000</v>
      </c>
      <c r="E17" s="35">
        <f t="shared" si="0"/>
        <v>38</v>
      </c>
      <c r="F17" s="36" t="str">
        <f t="shared" si="1"/>
        <v>Large</v>
      </c>
      <c r="G17" s="37" t="s">
        <v>34</v>
      </c>
      <c r="H17" s="38">
        <v>57.407389000000002</v>
      </c>
      <c r="I17" s="38">
        <v>-4.8441111000000001</v>
      </c>
      <c r="J17" s="38">
        <v>57.408779000000003</v>
      </c>
      <c r="K17" s="38">
        <v>-4.9930474</v>
      </c>
      <c r="L17" s="37" t="s">
        <v>35</v>
      </c>
      <c r="M17" s="39">
        <v>1963</v>
      </c>
      <c r="N17" s="39">
        <f t="shared" si="2"/>
        <v>58</v>
      </c>
      <c r="O17" s="40">
        <v>0.25600000000000001</v>
      </c>
      <c r="P17" s="40">
        <v>0.33900000000000002</v>
      </c>
      <c r="Q17" s="41">
        <v>44136</v>
      </c>
      <c r="R17" s="42">
        <v>113270</v>
      </c>
      <c r="S17" s="43"/>
      <c r="T17" s="44" t="s">
        <v>41</v>
      </c>
      <c r="U17" s="30" t="s">
        <v>79</v>
      </c>
      <c r="V17" s="44" t="s">
        <v>80</v>
      </c>
      <c r="W17" s="45">
        <v>-1963</v>
      </c>
      <c r="X17" s="45"/>
      <c r="Y17" s="48"/>
      <c r="AD17" s="7"/>
      <c r="AE17" s="7"/>
      <c r="AF17" s="7"/>
      <c r="AG17" s="7"/>
      <c r="AH17" s="7"/>
      <c r="AI17" s="7"/>
      <c r="AJ17" s="7"/>
      <c r="AK17" s="7"/>
      <c r="AL17" s="7"/>
    </row>
    <row r="18" spans="1:38" ht="105" x14ac:dyDescent="0.25">
      <c r="A18" s="32" t="s">
        <v>81</v>
      </c>
      <c r="B18" s="32" t="s">
        <v>32</v>
      </c>
      <c r="C18" s="33" t="s">
        <v>33</v>
      </c>
      <c r="D18" s="34">
        <v>37000</v>
      </c>
      <c r="E18" s="35">
        <f t="shared" si="0"/>
        <v>37</v>
      </c>
      <c r="F18" s="36" t="str">
        <f t="shared" si="1"/>
        <v>Large</v>
      </c>
      <c r="G18" s="37" t="s">
        <v>34</v>
      </c>
      <c r="H18" s="38">
        <v>57.201810000000002</v>
      </c>
      <c r="I18" s="38">
        <v>-4.7206799999999998</v>
      </c>
      <c r="J18" s="38">
        <v>57.202081999999997</v>
      </c>
      <c r="K18" s="38">
        <v>-4.7209909999999997</v>
      </c>
      <c r="L18" s="37" t="s">
        <v>35</v>
      </c>
      <c r="M18" s="39">
        <v>1953</v>
      </c>
      <c r="N18" s="39">
        <f t="shared" si="2"/>
        <v>68</v>
      </c>
      <c r="O18" s="40">
        <v>0.45</v>
      </c>
      <c r="P18" s="40">
        <v>0.55300000000000005</v>
      </c>
      <c r="Q18" s="41">
        <v>44136</v>
      </c>
      <c r="R18" s="42">
        <v>183551</v>
      </c>
      <c r="S18" s="43"/>
      <c r="T18" s="44" t="s">
        <v>41</v>
      </c>
      <c r="U18" s="30" t="s">
        <v>82</v>
      </c>
      <c r="V18" s="31" t="s">
        <v>83</v>
      </c>
      <c r="W18" s="45" t="s">
        <v>3259</v>
      </c>
      <c r="X18" s="45"/>
      <c r="Y18" s="52" t="s">
        <v>3444</v>
      </c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45" x14ac:dyDescent="0.25">
      <c r="A19" s="32" t="s">
        <v>84</v>
      </c>
      <c r="B19" s="32" t="s">
        <v>32</v>
      </c>
      <c r="C19" s="33" t="s">
        <v>33</v>
      </c>
      <c r="D19" s="34">
        <v>34000</v>
      </c>
      <c r="E19" s="35">
        <f t="shared" si="0"/>
        <v>34</v>
      </c>
      <c r="F19" s="36" t="str">
        <f t="shared" si="1"/>
        <v>Large</v>
      </c>
      <c r="G19" s="37" t="s">
        <v>34</v>
      </c>
      <c r="H19" s="38">
        <v>57.574601227026001</v>
      </c>
      <c r="I19" s="38">
        <v>-4.6869237003955204</v>
      </c>
      <c r="J19" s="38">
        <v>57.582906999999999</v>
      </c>
      <c r="K19" s="38">
        <v>-4.6984871999999998</v>
      </c>
      <c r="L19" s="37" t="s">
        <v>35</v>
      </c>
      <c r="M19" s="39">
        <v>1954</v>
      </c>
      <c r="N19" s="39">
        <f t="shared" si="2"/>
        <v>67</v>
      </c>
      <c r="O19" s="40">
        <v>0.438</v>
      </c>
      <c r="P19" s="40">
        <v>0.497</v>
      </c>
      <c r="Q19" s="41">
        <v>44136</v>
      </c>
      <c r="R19" s="42">
        <v>152036</v>
      </c>
      <c r="S19" s="43"/>
      <c r="T19" s="44" t="s">
        <v>41</v>
      </c>
      <c r="U19" s="30" t="s">
        <v>85</v>
      </c>
      <c r="V19" s="44" t="s">
        <v>86</v>
      </c>
      <c r="W19" s="45"/>
      <c r="X19" s="45"/>
      <c r="Y19" s="48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45" x14ac:dyDescent="0.25">
      <c r="A20" s="32" t="s">
        <v>87</v>
      </c>
      <c r="B20" s="32" t="s">
        <v>32</v>
      </c>
      <c r="C20" s="33" t="s">
        <v>33</v>
      </c>
      <c r="D20" s="34">
        <v>34000</v>
      </c>
      <c r="E20" s="35">
        <f t="shared" si="0"/>
        <v>34</v>
      </c>
      <c r="F20" s="36" t="str">
        <f t="shared" si="1"/>
        <v>Large</v>
      </c>
      <c r="G20" s="37" t="s">
        <v>34</v>
      </c>
      <c r="H20" s="38">
        <v>56.706401</v>
      </c>
      <c r="I20" s="38">
        <v>-4.0212013000000004</v>
      </c>
      <c r="J20" s="38">
        <v>56.698141</v>
      </c>
      <c r="K20" s="38">
        <v>-4.1888420000000002</v>
      </c>
      <c r="L20" s="37" t="s">
        <v>35</v>
      </c>
      <c r="M20" s="39">
        <v>1933</v>
      </c>
      <c r="N20" s="39">
        <f t="shared" si="2"/>
        <v>88</v>
      </c>
      <c r="O20" s="40">
        <v>0.45800000000000002</v>
      </c>
      <c r="P20" s="40">
        <v>0.51500000000000001</v>
      </c>
      <c r="Q20" s="41">
        <v>44136</v>
      </c>
      <c r="R20" s="42">
        <v>153962</v>
      </c>
      <c r="S20" s="43"/>
      <c r="T20" s="44" t="s">
        <v>56</v>
      </c>
      <c r="U20" s="30" t="s">
        <v>57</v>
      </c>
      <c r="V20" s="44" t="s">
        <v>58</v>
      </c>
      <c r="W20" s="45"/>
      <c r="X20" s="45"/>
      <c r="Y20" s="37" t="s">
        <v>3445</v>
      </c>
    </row>
    <row r="21" spans="1:38" ht="90" x14ac:dyDescent="0.25">
      <c r="A21" s="32" t="s">
        <v>88</v>
      </c>
      <c r="B21" s="32" t="s">
        <v>32</v>
      </c>
      <c r="C21" s="33" t="s">
        <v>45</v>
      </c>
      <c r="D21" s="34">
        <v>33000</v>
      </c>
      <c r="E21" s="35">
        <f t="shared" si="0"/>
        <v>33</v>
      </c>
      <c r="F21" s="36" t="str">
        <f t="shared" si="1"/>
        <v>Large</v>
      </c>
      <c r="G21" s="37" t="s">
        <v>34</v>
      </c>
      <c r="H21" s="38">
        <v>54.859721</v>
      </c>
      <c r="I21" s="38">
        <v>-4.0344004</v>
      </c>
      <c r="J21" s="38">
        <v>54.869112000000001</v>
      </c>
      <c r="K21" s="38">
        <v>-4.0246143999999999</v>
      </c>
      <c r="L21" s="37" t="s">
        <v>35</v>
      </c>
      <c r="M21" s="39">
        <v>1935</v>
      </c>
      <c r="N21" s="39">
        <f t="shared" si="2"/>
        <v>86</v>
      </c>
      <c r="O21" s="40">
        <v>0.29699999999999999</v>
      </c>
      <c r="P21" s="40">
        <v>0.32400000000000001</v>
      </c>
      <c r="Q21" s="41">
        <v>44166</v>
      </c>
      <c r="R21" s="42">
        <v>93774</v>
      </c>
      <c r="S21" s="43"/>
      <c r="T21" s="44" t="s">
        <v>89</v>
      </c>
      <c r="U21" s="30" t="s">
        <v>90</v>
      </c>
      <c r="V21" s="44" t="s">
        <v>91</v>
      </c>
      <c r="W21" s="45" t="s">
        <v>3223</v>
      </c>
      <c r="X21" s="45">
        <f>1935-1931</f>
        <v>4</v>
      </c>
      <c r="Y21" s="37" t="s">
        <v>3446</v>
      </c>
    </row>
    <row r="22" spans="1:38" ht="45" x14ac:dyDescent="0.25">
      <c r="A22" s="32" t="s">
        <v>92</v>
      </c>
      <c r="B22" s="32" t="s">
        <v>32</v>
      </c>
      <c r="C22" s="33" t="s">
        <v>33</v>
      </c>
      <c r="D22" s="34">
        <v>25000</v>
      </c>
      <c r="E22" s="35">
        <f t="shared" si="0"/>
        <v>25</v>
      </c>
      <c r="F22" s="36" t="str">
        <f t="shared" si="1"/>
        <v>Large</v>
      </c>
      <c r="G22" s="37" t="s">
        <v>34</v>
      </c>
      <c r="H22" s="38">
        <v>56.439591999999998</v>
      </c>
      <c r="I22" s="38">
        <v>-5.2182779000000004</v>
      </c>
      <c r="J22" s="38">
        <v>56.409931999999998</v>
      </c>
      <c r="K22" s="38">
        <v>-5.1697043999999996</v>
      </c>
      <c r="L22" s="37" t="s">
        <v>35</v>
      </c>
      <c r="M22" s="39">
        <v>1963</v>
      </c>
      <c r="N22" s="39">
        <f t="shared" si="2"/>
        <v>58</v>
      </c>
      <c r="O22" s="40">
        <v>0.46</v>
      </c>
      <c r="P22" s="40">
        <v>0.56899999999999995</v>
      </c>
      <c r="Q22" s="41">
        <v>44136</v>
      </c>
      <c r="R22" s="42">
        <v>124854</v>
      </c>
      <c r="S22" s="43"/>
      <c r="T22" s="44" t="s">
        <v>36</v>
      </c>
      <c r="U22" s="30" t="s">
        <v>93</v>
      </c>
      <c r="V22" s="44" t="s">
        <v>94</v>
      </c>
      <c r="W22" s="45" t="s">
        <v>3258</v>
      </c>
      <c r="X22" s="45">
        <f>1963-1959</f>
        <v>4</v>
      </c>
      <c r="Y22" s="48"/>
    </row>
    <row r="23" spans="1:38" ht="90" x14ac:dyDescent="0.25">
      <c r="A23" s="32" t="s">
        <v>95</v>
      </c>
      <c r="B23" s="32" t="s">
        <v>32</v>
      </c>
      <c r="C23" s="33" t="s">
        <v>45</v>
      </c>
      <c r="D23" s="34">
        <v>24000</v>
      </c>
      <c r="E23" s="35">
        <f t="shared" si="0"/>
        <v>24</v>
      </c>
      <c r="F23" s="36" t="str">
        <f t="shared" si="1"/>
        <v>Large</v>
      </c>
      <c r="G23" s="37" t="s">
        <v>34</v>
      </c>
      <c r="H23" s="38">
        <v>55.1648</v>
      </c>
      <c r="I23" s="38">
        <v>-4.1908300000000001</v>
      </c>
      <c r="J23" s="38">
        <v>55.170836999999999</v>
      </c>
      <c r="K23" s="38">
        <v>-4.1771770999999998</v>
      </c>
      <c r="L23" s="37" t="s">
        <v>35</v>
      </c>
      <c r="M23" s="39">
        <v>1936</v>
      </c>
      <c r="N23" s="39">
        <f t="shared" si="2"/>
        <v>85</v>
      </c>
      <c r="O23" s="40">
        <v>0.25800000000000001</v>
      </c>
      <c r="P23" s="40">
        <v>0.27900000000000003</v>
      </c>
      <c r="Q23" s="41">
        <v>44166</v>
      </c>
      <c r="R23" s="42">
        <v>58822</v>
      </c>
      <c r="S23" s="43"/>
      <c r="T23" s="44" t="s">
        <v>89</v>
      </c>
      <c r="U23" s="30" t="s">
        <v>96</v>
      </c>
      <c r="V23" s="44" t="s">
        <v>97</v>
      </c>
      <c r="W23" s="45" t="s">
        <v>3223</v>
      </c>
      <c r="X23" s="45">
        <f>1936-1931</f>
        <v>5</v>
      </c>
      <c r="Y23" s="37" t="s">
        <v>3446</v>
      </c>
    </row>
    <row r="24" spans="1:38" ht="90" x14ac:dyDescent="0.25">
      <c r="A24" s="32" t="s">
        <v>98</v>
      </c>
      <c r="B24" s="32" t="s">
        <v>32</v>
      </c>
      <c r="C24" s="33" t="s">
        <v>45</v>
      </c>
      <c r="D24" s="34">
        <v>24000</v>
      </c>
      <c r="E24" s="35">
        <f t="shared" si="0"/>
        <v>24</v>
      </c>
      <c r="F24" s="36" t="str">
        <f t="shared" si="1"/>
        <v>Large</v>
      </c>
      <c r="G24" s="37" t="s">
        <v>34</v>
      </c>
      <c r="H24" s="38">
        <v>55.099764</v>
      </c>
      <c r="I24" s="38">
        <v>-4.1861993999999996</v>
      </c>
      <c r="J24" s="38">
        <v>55.073563999999998</v>
      </c>
      <c r="K24" s="38">
        <v>-4.2704361999999998</v>
      </c>
      <c r="L24" s="37" t="s">
        <v>35</v>
      </c>
      <c r="M24" s="39">
        <v>1935</v>
      </c>
      <c r="N24" s="39">
        <f t="shared" si="2"/>
        <v>86</v>
      </c>
      <c r="O24" s="40">
        <v>0.24299999999999999</v>
      </c>
      <c r="P24" s="40">
        <v>0.20100000000000001</v>
      </c>
      <c r="Q24" s="41">
        <v>44166</v>
      </c>
      <c r="R24" s="42">
        <v>42323</v>
      </c>
      <c r="S24" s="43"/>
      <c r="T24" s="44" t="s">
        <v>89</v>
      </c>
      <c r="U24" s="30" t="s">
        <v>99</v>
      </c>
      <c r="V24" s="44" t="s">
        <v>100</v>
      </c>
      <c r="W24" s="45" t="s">
        <v>3223</v>
      </c>
      <c r="X24" s="45">
        <f>1935-1931</f>
        <v>4</v>
      </c>
      <c r="Y24" s="37" t="s">
        <v>3446</v>
      </c>
    </row>
    <row r="25" spans="1:38" ht="75" x14ac:dyDescent="0.25">
      <c r="A25" s="32" t="s">
        <v>101</v>
      </c>
      <c r="B25" s="32" t="s">
        <v>32</v>
      </c>
      <c r="C25" s="33" t="s">
        <v>3214</v>
      </c>
      <c r="D25" s="34">
        <v>23500</v>
      </c>
      <c r="E25" s="35">
        <f t="shared" si="0"/>
        <v>23.5</v>
      </c>
      <c r="F25" s="36" t="str">
        <f t="shared" si="1"/>
        <v>Large</v>
      </c>
      <c r="G25" s="37" t="s">
        <v>34</v>
      </c>
      <c r="H25" s="47">
        <v>56.71293</v>
      </c>
      <c r="I25" s="47">
        <v>-4.9580399999999996</v>
      </c>
      <c r="J25" s="47">
        <v>56.701011000000001</v>
      </c>
      <c r="K25" s="47">
        <v>-4.8641471999999997</v>
      </c>
      <c r="L25" s="37" t="s">
        <v>40</v>
      </c>
      <c r="M25" s="39">
        <v>1909</v>
      </c>
      <c r="N25" s="39">
        <f t="shared" si="2"/>
        <v>112</v>
      </c>
      <c r="O25" s="40">
        <v>0.92400000000000004</v>
      </c>
      <c r="P25" s="40">
        <v>0.67400000000000004</v>
      </c>
      <c r="Q25" s="41">
        <v>44136</v>
      </c>
      <c r="R25" s="42">
        <v>139080</v>
      </c>
      <c r="S25" s="42">
        <v>139080</v>
      </c>
      <c r="T25" s="44" t="s">
        <v>102</v>
      </c>
      <c r="U25" s="30" t="s">
        <v>103</v>
      </c>
      <c r="V25" s="44" t="s">
        <v>104</v>
      </c>
      <c r="W25" s="45" t="s">
        <v>3208</v>
      </c>
      <c r="X25" s="45">
        <f>1909-1905</f>
        <v>4</v>
      </c>
      <c r="Y25" s="48" t="s">
        <v>3206</v>
      </c>
    </row>
    <row r="26" spans="1:38" ht="105" x14ac:dyDescent="0.25">
      <c r="A26" s="32" t="s">
        <v>105</v>
      </c>
      <c r="B26" s="32" t="s">
        <v>32</v>
      </c>
      <c r="C26" s="33" t="s">
        <v>33</v>
      </c>
      <c r="D26" s="34">
        <v>20000</v>
      </c>
      <c r="E26" s="35">
        <f t="shared" si="0"/>
        <v>20</v>
      </c>
      <c r="F26" s="36" t="str">
        <f t="shared" si="1"/>
        <v>Large</v>
      </c>
      <c r="G26" s="37" t="s">
        <v>34</v>
      </c>
      <c r="H26" s="47">
        <v>57.154060000000001</v>
      </c>
      <c r="I26" s="47">
        <v>-4.9368499999999997</v>
      </c>
      <c r="J26" s="47">
        <v>57.143160999999999</v>
      </c>
      <c r="K26" s="47">
        <v>-5.0019926000000003</v>
      </c>
      <c r="L26" s="37" t="s">
        <v>40</v>
      </c>
      <c r="M26" s="39">
        <v>1956</v>
      </c>
      <c r="N26" s="39">
        <f t="shared" si="2"/>
        <v>65</v>
      </c>
      <c r="O26" s="40">
        <v>0.48099999999999998</v>
      </c>
      <c r="P26" s="40">
        <v>0.54600000000000004</v>
      </c>
      <c r="Q26" s="41">
        <v>44136</v>
      </c>
      <c r="R26" s="42">
        <v>79178</v>
      </c>
      <c r="S26" s="42">
        <v>79178</v>
      </c>
      <c r="T26" s="44" t="s">
        <v>41</v>
      </c>
      <c r="U26" s="30" t="s">
        <v>106</v>
      </c>
      <c r="V26" s="44" t="s">
        <v>107</v>
      </c>
      <c r="W26" s="45" t="s">
        <v>3259</v>
      </c>
      <c r="X26" s="45"/>
      <c r="Y26" s="52" t="s">
        <v>3444</v>
      </c>
    </row>
    <row r="27" spans="1:38" ht="75" x14ac:dyDescent="0.25">
      <c r="A27" s="32" t="s">
        <v>108</v>
      </c>
      <c r="B27" s="32" t="s">
        <v>32</v>
      </c>
      <c r="C27" s="33" t="s">
        <v>33</v>
      </c>
      <c r="D27" s="34">
        <v>20000</v>
      </c>
      <c r="E27" s="35">
        <f t="shared" si="0"/>
        <v>20</v>
      </c>
      <c r="F27" s="36" t="str">
        <f t="shared" si="1"/>
        <v>Large</v>
      </c>
      <c r="G27" s="37" t="s">
        <v>34</v>
      </c>
      <c r="H27" s="47">
        <v>57.45749</v>
      </c>
      <c r="I27" s="47">
        <v>-4.5450299999999997</v>
      </c>
      <c r="J27" s="47">
        <v>57.457312000000002</v>
      </c>
      <c r="K27" s="47">
        <v>-4.5450206</v>
      </c>
      <c r="L27" s="37" t="s">
        <v>40</v>
      </c>
      <c r="M27" s="39">
        <v>1962</v>
      </c>
      <c r="N27" s="39">
        <f t="shared" si="2"/>
        <v>59</v>
      </c>
      <c r="O27" s="40">
        <v>0.36899999999999999</v>
      </c>
      <c r="P27" s="40">
        <v>0.44500000000000001</v>
      </c>
      <c r="Q27" s="41">
        <v>44136</v>
      </c>
      <c r="R27" s="42">
        <v>78176</v>
      </c>
      <c r="S27" s="42">
        <v>78176</v>
      </c>
      <c r="T27" s="44" t="s">
        <v>41</v>
      </c>
      <c r="U27" s="30" t="s">
        <v>109</v>
      </c>
      <c r="V27" s="44" t="s">
        <v>110</v>
      </c>
      <c r="W27" s="45"/>
      <c r="X27" s="45"/>
      <c r="Y27" s="48"/>
    </row>
    <row r="28" spans="1:38" ht="75" x14ac:dyDescent="0.25">
      <c r="A28" s="32" t="s">
        <v>111</v>
      </c>
      <c r="B28" s="32" t="s">
        <v>32</v>
      </c>
      <c r="C28" s="33" t="s">
        <v>33</v>
      </c>
      <c r="D28" s="34">
        <v>20000</v>
      </c>
      <c r="E28" s="35">
        <f t="shared" si="0"/>
        <v>20</v>
      </c>
      <c r="F28" s="36" t="str">
        <f t="shared" si="1"/>
        <v>Large</v>
      </c>
      <c r="G28" s="37" t="s">
        <v>34</v>
      </c>
      <c r="H28" s="47">
        <v>57.463307</v>
      </c>
      <c r="I28" s="47">
        <v>-4.5121111999999997</v>
      </c>
      <c r="J28" s="47">
        <v>57.463228999999998</v>
      </c>
      <c r="K28" s="47">
        <v>-4.5123861999999999</v>
      </c>
      <c r="L28" s="37" t="s">
        <v>40</v>
      </c>
      <c r="M28" s="39">
        <v>1962</v>
      </c>
      <c r="N28" s="39">
        <f t="shared" si="2"/>
        <v>59</v>
      </c>
      <c r="O28" s="40">
        <v>0.36899999999999999</v>
      </c>
      <c r="P28" s="40">
        <v>0.42899999999999999</v>
      </c>
      <c r="Q28" s="41">
        <v>44136</v>
      </c>
      <c r="R28" s="42">
        <v>75434</v>
      </c>
      <c r="S28" s="42">
        <v>75434</v>
      </c>
      <c r="T28" s="44" t="s">
        <v>41</v>
      </c>
      <c r="U28" s="30" t="s">
        <v>112</v>
      </c>
      <c r="V28" s="33" t="s">
        <v>113</v>
      </c>
      <c r="W28" s="38"/>
      <c r="X28" s="38"/>
      <c r="Y28" s="37"/>
    </row>
    <row r="29" spans="1:38" ht="60" x14ac:dyDescent="0.25">
      <c r="A29" s="32" t="s">
        <v>114</v>
      </c>
      <c r="B29" s="32" t="s">
        <v>32</v>
      </c>
      <c r="C29" s="33" t="s">
        <v>33</v>
      </c>
      <c r="D29" s="34">
        <v>20000</v>
      </c>
      <c r="E29" s="35">
        <f t="shared" si="0"/>
        <v>20</v>
      </c>
      <c r="F29" s="36" t="str">
        <f t="shared" si="1"/>
        <v>Large</v>
      </c>
      <c r="G29" s="37" t="s">
        <v>34</v>
      </c>
      <c r="H29" s="47">
        <v>57.071939</v>
      </c>
      <c r="I29" s="47">
        <v>-4.7741778000000004</v>
      </c>
      <c r="J29" s="47">
        <v>57.077134999999998</v>
      </c>
      <c r="K29" s="47">
        <v>-4.8457941</v>
      </c>
      <c r="L29" s="37" t="s">
        <v>40</v>
      </c>
      <c r="M29" s="39">
        <v>1956</v>
      </c>
      <c r="N29" s="39">
        <f t="shared" si="2"/>
        <v>65</v>
      </c>
      <c r="O29" s="40">
        <v>0.53400000000000003</v>
      </c>
      <c r="P29" s="40">
        <v>0.61299999999999999</v>
      </c>
      <c r="Q29" s="41">
        <v>44136</v>
      </c>
      <c r="R29" s="42">
        <v>107585</v>
      </c>
      <c r="S29" s="42">
        <v>107585</v>
      </c>
      <c r="T29" s="44" t="s">
        <v>41</v>
      </c>
      <c r="U29" s="30" t="s">
        <v>115</v>
      </c>
      <c r="V29" s="44" t="s">
        <v>116</v>
      </c>
      <c r="W29" s="45"/>
      <c r="X29" s="45"/>
      <c r="Y29" s="48"/>
    </row>
    <row r="30" spans="1:38" ht="75" x14ac:dyDescent="0.25">
      <c r="A30" s="32" t="s">
        <v>117</v>
      </c>
      <c r="B30" s="32" t="s">
        <v>32</v>
      </c>
      <c r="C30" s="33" t="s">
        <v>33</v>
      </c>
      <c r="D30" s="34">
        <v>18660</v>
      </c>
      <c r="E30" s="35">
        <f t="shared" si="0"/>
        <v>18.66</v>
      </c>
      <c r="F30" s="36" t="str">
        <f t="shared" si="1"/>
        <v>Large</v>
      </c>
      <c r="G30" s="37" t="s">
        <v>34</v>
      </c>
      <c r="H30" s="38">
        <v>57.628373000000003</v>
      </c>
      <c r="I30" s="38">
        <v>-4.7977290000000004</v>
      </c>
      <c r="J30" s="38">
        <v>57.695833999999998</v>
      </c>
      <c r="K30" s="38">
        <v>-4.7774353999999999</v>
      </c>
      <c r="L30" s="37" t="s">
        <v>40</v>
      </c>
      <c r="M30" s="39">
        <v>1957</v>
      </c>
      <c r="N30" s="39">
        <f t="shared" si="2"/>
        <v>64</v>
      </c>
      <c r="O30" s="40">
        <v>0.745</v>
      </c>
      <c r="P30" s="40">
        <v>0.77200000000000002</v>
      </c>
      <c r="Q30" s="41">
        <v>44136</v>
      </c>
      <c r="R30" s="42">
        <v>126066</v>
      </c>
      <c r="S30" s="42">
        <v>126066</v>
      </c>
      <c r="T30" s="44" t="s">
        <v>118</v>
      </c>
      <c r="U30" s="30" t="s">
        <v>119</v>
      </c>
      <c r="V30" s="44" t="s">
        <v>120</v>
      </c>
      <c r="W30" s="45"/>
      <c r="X30" s="45"/>
      <c r="Y30" s="48"/>
    </row>
    <row r="31" spans="1:38" ht="75" x14ac:dyDescent="0.25">
      <c r="A31" s="32" t="s">
        <v>121</v>
      </c>
      <c r="B31" s="32" t="s">
        <v>32</v>
      </c>
      <c r="C31" s="33" t="s">
        <v>33</v>
      </c>
      <c r="D31" s="34">
        <v>18660</v>
      </c>
      <c r="E31" s="35">
        <f t="shared" si="0"/>
        <v>18.66</v>
      </c>
      <c r="F31" s="36" t="str">
        <f t="shared" si="1"/>
        <v>Large</v>
      </c>
      <c r="G31" s="37" t="s">
        <v>34</v>
      </c>
      <c r="H31" s="38">
        <v>57.619537000000001</v>
      </c>
      <c r="I31" s="38">
        <v>-4.8310459999999997</v>
      </c>
      <c r="J31" s="38">
        <v>57.652422000000001</v>
      </c>
      <c r="K31" s="38">
        <v>-4.9141341000000001</v>
      </c>
      <c r="L31" s="37" t="s">
        <v>40</v>
      </c>
      <c r="M31" s="39">
        <v>1950</v>
      </c>
      <c r="N31" s="39">
        <f t="shared" si="2"/>
        <v>71</v>
      </c>
      <c r="O31" s="40">
        <v>0.55200000000000005</v>
      </c>
      <c r="P31" s="40">
        <v>0.60699999999999998</v>
      </c>
      <c r="Q31" s="41">
        <v>44136</v>
      </c>
      <c r="R31" s="42">
        <v>99437</v>
      </c>
      <c r="S31" s="42">
        <v>99437</v>
      </c>
      <c r="T31" s="44" t="s">
        <v>41</v>
      </c>
      <c r="U31" s="30" t="s">
        <v>122</v>
      </c>
      <c r="V31" s="33" t="s">
        <v>123</v>
      </c>
      <c r="W31" s="38"/>
      <c r="X31" s="38"/>
      <c r="Y31" s="37"/>
    </row>
    <row r="32" spans="1:38" ht="75" x14ac:dyDescent="0.25">
      <c r="A32" s="32" t="s">
        <v>124</v>
      </c>
      <c r="B32" s="32" t="s">
        <v>32</v>
      </c>
      <c r="C32" s="33" t="s">
        <v>33</v>
      </c>
      <c r="D32" s="34">
        <v>18640</v>
      </c>
      <c r="E32" s="35">
        <f t="shared" si="0"/>
        <v>18.64</v>
      </c>
      <c r="F32" s="36" t="str">
        <f t="shared" si="1"/>
        <v>Large</v>
      </c>
      <c r="G32" s="37" t="s">
        <v>34</v>
      </c>
      <c r="H32" s="38">
        <v>57.9434606199721</v>
      </c>
      <c r="I32" s="38">
        <v>-4.4115575223630303</v>
      </c>
      <c r="J32" s="38">
        <v>58.012852000000002</v>
      </c>
      <c r="K32" s="38">
        <v>-4.4016311000000004</v>
      </c>
      <c r="L32" s="37" t="s">
        <v>40</v>
      </c>
      <c r="M32" s="39">
        <v>1958</v>
      </c>
      <c r="N32" s="39">
        <f t="shared" si="2"/>
        <v>63</v>
      </c>
      <c r="O32" s="40">
        <v>0.77600000000000002</v>
      </c>
      <c r="P32" s="40">
        <v>0.76600000000000001</v>
      </c>
      <c r="Q32" s="41">
        <v>44136</v>
      </c>
      <c r="R32" s="42">
        <v>125275</v>
      </c>
      <c r="S32" s="42">
        <v>125275</v>
      </c>
      <c r="T32" s="44" t="s">
        <v>41</v>
      </c>
      <c r="U32" s="30" t="s">
        <v>125</v>
      </c>
      <c r="V32" s="44" t="s">
        <v>126</v>
      </c>
      <c r="W32" s="45"/>
      <c r="X32" s="45"/>
      <c r="Y32" s="37" t="s">
        <v>3447</v>
      </c>
    </row>
    <row r="33" spans="1:25" ht="75" x14ac:dyDescent="0.25">
      <c r="A33" s="32" t="s">
        <v>127</v>
      </c>
      <c r="B33" s="32" t="s">
        <v>72</v>
      </c>
      <c r="C33" s="33" t="s">
        <v>128</v>
      </c>
      <c r="D33" s="34">
        <v>18400</v>
      </c>
      <c r="E33" s="35">
        <f t="shared" si="0"/>
        <v>18.399999999999999</v>
      </c>
      <c r="F33" s="36" t="str">
        <f t="shared" si="1"/>
        <v>Large</v>
      </c>
      <c r="G33" s="37" t="s">
        <v>46</v>
      </c>
      <c r="H33" s="47">
        <v>53.191163000000003</v>
      </c>
      <c r="I33" s="47">
        <v>-3.8426141</v>
      </c>
      <c r="J33" s="49" t="s">
        <v>129</v>
      </c>
      <c r="K33" s="50" t="s">
        <v>130</v>
      </c>
      <c r="L33" s="37" t="s">
        <v>40</v>
      </c>
      <c r="M33" s="39">
        <v>1938</v>
      </c>
      <c r="N33" s="39">
        <f t="shared" si="2"/>
        <v>83</v>
      </c>
      <c r="O33" s="40">
        <v>0.26700000000000002</v>
      </c>
      <c r="P33" s="40">
        <v>0.30199999999999999</v>
      </c>
      <c r="Q33" s="41">
        <v>44166</v>
      </c>
      <c r="R33" s="42">
        <v>48788</v>
      </c>
      <c r="S33" s="42">
        <v>39828</v>
      </c>
      <c r="T33" s="44" t="s">
        <v>131</v>
      </c>
      <c r="U33" s="30" t="s">
        <v>132</v>
      </c>
      <c r="V33" s="44" t="s">
        <v>133</v>
      </c>
      <c r="W33" s="45"/>
      <c r="X33" s="45"/>
      <c r="Y33" s="48" t="s">
        <v>3448</v>
      </c>
    </row>
    <row r="34" spans="1:25" ht="90" x14ac:dyDescent="0.25">
      <c r="A34" s="32" t="s">
        <v>134</v>
      </c>
      <c r="B34" s="32" t="s">
        <v>32</v>
      </c>
      <c r="C34" s="33" t="s">
        <v>33</v>
      </c>
      <c r="D34" s="34">
        <v>18050</v>
      </c>
      <c r="E34" s="35">
        <f t="shared" si="0"/>
        <v>18.05</v>
      </c>
      <c r="F34" s="36" t="str">
        <f t="shared" si="1"/>
        <v>Large</v>
      </c>
      <c r="G34" s="37" t="s">
        <v>34</v>
      </c>
      <c r="H34" s="38">
        <v>57.062632000000001</v>
      </c>
      <c r="I34" s="38">
        <v>-5.1236160000000002</v>
      </c>
      <c r="J34" s="38">
        <v>57.071274000000003</v>
      </c>
      <c r="K34" s="38">
        <v>-5.1847154</v>
      </c>
      <c r="L34" s="37" t="s">
        <v>40</v>
      </c>
      <c r="M34" s="39">
        <v>1955</v>
      </c>
      <c r="N34" s="39">
        <f t="shared" si="2"/>
        <v>66</v>
      </c>
      <c r="O34" s="40">
        <v>0.58699999999999997</v>
      </c>
      <c r="P34" s="40">
        <v>0.59799999999999998</v>
      </c>
      <c r="Q34" s="41">
        <v>44136</v>
      </c>
      <c r="R34" s="42">
        <v>94728</v>
      </c>
      <c r="S34" s="42">
        <v>94728</v>
      </c>
      <c r="T34" s="44" t="s">
        <v>135</v>
      </c>
      <c r="U34" s="30" t="s">
        <v>136</v>
      </c>
      <c r="V34" s="44" t="s">
        <v>137</v>
      </c>
      <c r="W34" s="45"/>
      <c r="X34" s="45"/>
      <c r="Y34" s="48"/>
    </row>
    <row r="35" spans="1:25" ht="105" x14ac:dyDescent="0.25">
      <c r="A35" s="32" t="s">
        <v>138</v>
      </c>
      <c r="B35" s="32" t="s">
        <v>32</v>
      </c>
      <c r="C35" s="33" t="s">
        <v>33</v>
      </c>
      <c r="D35" s="34">
        <v>18000</v>
      </c>
      <c r="E35" s="35">
        <f t="shared" si="0"/>
        <v>18</v>
      </c>
      <c r="F35" s="36" t="str">
        <f t="shared" si="1"/>
        <v>Large</v>
      </c>
      <c r="G35" s="37" t="s">
        <v>34</v>
      </c>
      <c r="H35" s="47">
        <v>57.554071</v>
      </c>
      <c r="I35" s="47">
        <v>-4.6153810000000002</v>
      </c>
      <c r="J35" s="47">
        <v>57.515062</v>
      </c>
      <c r="K35" s="47">
        <v>-4.6682962999999997</v>
      </c>
      <c r="L35" s="37" t="s">
        <v>40</v>
      </c>
      <c r="M35" s="39">
        <v>1959</v>
      </c>
      <c r="N35" s="39">
        <f t="shared" ref="N35:N66" si="3">2021-M35</f>
        <v>62</v>
      </c>
      <c r="O35" s="40">
        <v>0.58399999999999996</v>
      </c>
      <c r="P35" s="40">
        <v>0.68799999999999994</v>
      </c>
      <c r="Q35" s="41">
        <v>44136</v>
      </c>
      <c r="R35" s="42">
        <v>108795</v>
      </c>
      <c r="S35" s="42">
        <v>108795</v>
      </c>
      <c r="T35" s="44" t="s">
        <v>41</v>
      </c>
      <c r="U35" s="30" t="s">
        <v>139</v>
      </c>
      <c r="V35" s="44" t="s">
        <v>140</v>
      </c>
      <c r="W35" s="45"/>
      <c r="X35" s="45"/>
      <c r="Y35" s="48"/>
    </row>
    <row r="36" spans="1:25" ht="75" x14ac:dyDescent="0.25">
      <c r="A36" s="32" t="s">
        <v>141</v>
      </c>
      <c r="B36" s="32" t="s">
        <v>32</v>
      </c>
      <c r="C36" s="33" t="s">
        <v>33</v>
      </c>
      <c r="D36" s="34">
        <v>17100</v>
      </c>
      <c r="E36" s="35">
        <f t="shared" si="0"/>
        <v>17.100000000000001</v>
      </c>
      <c r="F36" s="36" t="str">
        <f t="shared" si="1"/>
        <v>Large</v>
      </c>
      <c r="G36" s="37" t="s">
        <v>34</v>
      </c>
      <c r="H36" s="38">
        <v>57.425609999999999</v>
      </c>
      <c r="I36" s="38">
        <v>-4.7027299999999999</v>
      </c>
      <c r="J36" s="38">
        <v>57.413535000000003</v>
      </c>
      <c r="K36" s="38">
        <v>-4.7894221999999997</v>
      </c>
      <c r="L36" s="37" t="s">
        <v>40</v>
      </c>
      <c r="M36" s="39">
        <v>1962</v>
      </c>
      <c r="N36" s="39">
        <f t="shared" si="3"/>
        <v>59</v>
      </c>
      <c r="O36" s="40">
        <v>0.31</v>
      </c>
      <c r="P36" s="40">
        <v>0.41399999999999998</v>
      </c>
      <c r="Q36" s="41">
        <v>44136</v>
      </c>
      <c r="R36" s="42">
        <v>62151</v>
      </c>
      <c r="S36" s="42">
        <v>62151</v>
      </c>
      <c r="T36" s="44" t="s">
        <v>41</v>
      </c>
      <c r="U36" s="30" t="s">
        <v>142</v>
      </c>
      <c r="V36" s="44" t="s">
        <v>80</v>
      </c>
      <c r="W36" s="45" t="s">
        <v>3256</v>
      </c>
      <c r="X36" s="45">
        <f>1962-1958</f>
        <v>4</v>
      </c>
      <c r="Y36" s="48"/>
    </row>
    <row r="37" spans="1:25" ht="60" x14ac:dyDescent="0.25">
      <c r="A37" s="32" t="s">
        <v>145</v>
      </c>
      <c r="B37" s="32" t="s">
        <v>32</v>
      </c>
      <c r="C37" s="33" t="s">
        <v>33</v>
      </c>
      <c r="D37" s="34">
        <v>16830</v>
      </c>
      <c r="E37" s="35">
        <f t="shared" si="0"/>
        <v>16.829999999999998</v>
      </c>
      <c r="F37" s="36" t="str">
        <f t="shared" si="1"/>
        <v>Large</v>
      </c>
      <c r="G37" s="37" t="s">
        <v>34</v>
      </c>
      <c r="H37" s="38">
        <v>56.395439000000003</v>
      </c>
      <c r="I37" s="38">
        <v>-4.1235448999999997</v>
      </c>
      <c r="J37" s="38">
        <v>56.434823000000002</v>
      </c>
      <c r="K37" s="38">
        <v>-4.0656629000000004</v>
      </c>
      <c r="L37" s="37" t="s">
        <v>40</v>
      </c>
      <c r="M37" s="39">
        <v>1957</v>
      </c>
      <c r="N37" s="39">
        <f t="shared" si="3"/>
        <v>64</v>
      </c>
      <c r="O37" s="40">
        <v>0.51400000000000001</v>
      </c>
      <c r="P37" s="40">
        <v>0.61099999999999999</v>
      </c>
      <c r="Q37" s="41">
        <v>44136</v>
      </c>
      <c r="R37" s="42">
        <v>90330</v>
      </c>
      <c r="S37" s="42">
        <v>90330</v>
      </c>
      <c r="T37" s="44" t="s">
        <v>146</v>
      </c>
      <c r="U37" s="30" t="s">
        <v>147</v>
      </c>
      <c r="V37" s="44" t="s">
        <v>148</v>
      </c>
      <c r="W37" s="45"/>
      <c r="X37" s="45"/>
      <c r="Y37" s="48"/>
    </row>
    <row r="38" spans="1:25" ht="75" x14ac:dyDescent="0.25">
      <c r="A38" s="32" t="s">
        <v>149</v>
      </c>
      <c r="B38" s="32" t="s">
        <v>32</v>
      </c>
      <c r="C38" s="33" t="s">
        <v>33</v>
      </c>
      <c r="D38" s="34">
        <v>16500</v>
      </c>
      <c r="E38" s="35">
        <f t="shared" si="0"/>
        <v>16.5</v>
      </c>
      <c r="F38" s="36" t="str">
        <f t="shared" si="1"/>
        <v>Large</v>
      </c>
      <c r="G38" s="37" t="s">
        <v>34</v>
      </c>
      <c r="H38" s="38">
        <v>56.481586999999998</v>
      </c>
      <c r="I38" s="38">
        <v>-4.2986918999999997</v>
      </c>
      <c r="J38" s="38">
        <v>56.523600999999999</v>
      </c>
      <c r="K38" s="38">
        <v>-4.2778631999999996</v>
      </c>
      <c r="L38" s="37" t="s">
        <v>40</v>
      </c>
      <c r="M38" s="39">
        <v>1955</v>
      </c>
      <c r="N38" s="39">
        <f t="shared" si="3"/>
        <v>66</v>
      </c>
      <c r="O38" s="40">
        <v>0.51300000000000001</v>
      </c>
      <c r="P38" s="40">
        <v>0.60699999999999998</v>
      </c>
      <c r="Q38" s="41">
        <v>44136</v>
      </c>
      <c r="R38" s="42">
        <v>87955</v>
      </c>
      <c r="S38" s="42">
        <v>87955</v>
      </c>
      <c r="T38" s="44" t="s">
        <v>65</v>
      </c>
      <c r="U38" s="30" t="s">
        <v>150</v>
      </c>
      <c r="V38" s="44" t="s">
        <v>151</v>
      </c>
      <c r="W38" s="45"/>
      <c r="X38" s="45"/>
      <c r="Y38" s="48"/>
    </row>
    <row r="39" spans="1:25" ht="105" x14ac:dyDescent="0.25">
      <c r="A39" s="32" t="s">
        <v>143</v>
      </c>
      <c r="B39" s="32" t="s">
        <v>32</v>
      </c>
      <c r="C39" s="33" t="s">
        <v>33</v>
      </c>
      <c r="D39" s="34">
        <v>15000</v>
      </c>
      <c r="E39" s="35">
        <f t="shared" si="0"/>
        <v>15</v>
      </c>
      <c r="F39" s="36" t="str">
        <f t="shared" si="1"/>
        <v>Large</v>
      </c>
      <c r="G39" s="37" t="s">
        <v>34</v>
      </c>
      <c r="H39" s="47">
        <v>57.204956000000003</v>
      </c>
      <c r="I39" s="47">
        <v>-4.7280778000000003</v>
      </c>
      <c r="J39" s="47">
        <v>57.225462999999998</v>
      </c>
      <c r="K39" s="47">
        <v>-4.7283643</v>
      </c>
      <c r="L39" s="37" t="s">
        <v>40</v>
      </c>
      <c r="M39" s="39">
        <v>1962</v>
      </c>
      <c r="N39" s="39">
        <f t="shared" si="3"/>
        <v>59</v>
      </c>
      <c r="O39" s="40">
        <v>0.20200000000000001</v>
      </c>
      <c r="P39" s="40">
        <v>0.27700000000000002</v>
      </c>
      <c r="Q39" s="41">
        <v>44136</v>
      </c>
      <c r="R39" s="42">
        <v>41383</v>
      </c>
      <c r="S39" s="42">
        <v>41383</v>
      </c>
      <c r="T39" s="44" t="s">
        <v>41</v>
      </c>
      <c r="U39" s="30" t="s">
        <v>144</v>
      </c>
      <c r="V39" s="33" t="s">
        <v>83</v>
      </c>
      <c r="W39" s="45" t="s">
        <v>3259</v>
      </c>
      <c r="X39" s="45"/>
      <c r="Y39" s="52" t="s">
        <v>3444</v>
      </c>
    </row>
    <row r="40" spans="1:25" ht="60" x14ac:dyDescent="0.25">
      <c r="A40" s="32" t="s">
        <v>152</v>
      </c>
      <c r="B40" s="32" t="s">
        <v>32</v>
      </c>
      <c r="C40" s="33" t="s">
        <v>33</v>
      </c>
      <c r="D40" s="34">
        <v>15000</v>
      </c>
      <c r="E40" s="35">
        <f t="shared" si="0"/>
        <v>15</v>
      </c>
      <c r="F40" s="36" t="str">
        <f t="shared" si="1"/>
        <v>Large</v>
      </c>
      <c r="G40" s="37" t="s">
        <v>34</v>
      </c>
      <c r="H40" s="47">
        <v>56.699001000000003</v>
      </c>
      <c r="I40" s="47">
        <v>-3.7401298999999999</v>
      </c>
      <c r="J40" s="47">
        <v>56.699607999999998</v>
      </c>
      <c r="K40" s="47">
        <v>-3.7401513999999998</v>
      </c>
      <c r="L40" s="37" t="s">
        <v>40</v>
      </c>
      <c r="M40" s="39">
        <v>1951</v>
      </c>
      <c r="N40" s="39">
        <f t="shared" si="3"/>
        <v>70</v>
      </c>
      <c r="O40" s="40">
        <v>0.46800000000000003</v>
      </c>
      <c r="P40" s="40">
        <v>0.55200000000000005</v>
      </c>
      <c r="Q40" s="41">
        <v>44105</v>
      </c>
      <c r="R40" s="42">
        <v>72687</v>
      </c>
      <c r="S40" s="42">
        <v>72687</v>
      </c>
      <c r="T40" s="44" t="s">
        <v>56</v>
      </c>
      <c r="U40" s="30" t="s">
        <v>153</v>
      </c>
      <c r="V40" s="44" t="s">
        <v>154</v>
      </c>
      <c r="W40" s="45" t="s">
        <v>3245</v>
      </c>
      <c r="X40" s="45">
        <f>1951-1947</f>
        <v>4</v>
      </c>
      <c r="Y40" s="48"/>
    </row>
    <row r="41" spans="1:25" ht="60" x14ac:dyDescent="0.25">
      <c r="A41" s="32" t="s">
        <v>155</v>
      </c>
      <c r="B41" s="32" t="s">
        <v>32</v>
      </c>
      <c r="C41" s="33" t="s">
        <v>33</v>
      </c>
      <c r="D41" s="34">
        <v>15000</v>
      </c>
      <c r="E41" s="35">
        <f t="shared" si="0"/>
        <v>15</v>
      </c>
      <c r="F41" s="36" t="str">
        <f t="shared" si="1"/>
        <v>Large</v>
      </c>
      <c r="G41" s="37" t="s">
        <v>34</v>
      </c>
      <c r="H41" s="47">
        <v>57.553995999999998</v>
      </c>
      <c r="I41" s="47">
        <v>-4.5983628999999997</v>
      </c>
      <c r="J41" s="47">
        <v>57.554341000000001</v>
      </c>
      <c r="K41" s="47">
        <v>-4.5983489999999998</v>
      </c>
      <c r="L41" s="37" t="s">
        <v>40</v>
      </c>
      <c r="M41" s="39">
        <v>1954</v>
      </c>
      <c r="N41" s="39">
        <f t="shared" si="3"/>
        <v>67</v>
      </c>
      <c r="O41" s="40">
        <v>0.34899999999999998</v>
      </c>
      <c r="P41" s="40">
        <v>0.40100000000000002</v>
      </c>
      <c r="Q41" s="41">
        <v>44136</v>
      </c>
      <c r="R41" s="42">
        <v>52868</v>
      </c>
      <c r="S41" s="42">
        <v>52868</v>
      </c>
      <c r="T41" s="44" t="s">
        <v>118</v>
      </c>
      <c r="U41" s="30" t="s">
        <v>156</v>
      </c>
      <c r="V41" s="44" t="s">
        <v>157</v>
      </c>
      <c r="W41" s="45"/>
      <c r="X41" s="45"/>
      <c r="Y41" s="48"/>
    </row>
    <row r="42" spans="1:25" ht="75" x14ac:dyDescent="0.25">
      <c r="A42" s="32" t="s">
        <v>158</v>
      </c>
      <c r="B42" s="32" t="s">
        <v>32</v>
      </c>
      <c r="C42" s="33" t="s">
        <v>33</v>
      </c>
      <c r="D42" s="34">
        <v>15000</v>
      </c>
      <c r="E42" s="35">
        <f t="shared" si="0"/>
        <v>15</v>
      </c>
      <c r="F42" s="36" t="str">
        <f t="shared" si="1"/>
        <v>Large</v>
      </c>
      <c r="G42" s="37" t="s">
        <v>34</v>
      </c>
      <c r="H42" s="38">
        <v>56.338093999999998</v>
      </c>
      <c r="I42" s="38">
        <v>-5.2117367999999997</v>
      </c>
      <c r="J42" s="38">
        <v>56.361173000000001</v>
      </c>
      <c r="K42" s="38">
        <v>-5.2376567999999999</v>
      </c>
      <c r="L42" s="37" t="s">
        <v>40</v>
      </c>
      <c r="M42" s="39">
        <v>1963</v>
      </c>
      <c r="N42" s="39">
        <f t="shared" si="3"/>
        <v>58</v>
      </c>
      <c r="O42" s="40">
        <v>0.28199999999999997</v>
      </c>
      <c r="P42" s="40">
        <v>0.33</v>
      </c>
      <c r="Q42" s="41">
        <v>44136</v>
      </c>
      <c r="R42" s="42">
        <v>43484</v>
      </c>
      <c r="S42" s="42">
        <v>43484</v>
      </c>
      <c r="T42" s="44" t="s">
        <v>36</v>
      </c>
      <c r="U42" s="30" t="s">
        <v>159</v>
      </c>
      <c r="V42" s="33" t="s">
        <v>160</v>
      </c>
      <c r="W42" s="38"/>
      <c r="X42" s="38"/>
      <c r="Y42" s="37"/>
    </row>
    <row r="43" spans="1:25" ht="90" x14ac:dyDescent="0.25">
      <c r="A43" s="32" t="s">
        <v>161</v>
      </c>
      <c r="B43" s="32" t="s">
        <v>72</v>
      </c>
      <c r="C43" s="33" t="s">
        <v>128</v>
      </c>
      <c r="D43" s="34">
        <v>14980</v>
      </c>
      <c r="E43" s="35">
        <f t="shared" si="0"/>
        <v>14.98</v>
      </c>
      <c r="F43" s="36" t="str">
        <f t="shared" si="1"/>
        <v>Large</v>
      </c>
      <c r="G43" s="37" t="s">
        <v>46</v>
      </c>
      <c r="H43" s="47">
        <v>53.191163000000003</v>
      </c>
      <c r="I43" s="47">
        <v>-3.8426141</v>
      </c>
      <c r="J43" s="47">
        <v>53.182729000000002</v>
      </c>
      <c r="K43" s="47">
        <v>-3.8635746000000002</v>
      </c>
      <c r="L43" s="37" t="s">
        <v>40</v>
      </c>
      <c r="M43" s="39">
        <v>1924</v>
      </c>
      <c r="N43" s="39">
        <f t="shared" si="3"/>
        <v>97</v>
      </c>
      <c r="O43" s="40">
        <v>0.14199999999999999</v>
      </c>
      <c r="P43" s="40">
        <v>0.21299999999999999</v>
      </c>
      <c r="Q43" s="41">
        <v>44166</v>
      </c>
      <c r="R43" s="42">
        <v>28069</v>
      </c>
      <c r="S43" s="42">
        <v>22855</v>
      </c>
      <c r="T43" s="44" t="s">
        <v>131</v>
      </c>
      <c r="U43" s="30" t="s">
        <v>162</v>
      </c>
      <c r="V43" s="44" t="s">
        <v>133</v>
      </c>
      <c r="W43" s="45"/>
      <c r="X43" s="45"/>
      <c r="Y43" s="48"/>
    </row>
    <row r="44" spans="1:25" ht="90" x14ac:dyDescent="0.25">
      <c r="A44" s="32" t="s">
        <v>163</v>
      </c>
      <c r="B44" s="32" t="s">
        <v>32</v>
      </c>
      <c r="C44" s="33" t="s">
        <v>45</v>
      </c>
      <c r="D44" s="34">
        <v>14000</v>
      </c>
      <c r="E44" s="35">
        <f t="shared" si="0"/>
        <v>14</v>
      </c>
      <c r="F44" s="36" t="str">
        <f t="shared" si="1"/>
        <v>Large</v>
      </c>
      <c r="G44" s="37" t="s">
        <v>34</v>
      </c>
      <c r="H44" s="38">
        <v>55.111919999999998</v>
      </c>
      <c r="I44" s="38">
        <v>-4.1741999999999999</v>
      </c>
      <c r="J44" s="38">
        <v>55.112521999999998</v>
      </c>
      <c r="K44" s="38">
        <v>-4.1752592999999996</v>
      </c>
      <c r="L44" s="37" t="s">
        <v>40</v>
      </c>
      <c r="M44" s="39">
        <v>1935</v>
      </c>
      <c r="N44" s="39">
        <f t="shared" si="3"/>
        <v>86</v>
      </c>
      <c r="O44" s="40">
        <v>0.24099999999999999</v>
      </c>
      <c r="P44" s="40">
        <v>0.27900000000000003</v>
      </c>
      <c r="Q44" s="41">
        <v>44166</v>
      </c>
      <c r="R44" s="42">
        <v>34322</v>
      </c>
      <c r="S44" s="42">
        <v>30340</v>
      </c>
      <c r="T44" s="42"/>
      <c r="U44" s="30" t="s">
        <v>164</v>
      </c>
      <c r="V44" s="44" t="s">
        <v>165</v>
      </c>
      <c r="W44" s="45" t="s">
        <v>3223</v>
      </c>
      <c r="X44" s="45">
        <f>1935-1931</f>
        <v>4</v>
      </c>
      <c r="Y44" s="37" t="s">
        <v>3446</v>
      </c>
    </row>
    <row r="45" spans="1:25" ht="90" x14ac:dyDescent="0.25">
      <c r="A45" s="32" t="s">
        <v>166</v>
      </c>
      <c r="B45" s="32" t="s">
        <v>72</v>
      </c>
      <c r="C45" s="33" t="s">
        <v>167</v>
      </c>
      <c r="D45" s="34">
        <v>13000</v>
      </c>
      <c r="E45" s="35">
        <f t="shared" si="0"/>
        <v>13</v>
      </c>
      <c r="F45" s="36" t="str">
        <f t="shared" si="1"/>
        <v>Large</v>
      </c>
      <c r="G45" s="37" t="s">
        <v>34</v>
      </c>
      <c r="H45" s="38">
        <v>52.430880000000002</v>
      </c>
      <c r="I45" s="38">
        <v>-3.8451</v>
      </c>
      <c r="J45" s="38">
        <v>52.459676999999999</v>
      </c>
      <c r="K45" s="38">
        <v>-3.8347058999999999</v>
      </c>
      <c r="L45" s="37" t="s">
        <v>40</v>
      </c>
      <c r="M45" s="39">
        <v>1962</v>
      </c>
      <c r="N45" s="39">
        <f t="shared" si="3"/>
        <v>59</v>
      </c>
      <c r="O45" s="40">
        <v>0.153</v>
      </c>
      <c r="P45" s="40">
        <v>0.19800000000000001</v>
      </c>
      <c r="Q45" s="41">
        <v>44044</v>
      </c>
      <c r="R45" s="42">
        <v>23432</v>
      </c>
      <c r="S45" s="42">
        <v>23432</v>
      </c>
      <c r="T45" s="44" t="s">
        <v>168</v>
      </c>
      <c r="U45" s="30" t="s">
        <v>169</v>
      </c>
      <c r="V45" s="44" t="s">
        <v>170</v>
      </c>
      <c r="W45" s="45" t="s">
        <v>3262</v>
      </c>
      <c r="X45" s="45">
        <f>1962-1957</f>
        <v>5</v>
      </c>
      <c r="Y45" s="53" t="s">
        <v>3219</v>
      </c>
    </row>
    <row r="46" spans="1:25" ht="90" x14ac:dyDescent="0.25">
      <c r="A46" s="32" t="s">
        <v>171</v>
      </c>
      <c r="B46" s="32" t="s">
        <v>32</v>
      </c>
      <c r="C46" s="33" t="s">
        <v>45</v>
      </c>
      <c r="D46" s="34">
        <v>12000</v>
      </c>
      <c r="E46" s="35">
        <f t="shared" si="0"/>
        <v>12</v>
      </c>
      <c r="F46" s="36" t="str">
        <f t="shared" si="1"/>
        <v>Large</v>
      </c>
      <c r="G46" s="37" t="s">
        <v>34</v>
      </c>
      <c r="H46" s="38">
        <v>55.143689999999999</v>
      </c>
      <c r="I46" s="38">
        <v>-4.1892300000000002</v>
      </c>
      <c r="J46" s="38">
        <v>55.144044000000001</v>
      </c>
      <c r="K46" s="38">
        <v>-4.1903172</v>
      </c>
      <c r="L46" s="37" t="s">
        <v>40</v>
      </c>
      <c r="M46" s="39">
        <v>1935</v>
      </c>
      <c r="N46" s="39">
        <f t="shared" si="3"/>
        <v>86</v>
      </c>
      <c r="O46" s="40">
        <v>0.221</v>
      </c>
      <c r="P46" s="40">
        <v>0.30499999999999999</v>
      </c>
      <c r="Q46" s="41">
        <v>44166</v>
      </c>
      <c r="R46" s="42">
        <v>32109</v>
      </c>
      <c r="S46" s="42">
        <v>27957</v>
      </c>
      <c r="T46" s="44" t="s">
        <v>172</v>
      </c>
      <c r="U46" s="30" t="s">
        <v>173</v>
      </c>
      <c r="V46" s="44" t="s">
        <v>174</v>
      </c>
      <c r="W46" s="45" t="s">
        <v>3223</v>
      </c>
      <c r="X46" s="45">
        <f>1935-1931</f>
        <v>4</v>
      </c>
      <c r="Y46" s="37" t="s">
        <v>3446</v>
      </c>
    </row>
    <row r="47" spans="1:25" ht="75" x14ac:dyDescent="0.25">
      <c r="A47" s="32" t="s">
        <v>175</v>
      </c>
      <c r="B47" s="32" t="s">
        <v>32</v>
      </c>
      <c r="C47" s="33" t="s">
        <v>45</v>
      </c>
      <c r="D47" s="34">
        <v>11000</v>
      </c>
      <c r="E47" s="35">
        <f t="shared" si="0"/>
        <v>11</v>
      </c>
      <c r="F47" s="36" t="str">
        <f t="shared" si="1"/>
        <v>Large</v>
      </c>
      <c r="G47" s="37" t="s">
        <v>176</v>
      </c>
      <c r="H47" s="38">
        <v>55.655720000000002</v>
      </c>
      <c r="I47" s="38">
        <v>-3.7753000000000001</v>
      </c>
      <c r="J47" s="38">
        <v>55.646867999999998</v>
      </c>
      <c r="K47" s="38">
        <v>-3.7737634999999998</v>
      </c>
      <c r="L47" s="37" t="s">
        <v>40</v>
      </c>
      <c r="M47" s="39">
        <v>1927</v>
      </c>
      <c r="N47" s="39">
        <f t="shared" si="3"/>
        <v>94</v>
      </c>
      <c r="O47" s="40">
        <v>0.53300000000000003</v>
      </c>
      <c r="P47" s="40">
        <v>0.65800000000000003</v>
      </c>
      <c r="Q47" s="41">
        <v>44166</v>
      </c>
      <c r="R47" s="42">
        <v>63614</v>
      </c>
      <c r="S47" s="42">
        <v>56441</v>
      </c>
      <c r="T47" s="44" t="s">
        <v>177</v>
      </c>
      <c r="U47" s="30" t="s">
        <v>178</v>
      </c>
      <c r="V47" s="44" t="s">
        <v>179</v>
      </c>
      <c r="W47" s="45" t="s">
        <v>3222</v>
      </c>
      <c r="X47" s="45">
        <f>1927-1926</f>
        <v>1</v>
      </c>
      <c r="Y47" s="48"/>
    </row>
    <row r="48" spans="1:25" ht="75" x14ac:dyDescent="0.25">
      <c r="A48" s="32" t="s">
        <v>180</v>
      </c>
      <c r="B48" s="32" t="s">
        <v>32</v>
      </c>
      <c r="C48" s="33" t="s">
        <v>33</v>
      </c>
      <c r="D48" s="34">
        <v>11000</v>
      </c>
      <c r="E48" s="35">
        <f t="shared" si="0"/>
        <v>11</v>
      </c>
      <c r="F48" s="36" t="str">
        <f t="shared" si="1"/>
        <v>Large</v>
      </c>
      <c r="G48" s="37" t="s">
        <v>34</v>
      </c>
      <c r="H48" s="47">
        <v>56.547427999999996</v>
      </c>
      <c r="I48" s="47">
        <v>-4.4301107999999996</v>
      </c>
      <c r="J48" s="47">
        <v>56.584938000000001</v>
      </c>
      <c r="K48" s="47">
        <v>-4.4300275999999998</v>
      </c>
      <c r="L48" s="37" t="s">
        <v>40</v>
      </c>
      <c r="M48" s="39">
        <v>1959</v>
      </c>
      <c r="N48" s="39">
        <f t="shared" si="3"/>
        <v>62</v>
      </c>
      <c r="O48" s="40">
        <v>0.28899999999999998</v>
      </c>
      <c r="P48" s="40">
        <v>0.318</v>
      </c>
      <c r="Q48" s="41">
        <v>44136</v>
      </c>
      <c r="R48" s="42">
        <v>30709</v>
      </c>
      <c r="S48" s="42">
        <v>30709</v>
      </c>
      <c r="T48" s="44" t="s">
        <v>146</v>
      </c>
      <c r="U48" s="30" t="s">
        <v>181</v>
      </c>
      <c r="V48" s="44" t="s">
        <v>182</v>
      </c>
      <c r="W48" s="45"/>
      <c r="X48" s="45"/>
      <c r="Y48" s="48"/>
    </row>
    <row r="49" spans="1:25" ht="75" x14ac:dyDescent="0.25">
      <c r="A49" s="32" t="s">
        <v>183</v>
      </c>
      <c r="B49" s="32" t="s">
        <v>32</v>
      </c>
      <c r="C49" s="33" t="s">
        <v>33</v>
      </c>
      <c r="D49" s="34">
        <v>10000</v>
      </c>
      <c r="E49" s="35">
        <f t="shared" si="0"/>
        <v>10</v>
      </c>
      <c r="F49" s="36" t="str">
        <f t="shared" si="1"/>
        <v>Large</v>
      </c>
      <c r="G49" s="37" t="s">
        <v>176</v>
      </c>
      <c r="H49" s="47">
        <v>58.168700000000001</v>
      </c>
      <c r="I49" s="47">
        <v>-4.7279799999999996</v>
      </c>
      <c r="J49" s="47">
        <v>58.141109</v>
      </c>
      <c r="K49" s="47">
        <v>-4.774273</v>
      </c>
      <c r="L49" s="37" t="s">
        <v>40</v>
      </c>
      <c r="M49" s="39">
        <v>1959</v>
      </c>
      <c r="N49" s="39">
        <f t="shared" si="3"/>
        <v>62</v>
      </c>
      <c r="O49" s="40">
        <v>0.309</v>
      </c>
      <c r="P49" s="40">
        <v>0.33300000000000002</v>
      </c>
      <c r="Q49" s="41">
        <v>44136</v>
      </c>
      <c r="R49" s="42">
        <v>29208</v>
      </c>
      <c r="S49" s="42">
        <v>29208</v>
      </c>
      <c r="T49" s="44" t="s">
        <v>184</v>
      </c>
      <c r="U49" s="30" t="s">
        <v>185</v>
      </c>
      <c r="V49" s="44" t="s">
        <v>186</v>
      </c>
      <c r="W49" s="45"/>
      <c r="X49" s="45"/>
      <c r="Y49" s="48"/>
    </row>
    <row r="50" spans="1:25" ht="75" x14ac:dyDescent="0.25">
      <c r="A50" s="32" t="s">
        <v>187</v>
      </c>
      <c r="B50" s="32" t="s">
        <v>72</v>
      </c>
      <c r="C50" s="33" t="s">
        <v>128</v>
      </c>
      <c r="D50" s="34">
        <v>9870</v>
      </c>
      <c r="E50" s="35">
        <f t="shared" si="0"/>
        <v>9.8699999999999992</v>
      </c>
      <c r="F50" s="36" t="str">
        <f t="shared" si="1"/>
        <v>Large</v>
      </c>
      <c r="G50" s="37" t="s">
        <v>46</v>
      </c>
      <c r="H50" s="47">
        <v>53.066020000000002</v>
      </c>
      <c r="I50" s="47">
        <v>-4.01145</v>
      </c>
      <c r="J50" s="47">
        <v>53.070557000000001</v>
      </c>
      <c r="K50" s="47">
        <v>-4.0402034000000002</v>
      </c>
      <c r="L50" s="37" t="s">
        <v>40</v>
      </c>
      <c r="M50" s="39">
        <v>1906</v>
      </c>
      <c r="N50" s="39">
        <f t="shared" si="3"/>
        <v>115</v>
      </c>
      <c r="O50" s="40">
        <v>0.13500000000000001</v>
      </c>
      <c r="P50" s="40">
        <v>0.17299999999999999</v>
      </c>
      <c r="Q50" s="41">
        <v>44166</v>
      </c>
      <c r="R50" s="42">
        <v>15056</v>
      </c>
      <c r="S50" s="42">
        <v>12808</v>
      </c>
      <c r="T50" s="44" t="s">
        <v>131</v>
      </c>
      <c r="U50" s="30" t="s">
        <v>188</v>
      </c>
      <c r="V50" s="44" t="s">
        <v>189</v>
      </c>
      <c r="W50" s="45"/>
      <c r="X50" s="45"/>
      <c r="Y50" s="48"/>
    </row>
    <row r="51" spans="1:25" ht="75" x14ac:dyDescent="0.25">
      <c r="A51" s="32" t="s">
        <v>190</v>
      </c>
      <c r="B51" s="32" t="s">
        <v>32</v>
      </c>
      <c r="C51" s="33" t="s">
        <v>33</v>
      </c>
      <c r="D51" s="34">
        <v>8000</v>
      </c>
      <c r="E51" s="35">
        <f t="shared" si="0"/>
        <v>8</v>
      </c>
      <c r="F51" s="36" t="str">
        <f t="shared" si="1"/>
        <v>Large</v>
      </c>
      <c r="G51" s="37" t="s">
        <v>34</v>
      </c>
      <c r="H51" s="47">
        <v>56.009152999999998</v>
      </c>
      <c r="I51" s="47">
        <v>-5.1195276999999999</v>
      </c>
      <c r="J51" s="47">
        <v>56.003419999999998</v>
      </c>
      <c r="K51" s="47">
        <v>-5.0965565000000002</v>
      </c>
      <c r="L51" s="37" t="s">
        <v>40</v>
      </c>
      <c r="M51" s="39">
        <v>1951</v>
      </c>
      <c r="N51" s="39">
        <f t="shared" si="3"/>
        <v>70</v>
      </c>
      <c r="O51" s="40">
        <v>0.35399999999999998</v>
      </c>
      <c r="P51" s="40">
        <v>0.39700000000000002</v>
      </c>
      <c r="Q51" s="41">
        <v>44136</v>
      </c>
      <c r="R51" s="42">
        <v>27882</v>
      </c>
      <c r="S51" s="42">
        <v>27882</v>
      </c>
      <c r="T51" s="44" t="s">
        <v>102</v>
      </c>
      <c r="U51" s="30" t="s">
        <v>191</v>
      </c>
      <c r="V51" s="33" t="s">
        <v>192</v>
      </c>
      <c r="W51" s="38"/>
      <c r="X51" s="38"/>
      <c r="Y51" s="37"/>
    </row>
    <row r="52" spans="1:25" ht="75" x14ac:dyDescent="0.25">
      <c r="A52" s="32" t="s">
        <v>193</v>
      </c>
      <c r="B52" s="32" t="s">
        <v>32</v>
      </c>
      <c r="C52" s="33" t="s">
        <v>33</v>
      </c>
      <c r="D52" s="34">
        <v>7500</v>
      </c>
      <c r="E52" s="35">
        <f t="shared" si="0"/>
        <v>7.5</v>
      </c>
      <c r="F52" s="36" t="str">
        <f t="shared" si="1"/>
        <v>Large</v>
      </c>
      <c r="G52" s="37" t="s">
        <v>34</v>
      </c>
      <c r="H52" s="47">
        <v>56.678265000000003</v>
      </c>
      <c r="I52" s="47">
        <v>-4.5085297999999998</v>
      </c>
      <c r="J52" s="47">
        <v>56.677801000000002</v>
      </c>
      <c r="K52" s="47">
        <v>-4.5142074000000001</v>
      </c>
      <c r="L52" s="37" t="s">
        <v>40</v>
      </c>
      <c r="M52" s="39">
        <v>1953</v>
      </c>
      <c r="N52" s="39">
        <f t="shared" si="3"/>
        <v>68</v>
      </c>
      <c r="O52" s="40">
        <v>0.34200000000000003</v>
      </c>
      <c r="P52" s="40">
        <v>0.42899999999999999</v>
      </c>
      <c r="Q52" s="41">
        <v>44136</v>
      </c>
      <c r="R52" s="42">
        <v>29753</v>
      </c>
      <c r="S52" s="42">
        <v>29753</v>
      </c>
      <c r="T52" s="44" t="s">
        <v>146</v>
      </c>
      <c r="U52" s="30" t="s">
        <v>194</v>
      </c>
      <c r="V52" s="44" t="s">
        <v>195</v>
      </c>
      <c r="W52" s="45"/>
      <c r="X52" s="45"/>
      <c r="Y52" s="48"/>
    </row>
    <row r="53" spans="1:25" ht="105" x14ac:dyDescent="0.25">
      <c r="A53" s="32" t="s">
        <v>196</v>
      </c>
      <c r="B53" s="32" t="s">
        <v>32</v>
      </c>
      <c r="C53" s="33" t="s">
        <v>33</v>
      </c>
      <c r="D53" s="34">
        <v>7500</v>
      </c>
      <c r="E53" s="35">
        <f t="shared" si="0"/>
        <v>7.5</v>
      </c>
      <c r="F53" s="36" t="str">
        <f t="shared" si="1"/>
        <v>Large</v>
      </c>
      <c r="G53" s="37" t="s">
        <v>2517</v>
      </c>
      <c r="H53" s="38">
        <v>57.3259721095516</v>
      </c>
      <c r="I53" s="38">
        <v>-4.79395230622334</v>
      </c>
      <c r="J53" s="47" t="s">
        <v>197</v>
      </c>
      <c r="K53" s="47" t="s">
        <v>197</v>
      </c>
      <c r="L53" s="37" t="s">
        <v>40</v>
      </c>
      <c r="M53" s="39">
        <v>2006</v>
      </c>
      <c r="N53" s="39">
        <f t="shared" si="3"/>
        <v>15</v>
      </c>
      <c r="O53" s="40">
        <v>0.85599999999999998</v>
      </c>
      <c r="P53" s="40">
        <v>0.92</v>
      </c>
      <c r="Q53" s="41">
        <v>44136</v>
      </c>
      <c r="R53" s="42">
        <v>62262</v>
      </c>
      <c r="S53" s="42">
        <v>62262</v>
      </c>
      <c r="T53" s="44" t="s">
        <v>41</v>
      </c>
      <c r="U53" s="30" t="s">
        <v>198</v>
      </c>
      <c r="V53" s="44" t="s">
        <v>61</v>
      </c>
      <c r="W53" s="45"/>
      <c r="X53" s="45"/>
      <c r="Y53" s="48"/>
    </row>
    <row r="54" spans="1:25" ht="60" x14ac:dyDescent="0.25">
      <c r="A54" s="32" t="s">
        <v>199</v>
      </c>
      <c r="B54" s="32" t="s">
        <v>32</v>
      </c>
      <c r="C54" s="33" t="s">
        <v>45</v>
      </c>
      <c r="D54" s="34">
        <v>6000</v>
      </c>
      <c r="E54" s="35">
        <f t="shared" si="0"/>
        <v>6</v>
      </c>
      <c r="F54" s="36" t="str">
        <f t="shared" si="1"/>
        <v>Large</v>
      </c>
      <c r="G54" s="37" t="s">
        <v>176</v>
      </c>
      <c r="H54" s="38">
        <v>55.677239999999998</v>
      </c>
      <c r="I54" s="38">
        <v>-3.8299617000000001</v>
      </c>
      <c r="J54" s="38">
        <v>55.676167</v>
      </c>
      <c r="K54" s="38">
        <v>-3.8221626</v>
      </c>
      <c r="L54" s="37" t="s">
        <v>40</v>
      </c>
      <c r="M54" s="39">
        <v>1928</v>
      </c>
      <c r="N54" s="39">
        <f t="shared" si="3"/>
        <v>93</v>
      </c>
      <c r="O54" s="40">
        <v>0.52800000000000002</v>
      </c>
      <c r="P54" s="40">
        <v>0.621</v>
      </c>
      <c r="Q54" s="41">
        <v>44166</v>
      </c>
      <c r="R54" s="42">
        <v>32746</v>
      </c>
      <c r="S54" s="42">
        <v>29304</v>
      </c>
      <c r="T54" s="44" t="s">
        <v>177</v>
      </c>
      <c r="U54" s="30" t="s">
        <v>200</v>
      </c>
      <c r="V54" s="44" t="s">
        <v>201</v>
      </c>
      <c r="W54" s="45" t="s">
        <v>3222</v>
      </c>
      <c r="X54" s="45">
        <f>1927-1926</f>
        <v>1</v>
      </c>
      <c r="Y54" s="37" t="s">
        <v>3449</v>
      </c>
    </row>
    <row r="55" spans="1:25" ht="105" x14ac:dyDescent="0.25">
      <c r="A55" s="32" t="s">
        <v>202</v>
      </c>
      <c r="B55" s="32" t="s">
        <v>32</v>
      </c>
      <c r="C55" s="33" t="s">
        <v>33</v>
      </c>
      <c r="D55" s="34">
        <v>6000</v>
      </c>
      <c r="E55" s="35">
        <f t="shared" si="0"/>
        <v>6</v>
      </c>
      <c r="F55" s="36" t="str">
        <f t="shared" si="1"/>
        <v>Large</v>
      </c>
      <c r="G55" s="37" t="s">
        <v>34</v>
      </c>
      <c r="H55" s="38">
        <v>56.306503589014902</v>
      </c>
      <c r="I55" s="38">
        <v>-4.86098538538395</v>
      </c>
      <c r="J55" s="38">
        <v>56.316369999999999</v>
      </c>
      <c r="K55" s="38">
        <v>-4.8264795999999999</v>
      </c>
      <c r="L55" s="37" t="s">
        <v>40</v>
      </c>
      <c r="M55" s="39">
        <v>1956</v>
      </c>
      <c r="N55" s="39">
        <f t="shared" si="3"/>
        <v>65</v>
      </c>
      <c r="O55" s="40">
        <v>0.39100000000000001</v>
      </c>
      <c r="P55" s="40">
        <v>0.51800000000000002</v>
      </c>
      <c r="Q55" s="41">
        <v>44136</v>
      </c>
      <c r="R55" s="42">
        <v>27307</v>
      </c>
      <c r="S55" s="42">
        <v>27307</v>
      </c>
      <c r="T55" s="44" t="s">
        <v>102</v>
      </c>
      <c r="U55" s="30" t="s">
        <v>203</v>
      </c>
      <c r="V55" s="44" t="s">
        <v>204</v>
      </c>
      <c r="W55" s="45" t="s">
        <v>3221</v>
      </c>
      <c r="X55" s="45">
        <f>1956-1948</f>
        <v>8</v>
      </c>
      <c r="Y55" s="87" t="s">
        <v>3450</v>
      </c>
    </row>
    <row r="56" spans="1:25" ht="60" x14ac:dyDescent="0.25">
      <c r="A56" s="32" t="s">
        <v>205</v>
      </c>
      <c r="B56" s="32" t="s">
        <v>206</v>
      </c>
      <c r="C56" s="33" t="s">
        <v>128</v>
      </c>
      <c r="D56" s="34">
        <v>6000</v>
      </c>
      <c r="E56" s="35">
        <f t="shared" si="0"/>
        <v>6</v>
      </c>
      <c r="F56" s="36" t="str">
        <f t="shared" si="1"/>
        <v>Large</v>
      </c>
      <c r="G56" s="37" t="s">
        <v>46</v>
      </c>
      <c r="H56" s="47">
        <v>55.185322999999997</v>
      </c>
      <c r="I56" s="47">
        <v>-2.4576478000000002</v>
      </c>
      <c r="J56" s="47">
        <v>55.184576999999997</v>
      </c>
      <c r="K56" s="47">
        <v>-2.4610126000000001</v>
      </c>
      <c r="L56" s="37" t="s">
        <v>40</v>
      </c>
      <c r="M56" s="39">
        <v>1982</v>
      </c>
      <c r="N56" s="39">
        <f t="shared" si="3"/>
        <v>39</v>
      </c>
      <c r="O56" s="40">
        <v>0.32200000000000001</v>
      </c>
      <c r="P56" s="40">
        <v>0.47399999999999998</v>
      </c>
      <c r="Q56" s="41">
        <v>44166</v>
      </c>
      <c r="R56" s="42">
        <v>24976</v>
      </c>
      <c r="S56" s="42">
        <v>21725</v>
      </c>
      <c r="T56" s="44" t="s">
        <v>207</v>
      </c>
      <c r="U56" s="30" t="s">
        <v>208</v>
      </c>
      <c r="V56" s="44" t="s">
        <v>209</v>
      </c>
      <c r="W56" s="45"/>
      <c r="X56" s="45"/>
      <c r="Y56" s="48"/>
    </row>
    <row r="57" spans="1:25" ht="75" x14ac:dyDescent="0.25">
      <c r="A57" s="32" t="s">
        <v>210</v>
      </c>
      <c r="B57" s="32" t="s">
        <v>32</v>
      </c>
      <c r="C57" s="33" t="s">
        <v>33</v>
      </c>
      <c r="D57" s="34">
        <v>6000</v>
      </c>
      <c r="E57" s="35">
        <f t="shared" si="0"/>
        <v>6</v>
      </c>
      <c r="F57" s="36" t="str">
        <f t="shared" si="1"/>
        <v>Large</v>
      </c>
      <c r="G57" s="37" t="s">
        <v>34</v>
      </c>
      <c r="H57" s="47">
        <v>56.065550000000002</v>
      </c>
      <c r="I57" s="47">
        <v>-5.3359199999999998</v>
      </c>
      <c r="J57" s="47">
        <v>56.081339999999997</v>
      </c>
      <c r="K57" s="47">
        <v>-5.3437394999999999</v>
      </c>
      <c r="L57" s="37" t="s">
        <v>40</v>
      </c>
      <c r="M57" s="39">
        <v>1961</v>
      </c>
      <c r="N57" s="39">
        <f t="shared" si="3"/>
        <v>60</v>
      </c>
      <c r="O57" s="40">
        <v>0.35199999999999998</v>
      </c>
      <c r="P57" s="40">
        <v>0.38500000000000001</v>
      </c>
      <c r="Q57" s="41">
        <v>44136</v>
      </c>
      <c r="R57" s="42">
        <v>20278</v>
      </c>
      <c r="S57" s="42">
        <v>20278</v>
      </c>
      <c r="T57" s="44" t="s">
        <v>36</v>
      </c>
      <c r="U57" s="30" t="s">
        <v>211</v>
      </c>
      <c r="V57" s="44" t="s">
        <v>212</v>
      </c>
      <c r="W57" s="45"/>
      <c r="X57" s="45"/>
      <c r="Y57" s="48"/>
    </row>
    <row r="58" spans="1:25" ht="75" x14ac:dyDescent="0.25">
      <c r="A58" s="32" t="s">
        <v>213</v>
      </c>
      <c r="B58" s="32" t="s">
        <v>32</v>
      </c>
      <c r="C58" s="33" t="s">
        <v>33</v>
      </c>
      <c r="D58" s="34">
        <v>5000</v>
      </c>
      <c r="E58" s="35">
        <f t="shared" si="0"/>
        <v>5</v>
      </c>
      <c r="F58" s="36" t="str">
        <f t="shared" si="1"/>
        <v>Large</v>
      </c>
      <c r="G58" s="37" t="s">
        <v>34</v>
      </c>
      <c r="H58" s="47">
        <v>57.255411000000002</v>
      </c>
      <c r="I58" s="47">
        <v>-4.4927973000000003</v>
      </c>
      <c r="J58" s="47">
        <v>57.245474999999999</v>
      </c>
      <c r="K58" s="47">
        <v>-4.4890046999999997</v>
      </c>
      <c r="L58" s="37" t="s">
        <v>40</v>
      </c>
      <c r="M58" s="39">
        <v>1968</v>
      </c>
      <c r="N58" s="39">
        <f t="shared" si="3"/>
        <v>53</v>
      </c>
      <c r="O58" s="40">
        <v>0.5</v>
      </c>
      <c r="P58" s="40">
        <v>0.88200000000000001</v>
      </c>
      <c r="Q58" s="41">
        <v>44136</v>
      </c>
      <c r="R58" s="42">
        <v>38740</v>
      </c>
      <c r="S58" s="42">
        <v>38740</v>
      </c>
      <c r="T58" s="44" t="s">
        <v>41</v>
      </c>
      <c r="U58" s="30" t="s">
        <v>214</v>
      </c>
      <c r="V58" s="33" t="s">
        <v>215</v>
      </c>
      <c r="W58" s="38"/>
      <c r="X58" s="38"/>
      <c r="Y58" s="37"/>
    </row>
    <row r="59" spans="1:25" ht="45" x14ac:dyDescent="0.25">
      <c r="A59" s="32" t="s">
        <v>3291</v>
      </c>
      <c r="B59" s="32" t="s">
        <v>32</v>
      </c>
      <c r="C59" s="33" t="s">
        <v>216</v>
      </c>
      <c r="D59" s="34">
        <v>5000</v>
      </c>
      <c r="E59" s="35">
        <f t="shared" si="0"/>
        <v>5</v>
      </c>
      <c r="F59" s="36" t="str">
        <f t="shared" si="1"/>
        <v>Large</v>
      </c>
      <c r="G59" s="37" t="s">
        <v>34</v>
      </c>
      <c r="H59" s="38">
        <v>56.713099999999997</v>
      </c>
      <c r="I59" s="38">
        <v>-4.9524800000000004</v>
      </c>
      <c r="J59" s="38">
        <v>56.726182000000001</v>
      </c>
      <c r="K59" s="38">
        <v>-4.9148395999999996</v>
      </c>
      <c r="L59" s="37" t="s">
        <v>217</v>
      </c>
      <c r="M59" s="39">
        <v>2017</v>
      </c>
      <c r="N59" s="39">
        <f t="shared" si="3"/>
        <v>4</v>
      </c>
      <c r="O59" s="40">
        <v>0.51900000000000002</v>
      </c>
      <c r="P59" s="40">
        <v>0.58599999999999997</v>
      </c>
      <c r="Q59" s="41">
        <v>44197</v>
      </c>
      <c r="R59" s="42">
        <v>25723</v>
      </c>
      <c r="S59" s="43"/>
      <c r="T59" s="43"/>
      <c r="U59" s="30" t="s">
        <v>218</v>
      </c>
      <c r="V59" s="44" t="s">
        <v>104</v>
      </c>
      <c r="W59" s="45" t="s">
        <v>3246</v>
      </c>
      <c r="X59" s="56">
        <f>(12+7)/12</f>
        <v>1.5833333333333333</v>
      </c>
      <c r="Y59" s="48" t="s">
        <v>3235</v>
      </c>
    </row>
    <row r="60" spans="1:25" ht="105" x14ac:dyDescent="0.25">
      <c r="A60" s="32" t="s">
        <v>219</v>
      </c>
      <c r="B60" s="32" t="s">
        <v>32</v>
      </c>
      <c r="C60" s="33" t="s">
        <v>33</v>
      </c>
      <c r="D60" s="34">
        <v>5000</v>
      </c>
      <c r="E60" s="35">
        <f t="shared" si="0"/>
        <v>5</v>
      </c>
      <c r="F60" s="36" t="str">
        <f t="shared" si="1"/>
        <v>Large</v>
      </c>
      <c r="G60" s="37" t="s">
        <v>34</v>
      </c>
      <c r="H60" s="47">
        <v>56.337066</v>
      </c>
      <c r="I60" s="47">
        <v>-4.9757819999999997</v>
      </c>
      <c r="J60" s="47">
        <v>56.338475000000003</v>
      </c>
      <c r="K60" s="47">
        <v>-4.9726036000000002</v>
      </c>
      <c r="L60" s="37" t="s">
        <v>40</v>
      </c>
      <c r="M60" s="39">
        <v>1957</v>
      </c>
      <c r="N60" s="39">
        <f t="shared" si="3"/>
        <v>64</v>
      </c>
      <c r="O60" s="40">
        <v>0.14099999999999999</v>
      </c>
      <c r="P60" s="40">
        <v>0.184</v>
      </c>
      <c r="Q60" s="41">
        <v>44136</v>
      </c>
      <c r="R60" s="42">
        <v>8084</v>
      </c>
      <c r="S60" s="42">
        <v>8084</v>
      </c>
      <c r="T60" s="44" t="s">
        <v>36</v>
      </c>
      <c r="U60" s="30" t="s">
        <v>220</v>
      </c>
      <c r="V60" s="44" t="s">
        <v>221</v>
      </c>
      <c r="W60" s="45" t="s">
        <v>3221</v>
      </c>
      <c r="X60" s="45">
        <f>1957-1948</f>
        <v>9</v>
      </c>
      <c r="Y60" s="87" t="s">
        <v>3450</v>
      </c>
    </row>
    <row r="61" spans="1:25" ht="60" x14ac:dyDescent="0.25">
      <c r="A61" s="32" t="s">
        <v>222</v>
      </c>
      <c r="B61" s="32" t="s">
        <v>72</v>
      </c>
      <c r="C61" s="33" t="s">
        <v>223</v>
      </c>
      <c r="D61" s="34">
        <v>4600</v>
      </c>
      <c r="E61" s="35">
        <f t="shared" si="0"/>
        <v>4.5999999999999996</v>
      </c>
      <c r="F61" s="36" t="str">
        <f t="shared" si="1"/>
        <v>Small</v>
      </c>
      <c r="G61" s="37" t="s">
        <v>34</v>
      </c>
      <c r="H61" s="47">
        <v>52.119529999999997</v>
      </c>
      <c r="I61" s="47">
        <v>-3.7665099999999998</v>
      </c>
      <c r="J61" s="47">
        <v>52.121490999999999</v>
      </c>
      <c r="K61" s="47">
        <v>-3.767353</v>
      </c>
      <c r="L61" s="37" t="s">
        <v>40</v>
      </c>
      <c r="M61" s="39">
        <v>1997</v>
      </c>
      <c r="N61" s="39">
        <f t="shared" si="3"/>
        <v>24</v>
      </c>
      <c r="O61" s="40">
        <v>0.40300000000000002</v>
      </c>
      <c r="P61" s="40">
        <v>0.27800000000000002</v>
      </c>
      <c r="Q61" s="41">
        <v>44197</v>
      </c>
      <c r="R61" s="42">
        <v>11212</v>
      </c>
      <c r="S61" s="42">
        <v>8247</v>
      </c>
      <c r="T61" s="44" t="s">
        <v>168</v>
      </c>
      <c r="U61" s="30" t="s">
        <v>224</v>
      </c>
      <c r="V61" s="44" t="s">
        <v>225</v>
      </c>
      <c r="W61" s="38" t="s">
        <v>3257</v>
      </c>
      <c r="X61" s="45">
        <f>1997-1995</f>
        <v>2</v>
      </c>
      <c r="Y61" s="48"/>
    </row>
    <row r="62" spans="1:25" ht="60" x14ac:dyDescent="0.25">
      <c r="A62" s="32" t="s">
        <v>226</v>
      </c>
      <c r="B62" s="32" t="s">
        <v>72</v>
      </c>
      <c r="C62" s="33" t="s">
        <v>223</v>
      </c>
      <c r="D62" s="34">
        <v>4507</v>
      </c>
      <c r="E62" s="35">
        <f t="shared" si="0"/>
        <v>4.5069999999999997</v>
      </c>
      <c r="F62" s="36" t="str">
        <f t="shared" si="1"/>
        <v>Small</v>
      </c>
      <c r="G62" s="37" t="s">
        <v>34</v>
      </c>
      <c r="H62" s="47">
        <v>52.945250000000001</v>
      </c>
      <c r="I62" s="47">
        <v>-3.6683767999999999</v>
      </c>
      <c r="J62" s="47">
        <v>52.947001999999998</v>
      </c>
      <c r="K62" s="47">
        <v>-3.6700719999999998</v>
      </c>
      <c r="L62" s="37" t="s">
        <v>40</v>
      </c>
      <c r="M62" s="39">
        <v>1994</v>
      </c>
      <c r="N62" s="39">
        <f t="shared" si="3"/>
        <v>27</v>
      </c>
      <c r="O62" s="40">
        <v>0.185</v>
      </c>
      <c r="P62" s="40">
        <v>0.22600000000000001</v>
      </c>
      <c r="Q62" s="41">
        <v>44197</v>
      </c>
      <c r="R62" s="42">
        <v>8940</v>
      </c>
      <c r="S62" s="42">
        <v>6673</v>
      </c>
      <c r="T62" s="44" t="s">
        <v>131</v>
      </c>
      <c r="U62" s="30" t="s">
        <v>227</v>
      </c>
      <c r="V62" s="44" t="s">
        <v>228</v>
      </c>
      <c r="W62" s="45"/>
      <c r="X62" s="45"/>
      <c r="Y62" s="48"/>
    </row>
    <row r="63" spans="1:25" ht="60" x14ac:dyDescent="0.25">
      <c r="A63" s="32" t="s">
        <v>229</v>
      </c>
      <c r="B63" s="32" t="s">
        <v>32</v>
      </c>
      <c r="C63" s="33" t="s">
        <v>128</v>
      </c>
      <c r="D63" s="34">
        <v>4000</v>
      </c>
      <c r="E63" s="35">
        <f t="shared" si="0"/>
        <v>4</v>
      </c>
      <c r="F63" s="36" t="str">
        <f t="shared" si="1"/>
        <v>Small</v>
      </c>
      <c r="G63" s="37" t="s">
        <v>46</v>
      </c>
      <c r="H63" s="47">
        <v>58.260052999999999</v>
      </c>
      <c r="I63" s="47">
        <v>-4.9838152999999998</v>
      </c>
      <c r="J63" s="47">
        <v>58.270856999999999</v>
      </c>
      <c r="K63" s="47">
        <v>-4.9644497000000003</v>
      </c>
      <c r="L63" s="37" t="s">
        <v>217</v>
      </c>
      <c r="M63" s="39">
        <v>2013</v>
      </c>
      <c r="N63" s="39">
        <f t="shared" si="3"/>
        <v>8</v>
      </c>
      <c r="O63" s="40">
        <v>0.32900000000000001</v>
      </c>
      <c r="P63" s="40">
        <v>0.33500000000000002</v>
      </c>
      <c r="Q63" s="41">
        <v>44166</v>
      </c>
      <c r="R63" s="42">
        <v>12525</v>
      </c>
      <c r="S63" s="43"/>
      <c r="T63" s="44" t="s">
        <v>41</v>
      </c>
      <c r="U63" s="30" t="s">
        <v>230</v>
      </c>
      <c r="V63" s="44" t="s">
        <v>231</v>
      </c>
      <c r="W63" s="45"/>
      <c r="X63" s="45"/>
      <c r="Y63" s="48"/>
    </row>
    <row r="64" spans="1:25" ht="75" x14ac:dyDescent="0.25">
      <c r="A64" s="32" t="s">
        <v>232</v>
      </c>
      <c r="B64" s="32" t="s">
        <v>32</v>
      </c>
      <c r="C64" s="33" t="s">
        <v>33</v>
      </c>
      <c r="D64" s="34">
        <v>4000</v>
      </c>
      <c r="E64" s="35">
        <f t="shared" si="0"/>
        <v>4</v>
      </c>
      <c r="F64" s="36" t="str">
        <f t="shared" si="1"/>
        <v>Small</v>
      </c>
      <c r="G64" s="37" t="s">
        <v>176</v>
      </c>
      <c r="H64" s="47">
        <v>56.373249999999999</v>
      </c>
      <c r="I64" s="47">
        <v>-4.0407999999999999</v>
      </c>
      <c r="J64" s="47">
        <v>56.395439000000003</v>
      </c>
      <c r="K64" s="47">
        <v>-4.1235448999999997</v>
      </c>
      <c r="L64" s="37" t="s">
        <v>40</v>
      </c>
      <c r="M64" s="39">
        <v>1958</v>
      </c>
      <c r="N64" s="39">
        <f t="shared" si="3"/>
        <v>63</v>
      </c>
      <c r="O64" s="40">
        <v>0.47599999999999998</v>
      </c>
      <c r="P64" s="40">
        <v>0.58099999999999996</v>
      </c>
      <c r="Q64" s="41">
        <v>44136</v>
      </c>
      <c r="R64" s="42">
        <v>20428</v>
      </c>
      <c r="S64" s="42">
        <v>20428</v>
      </c>
      <c r="T64" s="44" t="s">
        <v>146</v>
      </c>
      <c r="U64" s="30" t="s">
        <v>233</v>
      </c>
      <c r="V64" s="44" t="s">
        <v>234</v>
      </c>
      <c r="W64" s="45"/>
      <c r="X64" s="45"/>
      <c r="Y64" s="48"/>
    </row>
    <row r="65" spans="1:25" ht="75" x14ac:dyDescent="0.25">
      <c r="A65" s="32" t="s">
        <v>235</v>
      </c>
      <c r="B65" s="32" t="s">
        <v>32</v>
      </c>
      <c r="C65" s="33" t="s">
        <v>33</v>
      </c>
      <c r="D65" s="34">
        <v>4000</v>
      </c>
      <c r="E65" s="35">
        <f t="shared" si="0"/>
        <v>4</v>
      </c>
      <c r="F65" s="36" t="str">
        <f t="shared" si="1"/>
        <v>Small</v>
      </c>
      <c r="G65" s="37" t="s">
        <v>34</v>
      </c>
      <c r="H65" s="47">
        <v>56.542113999999998</v>
      </c>
      <c r="I65" s="47">
        <v>-4.5171256</v>
      </c>
      <c r="J65" s="47">
        <v>56.542067000000003</v>
      </c>
      <c r="K65" s="47">
        <v>-4.5184975999999999</v>
      </c>
      <c r="L65" s="37" t="s">
        <v>40</v>
      </c>
      <c r="M65" s="39">
        <v>1985</v>
      </c>
      <c r="N65" s="39">
        <f t="shared" si="3"/>
        <v>36</v>
      </c>
      <c r="O65" s="40">
        <v>0.45</v>
      </c>
      <c r="P65" s="40">
        <v>0.35</v>
      </c>
      <c r="Q65" s="41">
        <v>44075</v>
      </c>
      <c r="R65" s="42">
        <v>12296</v>
      </c>
      <c r="S65" s="42">
        <v>12296</v>
      </c>
      <c r="T65" s="44" t="s">
        <v>146</v>
      </c>
      <c r="U65" s="30" t="s">
        <v>236</v>
      </c>
      <c r="V65" s="31"/>
      <c r="W65" s="47"/>
      <c r="X65" s="47"/>
      <c r="Y65" s="53"/>
    </row>
    <row r="66" spans="1:25" ht="30" x14ac:dyDescent="0.25">
      <c r="A66" s="68" t="s">
        <v>3113</v>
      </c>
      <c r="B66" s="68" t="s">
        <v>32</v>
      </c>
      <c r="C66" s="30" t="s">
        <v>931</v>
      </c>
      <c r="D66" s="69">
        <v>4000</v>
      </c>
      <c r="E66" s="70">
        <f t="shared" si="0"/>
        <v>4</v>
      </c>
      <c r="F66" s="53" t="str">
        <f t="shared" si="1"/>
        <v>Small</v>
      </c>
      <c r="G66" s="46" t="s">
        <v>34</v>
      </c>
      <c r="H66" s="47">
        <v>57.280802999999999</v>
      </c>
      <c r="I66" s="47">
        <v>-4.4528173999999998</v>
      </c>
      <c r="J66" s="47"/>
      <c r="K66" s="47"/>
      <c r="L66" s="53"/>
      <c r="M66" s="82">
        <v>1980</v>
      </c>
      <c r="N66" s="39">
        <f t="shared" si="3"/>
        <v>41</v>
      </c>
      <c r="O66" s="79"/>
      <c r="P66" s="79"/>
      <c r="Q66" s="79"/>
      <c r="R66" s="79"/>
      <c r="S66" s="79"/>
      <c r="T66" s="30" t="s">
        <v>41</v>
      </c>
      <c r="U66" s="80" t="s">
        <v>3114</v>
      </c>
      <c r="V66" s="31"/>
      <c r="W66" s="31"/>
      <c r="X66" s="31"/>
      <c r="Y66" s="31"/>
    </row>
    <row r="67" spans="1:25" ht="75" x14ac:dyDescent="0.25">
      <c r="A67" s="32" t="s">
        <v>237</v>
      </c>
      <c r="B67" s="32" t="s">
        <v>32</v>
      </c>
      <c r="C67" s="33" t="s">
        <v>128</v>
      </c>
      <c r="D67" s="34">
        <v>3930</v>
      </c>
      <c r="E67" s="35">
        <f t="shared" ref="E67:E130" si="4">D67/1000</f>
        <v>3.93</v>
      </c>
      <c r="F67" s="36" t="str">
        <f t="shared" ref="F67:F130" si="5">IF(E67&gt;=5,"Large",IF(AND(E67&lt;5,E67&gt;=0.1),"Small",IF(E67&lt;0.1,"Micro")))</f>
        <v>Small</v>
      </c>
      <c r="G67" s="37" t="s">
        <v>176</v>
      </c>
      <c r="H67" s="47">
        <v>57.668664</v>
      </c>
      <c r="I67" s="47">
        <v>-4.3502479999999997</v>
      </c>
      <c r="J67" s="47">
        <v>57.670442000000001</v>
      </c>
      <c r="K67" s="47">
        <v>-4.4000184000000004</v>
      </c>
      <c r="L67" s="37" t="s">
        <v>217</v>
      </c>
      <c r="M67" s="39">
        <v>2012</v>
      </c>
      <c r="N67" s="39">
        <f t="shared" ref="N67:N98" si="6">2021-M67</f>
        <v>9</v>
      </c>
      <c r="O67" s="40">
        <v>0.32200000000000001</v>
      </c>
      <c r="P67" s="40">
        <v>0.376</v>
      </c>
      <c r="Q67" s="41">
        <v>44166</v>
      </c>
      <c r="R67" s="42">
        <v>13162</v>
      </c>
      <c r="S67" s="43"/>
      <c r="T67" s="44" t="s">
        <v>41</v>
      </c>
      <c r="U67" s="30" t="s">
        <v>238</v>
      </c>
      <c r="V67" s="44" t="s">
        <v>239</v>
      </c>
      <c r="W67" s="45"/>
      <c r="X67" s="45"/>
      <c r="Y67" s="48"/>
    </row>
    <row r="68" spans="1:25" ht="105" x14ac:dyDescent="0.25">
      <c r="A68" s="32" t="s">
        <v>240</v>
      </c>
      <c r="B68" s="32" t="s">
        <v>32</v>
      </c>
      <c r="C68" s="33" t="s">
        <v>33</v>
      </c>
      <c r="D68" s="34">
        <v>3500</v>
      </c>
      <c r="E68" s="35">
        <f t="shared" si="4"/>
        <v>3.5</v>
      </c>
      <c r="F68" s="36" t="str">
        <f t="shared" si="5"/>
        <v>Small</v>
      </c>
      <c r="G68" s="37" t="s">
        <v>2517</v>
      </c>
      <c r="H68" s="47">
        <v>57.154060000000001</v>
      </c>
      <c r="I68" s="47">
        <v>-4.9368499999999997</v>
      </c>
      <c r="J68" s="47" t="s">
        <v>197</v>
      </c>
      <c r="K68" s="47" t="s">
        <v>197</v>
      </c>
      <c r="L68" s="37" t="s">
        <v>40</v>
      </c>
      <c r="M68" s="39">
        <v>1956</v>
      </c>
      <c r="N68" s="39">
        <f t="shared" si="6"/>
        <v>65</v>
      </c>
      <c r="O68" s="40">
        <v>0.78</v>
      </c>
      <c r="P68" s="40">
        <v>0.66800000000000004</v>
      </c>
      <c r="Q68" s="41">
        <v>44136</v>
      </c>
      <c r="R68" s="42">
        <v>20544</v>
      </c>
      <c r="S68" s="42">
        <v>20544</v>
      </c>
      <c r="T68" s="44" t="s">
        <v>41</v>
      </c>
      <c r="U68" s="30" t="s">
        <v>106</v>
      </c>
      <c r="V68" s="44" t="s">
        <v>107</v>
      </c>
      <c r="W68" s="45" t="s">
        <v>3259</v>
      </c>
      <c r="X68" s="45">
        <f>1956-1949</f>
        <v>7</v>
      </c>
      <c r="Y68" s="52" t="s">
        <v>3444</v>
      </c>
    </row>
    <row r="69" spans="1:25" ht="75" x14ac:dyDescent="0.25">
      <c r="A69" s="32" t="s">
        <v>241</v>
      </c>
      <c r="B69" s="32" t="s">
        <v>32</v>
      </c>
      <c r="C69" s="33" t="s">
        <v>33</v>
      </c>
      <c r="D69" s="34">
        <v>3500</v>
      </c>
      <c r="E69" s="35">
        <f t="shared" si="4"/>
        <v>3.5</v>
      </c>
      <c r="F69" s="36" t="str">
        <f t="shared" si="5"/>
        <v>Small</v>
      </c>
      <c r="G69" s="37" t="s">
        <v>34</v>
      </c>
      <c r="H69" s="47">
        <v>56.621104000000003</v>
      </c>
      <c r="I69" s="47">
        <v>-5.5284162999999999</v>
      </c>
      <c r="J69" s="47">
        <v>56.632675999999996</v>
      </c>
      <c r="K69" s="47">
        <v>-5.5719097</v>
      </c>
      <c r="L69" s="37" t="s">
        <v>40</v>
      </c>
      <c r="M69" s="39">
        <v>2004</v>
      </c>
      <c r="N69" s="39">
        <f t="shared" si="6"/>
        <v>17</v>
      </c>
      <c r="O69" s="40">
        <v>0.35099999999999998</v>
      </c>
      <c r="P69" s="40">
        <v>0.40899999999999997</v>
      </c>
      <c r="Q69" s="41">
        <v>44136</v>
      </c>
      <c r="R69" s="42">
        <v>12559</v>
      </c>
      <c r="S69" s="42">
        <v>12559</v>
      </c>
      <c r="T69" s="44" t="s">
        <v>41</v>
      </c>
      <c r="U69" s="30" t="s">
        <v>242</v>
      </c>
      <c r="V69" s="44" t="s">
        <v>243</v>
      </c>
      <c r="W69" s="45"/>
      <c r="X69" s="45"/>
      <c r="Y69" s="48"/>
    </row>
    <row r="70" spans="1:25" ht="75" x14ac:dyDescent="0.25">
      <c r="A70" s="32" t="s">
        <v>244</v>
      </c>
      <c r="B70" s="32" t="s">
        <v>32</v>
      </c>
      <c r="C70" s="33" t="s">
        <v>33</v>
      </c>
      <c r="D70" s="34">
        <v>3500</v>
      </c>
      <c r="E70" s="35">
        <f t="shared" si="4"/>
        <v>3.5</v>
      </c>
      <c r="F70" s="36" t="str">
        <f t="shared" si="5"/>
        <v>Small</v>
      </c>
      <c r="G70" s="37" t="s">
        <v>34</v>
      </c>
      <c r="H70" s="47">
        <v>58.028834000000003</v>
      </c>
      <c r="I70" s="47">
        <v>-4.4143669000000001</v>
      </c>
      <c r="J70" s="47">
        <v>58.0285795267704</v>
      </c>
      <c r="K70" s="47">
        <v>-4.4150536609521502</v>
      </c>
      <c r="L70" s="37" t="s">
        <v>40</v>
      </c>
      <c r="M70" s="39">
        <v>1959</v>
      </c>
      <c r="N70" s="39">
        <f t="shared" si="6"/>
        <v>62</v>
      </c>
      <c r="O70" s="40">
        <v>0.30599999999999999</v>
      </c>
      <c r="P70" s="40">
        <v>0.26100000000000001</v>
      </c>
      <c r="Q70" s="41">
        <v>44136</v>
      </c>
      <c r="R70" s="42">
        <v>8036</v>
      </c>
      <c r="S70" s="42">
        <v>8036</v>
      </c>
      <c r="T70" s="44" t="s">
        <v>41</v>
      </c>
      <c r="U70" s="30" t="s">
        <v>245</v>
      </c>
      <c r="V70" s="44" t="s">
        <v>246</v>
      </c>
      <c r="W70" s="45"/>
      <c r="X70" s="45"/>
      <c r="Y70" s="48"/>
    </row>
    <row r="71" spans="1:25" ht="75" x14ac:dyDescent="0.25">
      <c r="A71" s="32" t="s">
        <v>259</v>
      </c>
      <c r="B71" s="32" t="s">
        <v>32</v>
      </c>
      <c r="C71" s="33" t="s">
        <v>33</v>
      </c>
      <c r="D71" s="34">
        <v>3100</v>
      </c>
      <c r="E71" s="35">
        <f t="shared" si="4"/>
        <v>3.1</v>
      </c>
      <c r="F71" s="36" t="str">
        <f t="shared" si="5"/>
        <v>Small</v>
      </c>
      <c r="G71" s="37" t="s">
        <v>34</v>
      </c>
      <c r="H71" s="47">
        <v>57.615900000000003</v>
      </c>
      <c r="I71" s="47">
        <v>-4.8326500000000001</v>
      </c>
      <c r="J71" s="47">
        <v>57.614522999999998</v>
      </c>
      <c r="K71" s="47">
        <v>-4.8344176000000001</v>
      </c>
      <c r="L71" s="37" t="s">
        <v>40</v>
      </c>
      <c r="M71" s="39">
        <v>1956</v>
      </c>
      <c r="N71" s="39">
        <f t="shared" si="6"/>
        <v>65</v>
      </c>
      <c r="O71" s="40">
        <v>0.25900000000000001</v>
      </c>
      <c r="P71" s="40">
        <v>0.36499999999999999</v>
      </c>
      <c r="Q71" s="41">
        <v>44136</v>
      </c>
      <c r="R71" s="42">
        <v>9933</v>
      </c>
      <c r="S71" s="42">
        <v>9933</v>
      </c>
      <c r="T71" s="44" t="s">
        <v>41</v>
      </c>
      <c r="U71" s="30" t="s">
        <v>260</v>
      </c>
      <c r="V71" s="44" t="s">
        <v>261</v>
      </c>
      <c r="W71" s="45"/>
      <c r="X71" s="45"/>
      <c r="Y71" s="48"/>
    </row>
    <row r="72" spans="1:25" ht="75" x14ac:dyDescent="0.25">
      <c r="A72" s="32" t="s">
        <v>247</v>
      </c>
      <c r="B72" s="32" t="s">
        <v>32</v>
      </c>
      <c r="C72" s="33" t="s">
        <v>33</v>
      </c>
      <c r="D72" s="34">
        <v>3000</v>
      </c>
      <c r="E72" s="35">
        <f t="shared" si="4"/>
        <v>3</v>
      </c>
      <c r="F72" s="36" t="str">
        <f t="shared" si="5"/>
        <v>Small</v>
      </c>
      <c r="G72" s="37" t="s">
        <v>176</v>
      </c>
      <c r="H72" s="47">
        <v>57.763694000000001</v>
      </c>
      <c r="I72" s="47">
        <v>-5.0401752000000002</v>
      </c>
      <c r="J72" s="47">
        <v>57.743689000000003</v>
      </c>
      <c r="K72" s="47">
        <v>-5.0607135000000003</v>
      </c>
      <c r="L72" s="37" t="s">
        <v>40</v>
      </c>
      <c r="M72" s="39">
        <v>2002</v>
      </c>
      <c r="N72" s="39">
        <f t="shared" si="6"/>
        <v>19</v>
      </c>
      <c r="O72" s="40">
        <v>0.41099999999999998</v>
      </c>
      <c r="P72" s="40">
        <v>0.38800000000000001</v>
      </c>
      <c r="Q72" s="41">
        <v>44075</v>
      </c>
      <c r="R72" s="42">
        <v>11240</v>
      </c>
      <c r="S72" s="42">
        <v>11240</v>
      </c>
      <c r="T72" s="44" t="s">
        <v>41</v>
      </c>
      <c r="U72" s="30" t="s">
        <v>248</v>
      </c>
      <c r="V72" s="44" t="s">
        <v>249</v>
      </c>
      <c r="W72" s="45" t="s">
        <v>3248</v>
      </c>
      <c r="X72" s="45">
        <v>1</v>
      </c>
      <c r="Y72" s="48" t="s">
        <v>3247</v>
      </c>
    </row>
    <row r="73" spans="1:25" ht="60" x14ac:dyDescent="0.25">
      <c r="A73" s="32" t="s">
        <v>250</v>
      </c>
      <c r="B73" s="32" t="s">
        <v>32</v>
      </c>
      <c r="C73" s="33" t="s">
        <v>128</v>
      </c>
      <c r="D73" s="34">
        <v>3000</v>
      </c>
      <c r="E73" s="35">
        <f t="shared" si="4"/>
        <v>3</v>
      </c>
      <c r="F73" s="36" t="str">
        <f t="shared" si="5"/>
        <v>Small</v>
      </c>
      <c r="G73" s="37" t="s">
        <v>176</v>
      </c>
      <c r="H73" s="47">
        <v>56.956110000000002</v>
      </c>
      <c r="I73" s="47">
        <v>-5.0009318</v>
      </c>
      <c r="J73" s="47">
        <v>56.982408</v>
      </c>
      <c r="K73" s="47">
        <v>-4.9903960999999999</v>
      </c>
      <c r="L73" s="37" t="s">
        <v>217</v>
      </c>
      <c r="M73" s="39">
        <v>2016</v>
      </c>
      <c r="N73" s="39">
        <f t="shared" si="6"/>
        <v>5</v>
      </c>
      <c r="O73" s="40">
        <v>0.35499999999999998</v>
      </c>
      <c r="P73" s="40">
        <v>0.371</v>
      </c>
      <c r="Q73" s="41">
        <v>44166</v>
      </c>
      <c r="R73" s="42">
        <v>10297</v>
      </c>
      <c r="S73" s="43"/>
      <c r="T73" s="43"/>
      <c r="U73" s="30" t="s">
        <v>251</v>
      </c>
      <c r="V73" s="44" t="s">
        <v>252</v>
      </c>
      <c r="W73" s="45" t="s">
        <v>3227</v>
      </c>
      <c r="X73" s="45">
        <v>2</v>
      </c>
      <c r="Y73" s="48" t="s">
        <v>3228</v>
      </c>
    </row>
    <row r="74" spans="1:25" ht="90" x14ac:dyDescent="0.25">
      <c r="A74" s="32" t="s">
        <v>262</v>
      </c>
      <c r="B74" s="32" t="s">
        <v>32</v>
      </c>
      <c r="C74" s="33" t="s">
        <v>128</v>
      </c>
      <c r="D74" s="34">
        <v>3000</v>
      </c>
      <c r="E74" s="35">
        <f t="shared" si="4"/>
        <v>3</v>
      </c>
      <c r="F74" s="36" t="str">
        <f t="shared" si="5"/>
        <v>Small</v>
      </c>
      <c r="G74" s="37" t="s">
        <v>176</v>
      </c>
      <c r="H74" s="47">
        <v>57.213503000000003</v>
      </c>
      <c r="I74" s="47">
        <v>-4.4505678</v>
      </c>
      <c r="J74" s="47">
        <v>57.190553000000001</v>
      </c>
      <c r="K74" s="47">
        <v>-4.4072998999999999</v>
      </c>
      <c r="L74" s="37" t="s">
        <v>40</v>
      </c>
      <c r="M74" s="39">
        <v>2007</v>
      </c>
      <c r="N74" s="39">
        <f t="shared" si="6"/>
        <v>14</v>
      </c>
      <c r="O74" s="40">
        <v>0.27400000000000002</v>
      </c>
      <c r="P74" s="40">
        <v>0.36699999999999999</v>
      </c>
      <c r="Q74" s="41">
        <v>44166</v>
      </c>
      <c r="R74" s="42">
        <v>9669</v>
      </c>
      <c r="S74" s="42">
        <v>8371</v>
      </c>
      <c r="T74" s="44" t="s">
        <v>41</v>
      </c>
      <c r="U74" s="30" t="s">
        <v>263</v>
      </c>
      <c r="V74" s="44" t="s">
        <v>264</v>
      </c>
      <c r="W74" s="45"/>
      <c r="X74" s="45"/>
      <c r="Y74" s="48"/>
    </row>
    <row r="75" spans="1:25" ht="75" x14ac:dyDescent="0.25">
      <c r="A75" s="32" t="s">
        <v>265</v>
      </c>
      <c r="B75" s="32" t="s">
        <v>32</v>
      </c>
      <c r="C75" s="33" t="s">
        <v>33</v>
      </c>
      <c r="D75" s="34">
        <v>3000</v>
      </c>
      <c r="E75" s="35">
        <f t="shared" si="4"/>
        <v>3</v>
      </c>
      <c r="F75" s="36" t="str">
        <f t="shared" si="5"/>
        <v>Small</v>
      </c>
      <c r="G75" s="37" t="s">
        <v>34</v>
      </c>
      <c r="H75" s="47">
        <v>56.447470000000003</v>
      </c>
      <c r="I75" s="47">
        <v>-4.1139782</v>
      </c>
      <c r="J75" s="47">
        <v>56.459023000000002</v>
      </c>
      <c r="K75" s="47">
        <v>-4.2340466000000001</v>
      </c>
      <c r="L75" s="37" t="s">
        <v>40</v>
      </c>
      <c r="M75" s="39">
        <v>1961</v>
      </c>
      <c r="N75" s="39">
        <f t="shared" si="6"/>
        <v>60</v>
      </c>
      <c r="O75" s="40">
        <v>0.183</v>
      </c>
      <c r="P75" s="40">
        <v>0.21</v>
      </c>
      <c r="Q75" s="41">
        <v>44136</v>
      </c>
      <c r="R75" s="42">
        <v>5538</v>
      </c>
      <c r="S75" s="42">
        <v>5538</v>
      </c>
      <c r="T75" s="44" t="s">
        <v>146</v>
      </c>
      <c r="U75" s="30" t="s">
        <v>266</v>
      </c>
      <c r="V75" s="44" t="s">
        <v>267</v>
      </c>
      <c r="W75" s="45"/>
      <c r="X75" s="45"/>
      <c r="Y75" s="48"/>
    </row>
    <row r="76" spans="1:25" ht="75" x14ac:dyDescent="0.25">
      <c r="A76" s="32" t="s">
        <v>268</v>
      </c>
      <c r="B76" s="32" t="s">
        <v>32</v>
      </c>
      <c r="C76" s="33" t="s">
        <v>128</v>
      </c>
      <c r="D76" s="34">
        <v>2969</v>
      </c>
      <c r="E76" s="35">
        <f t="shared" si="4"/>
        <v>2.9689999999999999</v>
      </c>
      <c r="F76" s="36" t="str">
        <f t="shared" si="5"/>
        <v>Small</v>
      </c>
      <c r="G76" s="37" t="s">
        <v>176</v>
      </c>
      <c r="H76" s="47">
        <v>56.196700999999997</v>
      </c>
      <c r="I76" s="47">
        <v>-5.1390963999999997</v>
      </c>
      <c r="J76" s="47">
        <v>56.220270999999997</v>
      </c>
      <c r="K76" s="47">
        <v>-5.1624222</v>
      </c>
      <c r="L76" s="37" t="s">
        <v>40</v>
      </c>
      <c r="M76" s="39">
        <v>2008</v>
      </c>
      <c r="N76" s="39">
        <f t="shared" si="6"/>
        <v>13</v>
      </c>
      <c r="O76" s="40">
        <v>0.312</v>
      </c>
      <c r="P76" s="40">
        <v>0.38300000000000001</v>
      </c>
      <c r="Q76" s="41">
        <v>44166</v>
      </c>
      <c r="R76" s="42">
        <v>9995</v>
      </c>
      <c r="S76" s="42">
        <v>8875</v>
      </c>
      <c r="T76" s="44" t="s">
        <v>36</v>
      </c>
      <c r="U76" s="30" t="s">
        <v>269</v>
      </c>
      <c r="V76" s="44" t="s">
        <v>270</v>
      </c>
      <c r="W76" s="45"/>
      <c r="X76" s="45"/>
      <c r="Y76" s="48"/>
    </row>
    <row r="77" spans="1:25" ht="60" x14ac:dyDescent="0.25">
      <c r="A77" s="32" t="s">
        <v>325</v>
      </c>
      <c r="B77" s="32" t="s">
        <v>32</v>
      </c>
      <c r="C77" s="33" t="s">
        <v>326</v>
      </c>
      <c r="D77" s="34">
        <v>2800</v>
      </c>
      <c r="E77" s="35">
        <f t="shared" si="4"/>
        <v>2.8</v>
      </c>
      <c r="F77" s="36" t="str">
        <f t="shared" si="5"/>
        <v>Small</v>
      </c>
      <c r="G77" s="37" t="s">
        <v>176</v>
      </c>
      <c r="H77" s="47">
        <v>56.887739000000003</v>
      </c>
      <c r="I77" s="47">
        <v>-4.5766304</v>
      </c>
      <c r="J77" s="49" t="s">
        <v>327</v>
      </c>
      <c r="K77" s="50" t="s">
        <v>328</v>
      </c>
      <c r="L77" s="37" t="s">
        <v>217</v>
      </c>
      <c r="M77" s="39">
        <v>2017</v>
      </c>
      <c r="N77" s="39">
        <f t="shared" si="6"/>
        <v>4</v>
      </c>
      <c r="O77" s="40">
        <v>0.40899999999999997</v>
      </c>
      <c r="P77" s="40">
        <v>0.53800000000000003</v>
      </c>
      <c r="Q77" s="41">
        <v>43891</v>
      </c>
      <c r="R77" s="42">
        <v>9457</v>
      </c>
      <c r="S77" s="43"/>
      <c r="T77" s="43" t="s">
        <v>52</v>
      </c>
      <c r="U77" s="30" t="s">
        <v>329</v>
      </c>
      <c r="V77" s="44" t="s">
        <v>330</v>
      </c>
      <c r="W77" s="45"/>
      <c r="X77" s="45"/>
      <c r="Y77" s="48"/>
    </row>
    <row r="78" spans="1:25" ht="75" x14ac:dyDescent="0.25">
      <c r="A78" s="32" t="s">
        <v>271</v>
      </c>
      <c r="B78" s="32" t="s">
        <v>206</v>
      </c>
      <c r="C78" s="33" t="s">
        <v>272</v>
      </c>
      <c r="D78" s="34">
        <v>2600</v>
      </c>
      <c r="E78" s="35">
        <f t="shared" si="4"/>
        <v>2.6</v>
      </c>
      <c r="F78" s="36" t="str">
        <f t="shared" si="5"/>
        <v>Small</v>
      </c>
      <c r="G78" s="37" t="s">
        <v>176</v>
      </c>
      <c r="H78" s="38">
        <v>50.586736000000002</v>
      </c>
      <c r="I78" s="38">
        <v>-4.1071929000000003</v>
      </c>
      <c r="J78" s="38" t="s">
        <v>273</v>
      </c>
      <c r="K78" s="58" t="s">
        <v>274</v>
      </c>
      <c r="L78" s="37" t="s">
        <v>40</v>
      </c>
      <c r="M78" s="39">
        <v>1932</v>
      </c>
      <c r="N78" s="39">
        <f t="shared" si="6"/>
        <v>89</v>
      </c>
      <c r="O78" s="40">
        <v>0.24299999999999999</v>
      </c>
      <c r="P78" s="40">
        <v>0.26100000000000001</v>
      </c>
      <c r="Q78" s="41">
        <v>44166</v>
      </c>
      <c r="R78" s="42">
        <v>5959</v>
      </c>
      <c r="S78" s="42">
        <v>5002</v>
      </c>
      <c r="T78" s="44" t="s">
        <v>275</v>
      </c>
      <c r="U78" s="30" t="s">
        <v>276</v>
      </c>
      <c r="V78" s="44" t="s">
        <v>277</v>
      </c>
      <c r="W78" s="45"/>
      <c r="X78" s="45"/>
      <c r="Y78" s="48"/>
    </row>
    <row r="79" spans="1:25" ht="75" x14ac:dyDescent="0.25">
      <c r="A79" s="32" t="s">
        <v>283</v>
      </c>
      <c r="B79" s="32" t="s">
        <v>32</v>
      </c>
      <c r="C79" s="33" t="s">
        <v>33</v>
      </c>
      <c r="D79" s="34">
        <v>2500</v>
      </c>
      <c r="E79" s="35">
        <f t="shared" si="4"/>
        <v>2.5</v>
      </c>
      <c r="F79" s="36" t="str">
        <f t="shared" si="5"/>
        <v>Small</v>
      </c>
      <c r="G79" s="37" t="s">
        <v>34</v>
      </c>
      <c r="H79" s="47">
        <v>56.952914</v>
      </c>
      <c r="I79" s="47">
        <v>-4.1818026000000001</v>
      </c>
      <c r="J79" s="47">
        <v>56.958143999999997</v>
      </c>
      <c r="K79" s="47">
        <v>-4.1555631999999996</v>
      </c>
      <c r="L79" s="37" t="s">
        <v>40</v>
      </c>
      <c r="M79" s="39">
        <v>1959</v>
      </c>
      <c r="N79" s="39">
        <f t="shared" si="6"/>
        <v>62</v>
      </c>
      <c r="O79" s="40">
        <v>0.25700000000000001</v>
      </c>
      <c r="P79" s="40">
        <v>0.35399999999999998</v>
      </c>
      <c r="Q79" s="41">
        <v>44136</v>
      </c>
      <c r="R79" s="42">
        <v>7768</v>
      </c>
      <c r="S79" s="42">
        <v>7768</v>
      </c>
      <c r="T79" s="44" t="s">
        <v>41</v>
      </c>
      <c r="U79" s="30" t="s">
        <v>284</v>
      </c>
      <c r="V79" s="44" t="s">
        <v>285</v>
      </c>
      <c r="W79" s="45"/>
      <c r="X79" s="45"/>
      <c r="Y79" s="48"/>
    </row>
    <row r="80" spans="1:25" ht="90" x14ac:dyDescent="0.25">
      <c r="A80" s="32" t="s">
        <v>286</v>
      </c>
      <c r="B80" s="32" t="s">
        <v>32</v>
      </c>
      <c r="C80" s="33" t="s">
        <v>128</v>
      </c>
      <c r="D80" s="34">
        <v>2500</v>
      </c>
      <c r="E80" s="35">
        <f t="shared" si="4"/>
        <v>2.5</v>
      </c>
      <c r="F80" s="36" t="str">
        <f t="shared" si="5"/>
        <v>Small</v>
      </c>
      <c r="G80" s="37" t="s">
        <v>176</v>
      </c>
      <c r="H80" s="47">
        <v>57.822189000000002</v>
      </c>
      <c r="I80" s="47">
        <v>-5.0507102000000001</v>
      </c>
      <c r="J80" s="49" t="s">
        <v>287</v>
      </c>
      <c r="K80" s="50" t="s">
        <v>288</v>
      </c>
      <c r="L80" s="37" t="s">
        <v>40</v>
      </c>
      <c r="M80" s="39">
        <v>2009</v>
      </c>
      <c r="N80" s="39">
        <f t="shared" si="6"/>
        <v>12</v>
      </c>
      <c r="O80" s="40">
        <v>0.223</v>
      </c>
      <c r="P80" s="40">
        <v>0.245</v>
      </c>
      <c r="Q80" s="41">
        <v>44166</v>
      </c>
      <c r="R80" s="42">
        <v>5387</v>
      </c>
      <c r="S80" s="42">
        <v>4817</v>
      </c>
      <c r="T80" s="44" t="s">
        <v>41</v>
      </c>
      <c r="U80" s="30" t="s">
        <v>289</v>
      </c>
      <c r="V80" s="44" t="s">
        <v>290</v>
      </c>
      <c r="W80" s="45"/>
      <c r="X80" s="45"/>
      <c r="Y80" s="48"/>
    </row>
    <row r="81" spans="1:25" ht="75" x14ac:dyDescent="0.25">
      <c r="A81" s="32" t="s">
        <v>291</v>
      </c>
      <c r="B81" s="32" t="s">
        <v>32</v>
      </c>
      <c r="C81" s="33" t="s">
        <v>292</v>
      </c>
      <c r="D81" s="34">
        <v>2400</v>
      </c>
      <c r="E81" s="35">
        <f t="shared" si="4"/>
        <v>2.4</v>
      </c>
      <c r="F81" s="36" t="str">
        <f t="shared" si="5"/>
        <v>Small</v>
      </c>
      <c r="G81" s="37" t="s">
        <v>34</v>
      </c>
      <c r="H81" s="38">
        <v>57.496690999999998</v>
      </c>
      <c r="I81" s="38">
        <v>-6.1455484</v>
      </c>
      <c r="J81" s="38">
        <v>57.493201999999997</v>
      </c>
      <c r="K81" s="38">
        <v>-6.1530975000000003</v>
      </c>
      <c r="L81" s="37" t="s">
        <v>40</v>
      </c>
      <c r="M81" s="39">
        <v>1952</v>
      </c>
      <c r="N81" s="39">
        <f t="shared" si="6"/>
        <v>69</v>
      </c>
      <c r="O81" s="40">
        <v>0.34899999999999998</v>
      </c>
      <c r="P81" s="40">
        <v>0.64700000000000002</v>
      </c>
      <c r="Q81" s="41">
        <v>44136</v>
      </c>
      <c r="R81" s="42">
        <v>10453</v>
      </c>
      <c r="S81" s="42">
        <v>10453</v>
      </c>
      <c r="T81" s="44" t="s">
        <v>41</v>
      </c>
      <c r="U81" s="30" t="s">
        <v>293</v>
      </c>
      <c r="V81" s="44" t="s">
        <v>294</v>
      </c>
      <c r="W81" s="45"/>
      <c r="X81" s="45"/>
      <c r="Y81" s="48"/>
    </row>
    <row r="82" spans="1:25" ht="75" x14ac:dyDescent="0.25">
      <c r="A82" s="32" t="s">
        <v>295</v>
      </c>
      <c r="B82" s="32" t="s">
        <v>32</v>
      </c>
      <c r="C82" s="33" t="s">
        <v>33</v>
      </c>
      <c r="D82" s="34">
        <v>2400</v>
      </c>
      <c r="E82" s="35">
        <f t="shared" si="4"/>
        <v>2.4</v>
      </c>
      <c r="F82" s="36" t="str">
        <f t="shared" si="5"/>
        <v>Small</v>
      </c>
      <c r="G82" s="37" t="s">
        <v>34</v>
      </c>
      <c r="H82" s="47">
        <v>55.476129</v>
      </c>
      <c r="I82" s="47">
        <v>-5.5845482999999998</v>
      </c>
      <c r="J82" s="47">
        <v>55.497973999999999</v>
      </c>
      <c r="K82" s="47">
        <v>-5.6293920999999996</v>
      </c>
      <c r="L82" s="37" t="s">
        <v>40</v>
      </c>
      <c r="M82" s="39">
        <v>1952</v>
      </c>
      <c r="N82" s="39">
        <f t="shared" si="6"/>
        <v>69</v>
      </c>
      <c r="O82" s="40">
        <v>0.42599999999999999</v>
      </c>
      <c r="P82" s="40">
        <v>0.495</v>
      </c>
      <c r="Q82" s="41">
        <v>44136</v>
      </c>
      <c r="R82" s="42">
        <v>10440</v>
      </c>
      <c r="S82" s="42">
        <v>10440</v>
      </c>
      <c r="T82" s="42"/>
      <c r="U82" s="30" t="s">
        <v>296</v>
      </c>
      <c r="V82" s="31"/>
      <c r="W82" s="47"/>
      <c r="X82" s="47"/>
      <c r="Y82" s="53"/>
    </row>
    <row r="83" spans="1:25" ht="75" x14ac:dyDescent="0.25">
      <c r="A83" s="32" t="s">
        <v>300</v>
      </c>
      <c r="B83" s="32" t="s">
        <v>32</v>
      </c>
      <c r="C83" s="33" t="s">
        <v>33</v>
      </c>
      <c r="D83" s="34">
        <v>2400</v>
      </c>
      <c r="E83" s="35">
        <f t="shared" si="4"/>
        <v>2.4</v>
      </c>
      <c r="F83" s="36" t="str">
        <f t="shared" si="5"/>
        <v>Small</v>
      </c>
      <c r="G83" s="37" t="s">
        <v>34</v>
      </c>
      <c r="H83" s="47">
        <v>57.334389999999999</v>
      </c>
      <c r="I83" s="47">
        <v>-4.9544899999999998</v>
      </c>
      <c r="J83" s="47">
        <v>57.295819999999999</v>
      </c>
      <c r="K83" s="47">
        <v>-4.9081225999999996</v>
      </c>
      <c r="L83" s="37" t="s">
        <v>40</v>
      </c>
      <c r="M83" s="39">
        <v>1955</v>
      </c>
      <c r="N83" s="39">
        <f t="shared" si="6"/>
        <v>66</v>
      </c>
      <c r="O83" s="40">
        <v>0.19700000000000001</v>
      </c>
      <c r="P83" s="40">
        <v>0.30499999999999999</v>
      </c>
      <c r="Q83" s="41">
        <v>44136</v>
      </c>
      <c r="R83" s="42">
        <v>6427</v>
      </c>
      <c r="S83" s="42">
        <v>6427</v>
      </c>
      <c r="T83" s="42" t="s">
        <v>52</v>
      </c>
      <c r="U83" s="30" t="s">
        <v>301</v>
      </c>
      <c r="V83" s="31"/>
      <c r="W83" s="47"/>
      <c r="X83" s="47"/>
      <c r="Y83" s="53"/>
    </row>
    <row r="84" spans="1:25" ht="90" x14ac:dyDescent="0.25">
      <c r="A84" s="32" t="s">
        <v>297</v>
      </c>
      <c r="B84" s="32" t="s">
        <v>32</v>
      </c>
      <c r="C84" s="33" t="s">
        <v>128</v>
      </c>
      <c r="D84" s="34">
        <v>2380</v>
      </c>
      <c r="E84" s="35">
        <f t="shared" si="4"/>
        <v>2.38</v>
      </c>
      <c r="F84" s="36" t="str">
        <f t="shared" si="5"/>
        <v>Small</v>
      </c>
      <c r="G84" s="37" t="s">
        <v>176</v>
      </c>
      <c r="H84" s="47">
        <v>57.185732999999999</v>
      </c>
      <c r="I84" s="47">
        <v>-4.4821027000000004</v>
      </c>
      <c r="J84" s="47">
        <v>57.175051000000003</v>
      </c>
      <c r="K84" s="47">
        <v>-4.4546140999999997</v>
      </c>
      <c r="L84" s="37" t="s">
        <v>40</v>
      </c>
      <c r="M84" s="39">
        <v>2005</v>
      </c>
      <c r="N84" s="39">
        <f t="shared" si="6"/>
        <v>16</v>
      </c>
      <c r="O84" s="40">
        <v>0.33300000000000002</v>
      </c>
      <c r="P84" s="40">
        <v>0.36</v>
      </c>
      <c r="Q84" s="41">
        <v>44166</v>
      </c>
      <c r="R84" s="42">
        <v>7594</v>
      </c>
      <c r="S84" s="42">
        <v>6506</v>
      </c>
      <c r="T84" s="44" t="s">
        <v>41</v>
      </c>
      <c r="U84" s="30" t="s">
        <v>298</v>
      </c>
      <c r="V84" s="44" t="s">
        <v>299</v>
      </c>
      <c r="W84" s="45"/>
      <c r="X84" s="45"/>
      <c r="Y84" s="48"/>
    </row>
    <row r="85" spans="1:25" ht="105" x14ac:dyDescent="0.25">
      <c r="A85" s="32" t="s">
        <v>3316</v>
      </c>
      <c r="B85" s="32" t="s">
        <v>32</v>
      </c>
      <c r="C85" s="33" t="s">
        <v>128</v>
      </c>
      <c r="D85" s="34">
        <v>2274</v>
      </c>
      <c r="E85" s="35">
        <f t="shared" si="4"/>
        <v>2.274</v>
      </c>
      <c r="F85" s="36" t="str">
        <f t="shared" si="5"/>
        <v>Small</v>
      </c>
      <c r="G85" s="37" t="s">
        <v>176</v>
      </c>
      <c r="H85" s="47">
        <v>56.214064</v>
      </c>
      <c r="I85" s="47">
        <v>-5.2931933000000004</v>
      </c>
      <c r="J85" s="47">
        <v>56.200792999999997</v>
      </c>
      <c r="K85" s="47">
        <v>-5.2713910000000004</v>
      </c>
      <c r="L85" s="37" t="s">
        <v>40</v>
      </c>
      <c r="M85" s="39">
        <v>2005</v>
      </c>
      <c r="N85" s="39">
        <f t="shared" si="6"/>
        <v>16</v>
      </c>
      <c r="O85" s="40">
        <v>0.27700000000000002</v>
      </c>
      <c r="P85" s="40">
        <v>0.33800000000000002</v>
      </c>
      <c r="Q85" s="41">
        <v>44166</v>
      </c>
      <c r="R85" s="42">
        <v>6741</v>
      </c>
      <c r="S85" s="42">
        <v>5920</v>
      </c>
      <c r="T85" s="44" t="s">
        <v>102</v>
      </c>
      <c r="U85" s="30" t="s">
        <v>302</v>
      </c>
      <c r="V85" s="33" t="s">
        <v>303</v>
      </c>
      <c r="W85" s="38"/>
      <c r="X85" s="38"/>
      <c r="Y85" s="37"/>
    </row>
    <row r="86" spans="1:25" ht="90" x14ac:dyDescent="0.25">
      <c r="A86" s="32" t="s">
        <v>304</v>
      </c>
      <c r="B86" s="32" t="s">
        <v>32</v>
      </c>
      <c r="C86" s="33" t="s">
        <v>33</v>
      </c>
      <c r="D86" s="34">
        <v>2200</v>
      </c>
      <c r="E86" s="35">
        <f t="shared" si="4"/>
        <v>2.2000000000000002</v>
      </c>
      <c r="F86" s="36" t="str">
        <f t="shared" si="5"/>
        <v>Small</v>
      </c>
      <c r="G86" s="37" t="s">
        <v>34</v>
      </c>
      <c r="H86" s="38">
        <v>57.425609999999999</v>
      </c>
      <c r="I86" s="38">
        <v>-4.7027299999999999</v>
      </c>
      <c r="J86" s="38" t="s">
        <v>197</v>
      </c>
      <c r="K86" s="38" t="s">
        <v>197</v>
      </c>
      <c r="L86" s="37" t="s">
        <v>40</v>
      </c>
      <c r="M86" s="39">
        <v>1962</v>
      </c>
      <c r="N86" s="39">
        <f t="shared" si="6"/>
        <v>59</v>
      </c>
      <c r="O86" s="40">
        <v>0.70799999999999996</v>
      </c>
      <c r="P86" s="40">
        <v>0.81399999999999995</v>
      </c>
      <c r="Q86" s="41">
        <v>44136</v>
      </c>
      <c r="R86" s="42">
        <v>14301</v>
      </c>
      <c r="S86" s="42">
        <v>14301</v>
      </c>
      <c r="T86" s="44" t="s">
        <v>41</v>
      </c>
      <c r="U86" s="30" t="s">
        <v>305</v>
      </c>
      <c r="V86" s="44" t="s">
        <v>80</v>
      </c>
      <c r="W86" s="45"/>
      <c r="X86" s="45"/>
      <c r="Y86" s="48"/>
    </row>
    <row r="87" spans="1:25" ht="90" x14ac:dyDescent="0.25">
      <c r="A87" s="32" t="s">
        <v>306</v>
      </c>
      <c r="B87" s="32" t="s">
        <v>32</v>
      </c>
      <c r="C87" s="33" t="s">
        <v>33</v>
      </c>
      <c r="D87" s="34">
        <v>2200</v>
      </c>
      <c r="E87" s="35">
        <f t="shared" si="4"/>
        <v>2.2000000000000002</v>
      </c>
      <c r="F87" s="36" t="str">
        <f t="shared" si="5"/>
        <v>Small</v>
      </c>
      <c r="G87" s="37" t="s">
        <v>34</v>
      </c>
      <c r="H87" s="47">
        <v>56.823887999999997</v>
      </c>
      <c r="I87" s="47">
        <v>-4.372045</v>
      </c>
      <c r="J87" s="47">
        <v>56.801037999999998</v>
      </c>
      <c r="K87" s="47">
        <v>-4.2539579999999999</v>
      </c>
      <c r="L87" s="37" t="s">
        <v>40</v>
      </c>
      <c r="M87" s="39">
        <v>1962</v>
      </c>
      <c r="N87" s="39">
        <f t="shared" si="6"/>
        <v>59</v>
      </c>
      <c r="O87" s="40">
        <v>0.58699999999999997</v>
      </c>
      <c r="P87" s="40">
        <v>0.68300000000000005</v>
      </c>
      <c r="Q87" s="41">
        <v>44136</v>
      </c>
      <c r="R87" s="42">
        <v>13202</v>
      </c>
      <c r="S87" s="42">
        <v>13202</v>
      </c>
      <c r="T87" s="44" t="s">
        <v>307</v>
      </c>
      <c r="U87" s="30" t="s">
        <v>308</v>
      </c>
      <c r="V87" s="31"/>
      <c r="W87" s="47"/>
      <c r="X87" s="47"/>
      <c r="Y87" s="53"/>
    </row>
    <row r="88" spans="1:25" ht="90" x14ac:dyDescent="0.25">
      <c r="A88" s="32" t="s">
        <v>309</v>
      </c>
      <c r="B88" s="32" t="s">
        <v>32</v>
      </c>
      <c r="C88" s="33" t="s">
        <v>45</v>
      </c>
      <c r="D88" s="34">
        <v>2200</v>
      </c>
      <c r="E88" s="35">
        <f t="shared" si="4"/>
        <v>2.2000000000000002</v>
      </c>
      <c r="F88" s="36" t="str">
        <f t="shared" si="5"/>
        <v>Small</v>
      </c>
      <c r="G88" s="37" t="s">
        <v>3341</v>
      </c>
      <c r="H88" s="38">
        <v>55.248206000000003</v>
      </c>
      <c r="I88" s="38">
        <v>-4.3266472</v>
      </c>
      <c r="J88" s="38" t="s">
        <v>310</v>
      </c>
      <c r="K88" s="58" t="s">
        <v>311</v>
      </c>
      <c r="L88" s="37" t="s">
        <v>40</v>
      </c>
      <c r="M88" s="39">
        <v>1986</v>
      </c>
      <c r="N88" s="39">
        <f t="shared" si="6"/>
        <v>35</v>
      </c>
      <c r="O88" s="40">
        <v>0.20599999999999999</v>
      </c>
      <c r="P88" s="40">
        <v>0.23100000000000001</v>
      </c>
      <c r="Q88" s="41">
        <v>44166</v>
      </c>
      <c r="R88" s="42">
        <v>4458</v>
      </c>
      <c r="S88" s="42">
        <v>3637</v>
      </c>
      <c r="T88" s="44" t="s">
        <v>89</v>
      </c>
      <c r="U88" s="30" t="s">
        <v>312</v>
      </c>
      <c r="V88" s="44" t="s">
        <v>313</v>
      </c>
      <c r="W88" s="45"/>
      <c r="X88" s="45"/>
      <c r="Y88" s="48"/>
    </row>
    <row r="89" spans="1:25" ht="75" x14ac:dyDescent="0.25">
      <c r="A89" s="32" t="s">
        <v>278</v>
      </c>
      <c r="B89" s="32" t="s">
        <v>32</v>
      </c>
      <c r="C89" s="33" t="s">
        <v>33</v>
      </c>
      <c r="D89" s="34">
        <v>2000</v>
      </c>
      <c r="E89" s="35">
        <f t="shared" si="4"/>
        <v>2</v>
      </c>
      <c r="F89" s="36" t="str">
        <f t="shared" si="5"/>
        <v>Small</v>
      </c>
      <c r="G89" s="37" t="s">
        <v>34</v>
      </c>
      <c r="H89" s="47">
        <v>56.273090000000003</v>
      </c>
      <c r="I89" s="47">
        <v>-5.4894699999999998</v>
      </c>
      <c r="J89" s="49" t="s">
        <v>279</v>
      </c>
      <c r="K89" s="50" t="s">
        <v>280</v>
      </c>
      <c r="L89" s="37" t="s">
        <v>40</v>
      </c>
      <c r="M89" s="39">
        <v>1956</v>
      </c>
      <c r="N89" s="39">
        <f t="shared" si="6"/>
        <v>65</v>
      </c>
      <c r="O89" s="40">
        <v>0.66</v>
      </c>
      <c r="P89" s="40">
        <v>0.77400000000000002</v>
      </c>
      <c r="Q89" s="41">
        <v>44136</v>
      </c>
      <c r="R89" s="42">
        <v>13591</v>
      </c>
      <c r="S89" s="42">
        <v>13591</v>
      </c>
      <c r="T89" s="44" t="s">
        <v>41</v>
      </c>
      <c r="U89" s="30" t="s">
        <v>281</v>
      </c>
      <c r="V89" s="44" t="s">
        <v>282</v>
      </c>
      <c r="W89" s="45"/>
      <c r="X89" s="45"/>
      <c r="Y89" s="48"/>
    </row>
    <row r="90" spans="1:25" ht="90" x14ac:dyDescent="0.25">
      <c r="A90" s="32" t="s">
        <v>314</v>
      </c>
      <c r="B90" s="32" t="s">
        <v>32</v>
      </c>
      <c r="C90" s="33" t="s">
        <v>315</v>
      </c>
      <c r="D90" s="34">
        <v>2000</v>
      </c>
      <c r="E90" s="35">
        <f t="shared" si="4"/>
        <v>2</v>
      </c>
      <c r="F90" s="36" t="str">
        <f t="shared" si="5"/>
        <v>Small</v>
      </c>
      <c r="G90" s="37" t="s">
        <v>3343</v>
      </c>
      <c r="H90" s="38">
        <v>56.484560664465299</v>
      </c>
      <c r="I90" s="38">
        <v>-4.3634073951704702</v>
      </c>
      <c r="J90" s="38" t="s">
        <v>197</v>
      </c>
      <c r="K90" s="38" t="s">
        <v>197</v>
      </c>
      <c r="L90" s="37" t="s">
        <v>40</v>
      </c>
      <c r="M90" s="39">
        <v>1958</v>
      </c>
      <c r="N90" s="39">
        <f t="shared" si="6"/>
        <v>63</v>
      </c>
      <c r="O90" s="40">
        <v>0.60899999999999999</v>
      </c>
      <c r="P90" s="40">
        <v>0.82599999999999996</v>
      </c>
      <c r="Q90" s="41">
        <v>44136</v>
      </c>
      <c r="R90" s="42">
        <v>14511</v>
      </c>
      <c r="S90" s="42">
        <v>14511</v>
      </c>
      <c r="T90" s="44" t="s">
        <v>65</v>
      </c>
      <c r="U90" s="30" t="s">
        <v>316</v>
      </c>
      <c r="V90" s="44" t="s">
        <v>67</v>
      </c>
      <c r="W90" s="45"/>
      <c r="X90" s="45"/>
      <c r="Y90" s="48"/>
    </row>
    <row r="91" spans="1:25" ht="75" x14ac:dyDescent="0.25">
      <c r="A91" s="32" t="s">
        <v>317</v>
      </c>
      <c r="B91" s="32" t="s">
        <v>32</v>
      </c>
      <c r="C91" s="33" t="s">
        <v>318</v>
      </c>
      <c r="D91" s="34">
        <v>2000</v>
      </c>
      <c r="E91" s="35">
        <f t="shared" si="4"/>
        <v>2</v>
      </c>
      <c r="F91" s="36" t="str">
        <f t="shared" si="5"/>
        <v>Small</v>
      </c>
      <c r="G91" s="37" t="s">
        <v>319</v>
      </c>
      <c r="H91" s="47">
        <v>56.964748</v>
      </c>
      <c r="I91" s="47">
        <v>-4.4231765999999997</v>
      </c>
      <c r="J91" s="47">
        <v>56.915939000000002</v>
      </c>
      <c r="K91" s="47">
        <v>-4.3852279999999997</v>
      </c>
      <c r="L91" s="37" t="s">
        <v>217</v>
      </c>
      <c r="M91" s="39">
        <v>2017</v>
      </c>
      <c r="N91" s="39">
        <f t="shared" si="6"/>
        <v>4</v>
      </c>
      <c r="O91" s="40">
        <v>0.65900000000000003</v>
      </c>
      <c r="P91" s="40">
        <v>0.71299999999999997</v>
      </c>
      <c r="Q91" s="41">
        <v>44166</v>
      </c>
      <c r="R91" s="42">
        <v>12534</v>
      </c>
      <c r="S91" s="43"/>
      <c r="T91" s="43" t="s">
        <v>52</v>
      </c>
      <c r="U91" s="30" t="s">
        <v>320</v>
      </c>
      <c r="V91" s="44" t="s">
        <v>321</v>
      </c>
      <c r="W91" s="45"/>
      <c r="X91" s="45"/>
      <c r="Y91" s="48"/>
    </row>
    <row r="92" spans="1:25" ht="60" x14ac:dyDescent="0.25">
      <c r="A92" s="32" t="s">
        <v>322</v>
      </c>
      <c r="B92" s="32" t="s">
        <v>32</v>
      </c>
      <c r="C92" s="33" t="s">
        <v>318</v>
      </c>
      <c r="D92" s="34">
        <v>2000</v>
      </c>
      <c r="E92" s="35">
        <f t="shared" si="4"/>
        <v>2</v>
      </c>
      <c r="F92" s="36" t="str">
        <f t="shared" si="5"/>
        <v>Small</v>
      </c>
      <c r="G92" s="37" t="s">
        <v>176</v>
      </c>
      <c r="H92" s="47">
        <v>57.375990000000002</v>
      </c>
      <c r="I92" s="47">
        <v>-5.32796</v>
      </c>
      <c r="J92" s="47">
        <v>57.3911973529395</v>
      </c>
      <c r="K92" s="47">
        <v>-5.32484317801031</v>
      </c>
      <c r="L92" s="37" t="s">
        <v>217</v>
      </c>
      <c r="M92" s="39">
        <v>2017</v>
      </c>
      <c r="N92" s="39">
        <f t="shared" si="6"/>
        <v>4</v>
      </c>
      <c r="O92" s="40">
        <v>0.52</v>
      </c>
      <c r="P92" s="40">
        <v>0.60599999999999998</v>
      </c>
      <c r="Q92" s="41">
        <v>44166</v>
      </c>
      <c r="R92" s="42">
        <v>10641</v>
      </c>
      <c r="S92" s="43"/>
      <c r="T92" s="43"/>
      <c r="U92" s="30" t="s">
        <v>323</v>
      </c>
      <c r="V92" s="44" t="s">
        <v>324</v>
      </c>
      <c r="W92" s="45"/>
      <c r="X92" s="45"/>
      <c r="Y92" s="48"/>
    </row>
    <row r="93" spans="1:25" ht="45" x14ac:dyDescent="0.25">
      <c r="A93" s="32" t="s">
        <v>331</v>
      </c>
      <c r="B93" s="32" t="s">
        <v>32</v>
      </c>
      <c r="C93" s="33" t="s">
        <v>318</v>
      </c>
      <c r="D93" s="34">
        <v>2000</v>
      </c>
      <c r="E93" s="35">
        <f t="shared" si="4"/>
        <v>2</v>
      </c>
      <c r="F93" s="36" t="str">
        <f t="shared" si="5"/>
        <v>Small</v>
      </c>
      <c r="G93" s="37" t="s">
        <v>176</v>
      </c>
      <c r="H93" s="47">
        <v>56.404837000000001</v>
      </c>
      <c r="I93" s="47">
        <v>-4.9230847000000004</v>
      </c>
      <c r="J93" s="47">
        <v>56.403638000000001</v>
      </c>
      <c r="K93" s="47">
        <v>-4.8698642999999997</v>
      </c>
      <c r="L93" s="37" t="s">
        <v>217</v>
      </c>
      <c r="M93" s="39">
        <v>2016</v>
      </c>
      <c r="N93" s="39">
        <f t="shared" si="6"/>
        <v>5</v>
      </c>
      <c r="O93" s="40">
        <v>0.48799999999999999</v>
      </c>
      <c r="P93" s="40">
        <v>0.48299999999999998</v>
      </c>
      <c r="Q93" s="41">
        <v>44166</v>
      </c>
      <c r="R93" s="42">
        <v>8481</v>
      </c>
      <c r="S93" s="43"/>
      <c r="T93" s="43"/>
      <c r="U93" s="30" t="s">
        <v>332</v>
      </c>
      <c r="V93" s="44" t="s">
        <v>333</v>
      </c>
      <c r="W93" s="45"/>
      <c r="X93" s="45"/>
      <c r="Y93" s="48"/>
    </row>
    <row r="94" spans="1:25" ht="90" x14ac:dyDescent="0.25">
      <c r="A94" s="32" t="s">
        <v>3310</v>
      </c>
      <c r="B94" s="32" t="s">
        <v>32</v>
      </c>
      <c r="C94" s="33" t="s">
        <v>334</v>
      </c>
      <c r="D94" s="34">
        <v>2000</v>
      </c>
      <c r="E94" s="35">
        <f t="shared" si="4"/>
        <v>2</v>
      </c>
      <c r="F94" s="36" t="str">
        <f t="shared" si="5"/>
        <v>Small</v>
      </c>
      <c r="G94" s="37" t="s">
        <v>176</v>
      </c>
      <c r="H94" s="47">
        <v>57.272886</v>
      </c>
      <c r="I94" s="47">
        <v>-4.9651578000000001</v>
      </c>
      <c r="J94" s="47">
        <v>57.287993</v>
      </c>
      <c r="K94" s="47">
        <v>-4.9976031000000001</v>
      </c>
      <c r="L94" s="37" t="s">
        <v>217</v>
      </c>
      <c r="M94" s="39">
        <v>2017</v>
      </c>
      <c r="N94" s="39">
        <f t="shared" si="6"/>
        <v>4</v>
      </c>
      <c r="O94" s="40">
        <v>0.432</v>
      </c>
      <c r="P94" s="40">
        <v>0.46100000000000002</v>
      </c>
      <c r="Q94" s="41">
        <v>44166</v>
      </c>
      <c r="R94" s="42">
        <v>8093</v>
      </c>
      <c r="S94" s="43"/>
      <c r="T94" s="43" t="s">
        <v>52</v>
      </c>
      <c r="U94" s="30" t="s">
        <v>335</v>
      </c>
      <c r="V94" s="44" t="s">
        <v>336</v>
      </c>
      <c r="W94" s="45"/>
      <c r="X94" s="45"/>
      <c r="Y94" s="48"/>
    </row>
    <row r="95" spans="1:25" ht="75" x14ac:dyDescent="0.25">
      <c r="A95" s="32" t="s">
        <v>337</v>
      </c>
      <c r="B95" s="32" t="s">
        <v>32</v>
      </c>
      <c r="C95" s="33" t="s">
        <v>338</v>
      </c>
      <c r="D95" s="34">
        <v>2000</v>
      </c>
      <c r="E95" s="35">
        <f t="shared" si="4"/>
        <v>2</v>
      </c>
      <c r="F95" s="36" t="str">
        <f t="shared" si="5"/>
        <v>Small</v>
      </c>
      <c r="G95" s="37" t="s">
        <v>176</v>
      </c>
      <c r="H95" s="47">
        <v>56.615282999999998</v>
      </c>
      <c r="I95" s="47">
        <v>-4.0015159000000002</v>
      </c>
      <c r="J95" s="47">
        <v>56.655202000000003</v>
      </c>
      <c r="K95" s="47">
        <v>-4.0379949000000002</v>
      </c>
      <c r="L95" s="37" t="s">
        <v>217</v>
      </c>
      <c r="M95" s="39">
        <v>2010</v>
      </c>
      <c r="N95" s="39">
        <f t="shared" si="6"/>
        <v>11</v>
      </c>
      <c r="O95" s="40">
        <v>0.35699999999999998</v>
      </c>
      <c r="P95" s="40">
        <v>0.42199999999999999</v>
      </c>
      <c r="Q95" s="41">
        <v>44197</v>
      </c>
      <c r="R95" s="42">
        <v>7411</v>
      </c>
      <c r="S95" s="43"/>
      <c r="T95" s="44" t="s">
        <v>56</v>
      </c>
      <c r="U95" s="30" t="s">
        <v>339</v>
      </c>
      <c r="V95" s="44" t="s">
        <v>340</v>
      </c>
      <c r="W95" s="45"/>
      <c r="X95" s="45"/>
      <c r="Y95" s="48"/>
    </row>
    <row r="96" spans="1:25" ht="60" x14ac:dyDescent="0.25">
      <c r="A96" s="32" t="s">
        <v>3313</v>
      </c>
      <c r="B96" s="32" t="s">
        <v>32</v>
      </c>
      <c r="C96" s="33" t="s">
        <v>345</v>
      </c>
      <c r="D96" s="34">
        <v>2000</v>
      </c>
      <c r="E96" s="35">
        <f t="shared" si="4"/>
        <v>2</v>
      </c>
      <c r="F96" s="36" t="str">
        <f t="shared" si="5"/>
        <v>Small</v>
      </c>
      <c r="G96" s="37" t="s">
        <v>176</v>
      </c>
      <c r="H96" s="47">
        <v>56.413269999999997</v>
      </c>
      <c r="I96" s="47">
        <v>-4.5064799999999998</v>
      </c>
      <c r="J96" s="47">
        <v>56.393056198833598</v>
      </c>
      <c r="K96" s="47">
        <v>-4.4936831561793298</v>
      </c>
      <c r="L96" s="37" t="s">
        <v>217</v>
      </c>
      <c r="M96" s="39">
        <v>2016</v>
      </c>
      <c r="N96" s="39">
        <f t="shared" si="6"/>
        <v>5</v>
      </c>
      <c r="O96" s="40">
        <v>0.35699999999999998</v>
      </c>
      <c r="P96" s="40">
        <v>0.41399999999999998</v>
      </c>
      <c r="Q96" s="41">
        <v>44197</v>
      </c>
      <c r="R96" s="42">
        <v>7280</v>
      </c>
      <c r="S96" s="43"/>
      <c r="T96" s="43"/>
      <c r="U96" s="30" t="s">
        <v>346</v>
      </c>
      <c r="V96" s="44" t="s">
        <v>347</v>
      </c>
      <c r="W96" s="45"/>
      <c r="X96" s="45"/>
      <c r="Y96" s="48"/>
    </row>
    <row r="97" spans="1:25" ht="30" x14ac:dyDescent="0.25">
      <c r="A97" s="32" t="s">
        <v>348</v>
      </c>
      <c r="B97" s="32" t="s">
        <v>32</v>
      </c>
      <c r="C97" s="33" t="s">
        <v>334</v>
      </c>
      <c r="D97" s="34">
        <v>2000</v>
      </c>
      <c r="E97" s="35">
        <f t="shared" si="4"/>
        <v>2</v>
      </c>
      <c r="F97" s="36" t="str">
        <f t="shared" si="5"/>
        <v>Small</v>
      </c>
      <c r="G97" s="37" t="s">
        <v>176</v>
      </c>
      <c r="H97" s="38">
        <v>56.713729999999998</v>
      </c>
      <c r="I97" s="38">
        <v>-5.0000999999999998</v>
      </c>
      <c r="J97" s="38">
        <v>56.7261032028523</v>
      </c>
      <c r="K97" s="38">
        <v>-5.0159251237012397</v>
      </c>
      <c r="L97" s="37" t="s">
        <v>217</v>
      </c>
      <c r="M97" s="39">
        <v>2019</v>
      </c>
      <c r="N97" s="39">
        <f t="shared" si="6"/>
        <v>2</v>
      </c>
      <c r="O97" s="40">
        <v>0.32300000000000001</v>
      </c>
      <c r="P97" s="40">
        <v>0.32500000000000001</v>
      </c>
      <c r="Q97" s="41">
        <v>44075</v>
      </c>
      <c r="R97" s="42">
        <v>5701</v>
      </c>
      <c r="S97" s="43"/>
      <c r="T97" s="43"/>
      <c r="U97" s="30" t="s">
        <v>349</v>
      </c>
      <c r="V97" s="44" t="s">
        <v>350</v>
      </c>
      <c r="W97" s="45"/>
      <c r="X97" s="45"/>
      <c r="Y97" s="48"/>
    </row>
    <row r="98" spans="1:25" ht="45" x14ac:dyDescent="0.25">
      <c r="A98" s="32" t="s">
        <v>351</v>
      </c>
      <c r="B98" s="32" t="s">
        <v>32</v>
      </c>
      <c r="C98" s="33" t="s">
        <v>334</v>
      </c>
      <c r="D98" s="34">
        <v>2000</v>
      </c>
      <c r="E98" s="35">
        <f t="shared" si="4"/>
        <v>2</v>
      </c>
      <c r="F98" s="36" t="str">
        <f t="shared" si="5"/>
        <v>Small</v>
      </c>
      <c r="G98" s="37" t="s">
        <v>176</v>
      </c>
      <c r="H98" s="47">
        <v>56.526237999999999</v>
      </c>
      <c r="I98" s="47">
        <v>-4.1164263999999999</v>
      </c>
      <c r="J98" s="47">
        <v>56.519947000000002</v>
      </c>
      <c r="K98" s="47">
        <v>-4.0756078999999996</v>
      </c>
      <c r="L98" s="37" t="s">
        <v>217</v>
      </c>
      <c r="M98" s="39">
        <v>2016</v>
      </c>
      <c r="N98" s="39">
        <f t="shared" si="6"/>
        <v>5</v>
      </c>
      <c r="O98" s="40">
        <v>0.24199999999999999</v>
      </c>
      <c r="P98" s="40">
        <v>0.25</v>
      </c>
      <c r="Q98" s="41">
        <v>44136</v>
      </c>
      <c r="R98" s="42">
        <v>4389</v>
      </c>
      <c r="S98" s="43"/>
      <c r="T98" s="43"/>
      <c r="U98" s="30" t="s">
        <v>352</v>
      </c>
      <c r="V98" s="44" t="s">
        <v>353</v>
      </c>
      <c r="W98" s="45"/>
      <c r="X98" s="45"/>
      <c r="Y98" s="48"/>
    </row>
    <row r="99" spans="1:25" ht="45" x14ac:dyDescent="0.25">
      <c r="A99" s="32" t="s">
        <v>3327</v>
      </c>
      <c r="B99" s="32" t="s">
        <v>32</v>
      </c>
      <c r="C99" s="33" t="s">
        <v>216</v>
      </c>
      <c r="D99" s="34">
        <v>2000</v>
      </c>
      <c r="E99" s="35">
        <f t="shared" si="4"/>
        <v>2</v>
      </c>
      <c r="F99" s="36" t="str">
        <f t="shared" si="5"/>
        <v>Small</v>
      </c>
      <c r="G99" s="37" t="s">
        <v>176</v>
      </c>
      <c r="H99" s="47">
        <v>57.316420000000001</v>
      </c>
      <c r="I99" s="47">
        <v>-4.5042600000000004</v>
      </c>
      <c r="J99" s="47">
        <v>57.305459421829099</v>
      </c>
      <c r="K99" s="47">
        <v>-4.5509279731174299</v>
      </c>
      <c r="L99" s="37" t="s">
        <v>217</v>
      </c>
      <c r="M99" s="39">
        <v>2017</v>
      </c>
      <c r="N99" s="39">
        <f t="shared" ref="N99:N130" si="7">2021-M99</f>
        <v>4</v>
      </c>
      <c r="O99" s="40">
        <v>0.28100000000000003</v>
      </c>
      <c r="P99" s="40">
        <v>0.317</v>
      </c>
      <c r="Q99" s="41">
        <v>44197</v>
      </c>
      <c r="R99" s="42">
        <v>5538</v>
      </c>
      <c r="S99" s="43"/>
      <c r="T99" s="43" t="s">
        <v>52</v>
      </c>
      <c r="U99" s="30" t="s">
        <v>383</v>
      </c>
      <c r="V99" s="44" t="s">
        <v>384</v>
      </c>
      <c r="W99" s="45"/>
      <c r="X99" s="45"/>
      <c r="Y99" s="48"/>
    </row>
    <row r="100" spans="1:25" ht="60" x14ac:dyDescent="0.25">
      <c r="A100" s="33" t="s">
        <v>3305</v>
      </c>
      <c r="B100" s="33" t="s">
        <v>32</v>
      </c>
      <c r="C100" s="33" t="s">
        <v>3304</v>
      </c>
      <c r="D100" s="60">
        <v>2000</v>
      </c>
      <c r="E100" s="35">
        <f t="shared" si="4"/>
        <v>2</v>
      </c>
      <c r="F100" s="36" t="str">
        <f t="shared" si="5"/>
        <v>Small</v>
      </c>
      <c r="G100" s="37" t="s">
        <v>176</v>
      </c>
      <c r="H100" s="38">
        <v>57.675234285989497</v>
      </c>
      <c r="I100" s="38">
        <v>-4.4413811119154696</v>
      </c>
      <c r="J100" s="38" t="s">
        <v>3302</v>
      </c>
      <c r="K100" s="58" t="s">
        <v>3303</v>
      </c>
      <c r="L100" s="37"/>
      <c r="M100" s="39">
        <v>2019</v>
      </c>
      <c r="N100" s="39">
        <f t="shared" si="7"/>
        <v>2</v>
      </c>
      <c r="O100" s="40"/>
      <c r="P100" s="40"/>
      <c r="Q100" s="41"/>
      <c r="R100" s="43"/>
      <c r="S100" s="43"/>
      <c r="T100" s="44"/>
      <c r="U100" s="30"/>
      <c r="V100" s="44"/>
      <c r="W100" s="45"/>
      <c r="X100" s="45"/>
      <c r="Y100" s="48"/>
    </row>
    <row r="101" spans="1:25" ht="60" x14ac:dyDescent="0.25">
      <c r="A101" s="67" t="s">
        <v>3115</v>
      </c>
      <c r="B101" s="68" t="s">
        <v>32</v>
      </c>
      <c r="C101" s="30" t="s">
        <v>3116</v>
      </c>
      <c r="D101" s="69">
        <v>2000</v>
      </c>
      <c r="E101" s="70">
        <f t="shared" si="4"/>
        <v>2</v>
      </c>
      <c r="F101" s="53" t="str">
        <f t="shared" si="5"/>
        <v>Small</v>
      </c>
      <c r="G101" s="53" t="s">
        <v>176</v>
      </c>
      <c r="H101" s="47">
        <v>57.004564000000002</v>
      </c>
      <c r="I101" s="47">
        <v>-3.0813297999999998</v>
      </c>
      <c r="J101" s="47">
        <v>56.984814890352702</v>
      </c>
      <c r="K101" s="47">
        <v>-3.1134351346214202</v>
      </c>
      <c r="L101" s="53"/>
      <c r="M101" s="82">
        <v>2020</v>
      </c>
      <c r="N101" s="39">
        <f t="shared" si="7"/>
        <v>1</v>
      </c>
      <c r="O101" s="79"/>
      <c r="P101" s="79"/>
      <c r="Q101" s="79"/>
      <c r="R101" s="79"/>
      <c r="S101" s="79"/>
      <c r="T101" s="30" t="s">
        <v>3117</v>
      </c>
      <c r="U101" s="80" t="s">
        <v>3118</v>
      </c>
      <c r="V101" s="31" t="s">
        <v>3119</v>
      </c>
      <c r="W101" s="31"/>
      <c r="X101" s="31"/>
      <c r="Y101" s="31"/>
    </row>
    <row r="102" spans="1:25" ht="45" x14ac:dyDescent="0.25">
      <c r="A102" s="32" t="s">
        <v>354</v>
      </c>
      <c r="B102" s="32" t="s">
        <v>32</v>
      </c>
      <c r="C102" s="33" t="s">
        <v>355</v>
      </c>
      <c r="D102" s="34">
        <v>1999</v>
      </c>
      <c r="E102" s="35">
        <f t="shared" si="4"/>
        <v>1.9990000000000001</v>
      </c>
      <c r="F102" s="36" t="str">
        <f t="shared" si="5"/>
        <v>Small</v>
      </c>
      <c r="G102" s="37" t="s">
        <v>34</v>
      </c>
      <c r="H102" s="47">
        <v>55.870494999999998</v>
      </c>
      <c r="I102" s="47">
        <v>-6.0853006000000001</v>
      </c>
      <c r="J102" s="47">
        <v>55.856245999999999</v>
      </c>
      <c r="K102" s="47">
        <v>-6.0428364999999999</v>
      </c>
      <c r="L102" s="37" t="s">
        <v>217</v>
      </c>
      <c r="M102" s="39">
        <v>1983</v>
      </c>
      <c r="N102" s="39">
        <f t="shared" si="7"/>
        <v>38</v>
      </c>
      <c r="O102" s="40">
        <v>0.45800000000000002</v>
      </c>
      <c r="P102" s="40">
        <v>0.503</v>
      </c>
      <c r="Q102" s="41">
        <v>44197</v>
      </c>
      <c r="R102" s="42">
        <v>8826</v>
      </c>
      <c r="S102" s="43"/>
      <c r="T102" s="44" t="s">
        <v>356</v>
      </c>
      <c r="U102" s="30" t="s">
        <v>357</v>
      </c>
      <c r="V102" s="44" t="s">
        <v>358</v>
      </c>
      <c r="W102" s="45"/>
      <c r="X102" s="45"/>
      <c r="Y102" s="48"/>
    </row>
    <row r="103" spans="1:25" ht="60" x14ac:dyDescent="0.25">
      <c r="A103" s="32" t="s">
        <v>359</v>
      </c>
      <c r="B103" s="32" t="s">
        <v>32</v>
      </c>
      <c r="C103" s="33" t="s">
        <v>360</v>
      </c>
      <c r="D103" s="34">
        <v>1999</v>
      </c>
      <c r="E103" s="35">
        <f t="shared" si="4"/>
        <v>1.9990000000000001</v>
      </c>
      <c r="F103" s="36" t="str">
        <f t="shared" si="5"/>
        <v>Small</v>
      </c>
      <c r="G103" s="37" t="s">
        <v>176</v>
      </c>
      <c r="H103" s="47">
        <v>56.349856000000003</v>
      </c>
      <c r="I103" s="47">
        <v>-4.6994796000000001</v>
      </c>
      <c r="J103" s="47">
        <v>56.363529999999997</v>
      </c>
      <c r="K103" s="47">
        <v>-4.7157888000000003</v>
      </c>
      <c r="L103" s="37" t="s">
        <v>217</v>
      </c>
      <c r="M103" s="39">
        <v>2011</v>
      </c>
      <c r="N103" s="39">
        <f t="shared" si="7"/>
        <v>10</v>
      </c>
      <c r="O103" s="40">
        <v>0.38600000000000001</v>
      </c>
      <c r="P103" s="40">
        <v>0.38400000000000001</v>
      </c>
      <c r="Q103" s="41">
        <v>44197</v>
      </c>
      <c r="R103" s="42">
        <v>6747</v>
      </c>
      <c r="S103" s="31"/>
      <c r="T103" s="44" t="s">
        <v>36</v>
      </c>
      <c r="U103" s="30" t="s">
        <v>361</v>
      </c>
      <c r="V103" s="44" t="s">
        <v>362</v>
      </c>
      <c r="W103" s="45"/>
      <c r="X103" s="45"/>
      <c r="Y103" s="48"/>
    </row>
    <row r="104" spans="1:25" ht="60" x14ac:dyDescent="0.25">
      <c r="A104" s="32" t="s">
        <v>363</v>
      </c>
      <c r="B104" s="32" t="s">
        <v>32</v>
      </c>
      <c r="C104" s="33" t="s">
        <v>364</v>
      </c>
      <c r="D104" s="34">
        <v>1999</v>
      </c>
      <c r="E104" s="35">
        <f t="shared" si="4"/>
        <v>1.9990000000000001</v>
      </c>
      <c r="F104" s="36" t="str">
        <f t="shared" si="5"/>
        <v>Small</v>
      </c>
      <c r="G104" s="37" t="s">
        <v>176</v>
      </c>
      <c r="H104" s="47">
        <v>56.35736</v>
      </c>
      <c r="I104" s="47">
        <v>-4.6796100000000003</v>
      </c>
      <c r="J104" s="49" t="s">
        <v>3264</v>
      </c>
      <c r="K104" s="50" t="s">
        <v>3265</v>
      </c>
      <c r="L104" s="37" t="s">
        <v>217</v>
      </c>
      <c r="M104" s="39">
        <v>2015</v>
      </c>
      <c r="N104" s="39">
        <f t="shared" si="7"/>
        <v>6</v>
      </c>
      <c r="O104" s="40">
        <v>0.35299999999999998</v>
      </c>
      <c r="P104" s="40">
        <v>0.34799999999999998</v>
      </c>
      <c r="Q104" s="41">
        <v>44075</v>
      </c>
      <c r="R104" s="42">
        <v>6112</v>
      </c>
      <c r="S104" s="43"/>
      <c r="T104" s="43"/>
      <c r="U104" s="30" t="s">
        <v>365</v>
      </c>
      <c r="V104" s="44" t="s">
        <v>366</v>
      </c>
      <c r="W104" s="45"/>
      <c r="X104" s="45"/>
      <c r="Y104" s="37" t="s">
        <v>3451</v>
      </c>
    </row>
    <row r="105" spans="1:25" ht="60" x14ac:dyDescent="0.25">
      <c r="A105" s="32" t="s">
        <v>367</v>
      </c>
      <c r="B105" s="32" t="s">
        <v>32</v>
      </c>
      <c r="C105" s="33" t="s">
        <v>128</v>
      </c>
      <c r="D105" s="34">
        <v>1999</v>
      </c>
      <c r="E105" s="35">
        <f t="shared" si="4"/>
        <v>1.9990000000000001</v>
      </c>
      <c r="F105" s="36" t="str">
        <f t="shared" si="5"/>
        <v>Small</v>
      </c>
      <c r="G105" s="37" t="s">
        <v>176</v>
      </c>
      <c r="H105" s="59">
        <v>56.9561871338529</v>
      </c>
      <c r="I105" s="59">
        <v>-5.0009336727042299</v>
      </c>
      <c r="J105" s="47">
        <v>56.982408</v>
      </c>
      <c r="K105" s="47">
        <v>-4.9903960999999999</v>
      </c>
      <c r="L105" s="37" t="s">
        <v>217</v>
      </c>
      <c r="M105" s="39">
        <v>2016</v>
      </c>
      <c r="N105" s="39">
        <f t="shared" si="7"/>
        <v>5</v>
      </c>
      <c r="O105" s="43"/>
      <c r="P105" s="43"/>
      <c r="Q105" s="41">
        <v>42583</v>
      </c>
      <c r="R105" s="42">
        <v>1816</v>
      </c>
      <c r="S105" s="43"/>
      <c r="T105" s="43"/>
      <c r="U105" s="30" t="s">
        <v>251</v>
      </c>
      <c r="V105" s="44" t="s">
        <v>252</v>
      </c>
      <c r="W105" s="45"/>
      <c r="X105" s="45"/>
      <c r="Y105" s="48"/>
    </row>
    <row r="106" spans="1:25" ht="60" x14ac:dyDescent="0.25">
      <c r="A106" s="32" t="s">
        <v>368</v>
      </c>
      <c r="B106" s="32" t="s">
        <v>32</v>
      </c>
      <c r="C106" s="33" t="s">
        <v>369</v>
      </c>
      <c r="D106" s="34">
        <v>1999</v>
      </c>
      <c r="E106" s="35">
        <f t="shared" si="4"/>
        <v>1.9990000000000001</v>
      </c>
      <c r="F106" s="36" t="str">
        <f t="shared" si="5"/>
        <v>Small</v>
      </c>
      <c r="G106" s="37" t="s">
        <v>3342</v>
      </c>
      <c r="H106" s="38">
        <v>57.087336000000001</v>
      </c>
      <c r="I106" s="38">
        <v>-4.7427416999999998</v>
      </c>
      <c r="J106" s="38" t="s">
        <v>370</v>
      </c>
      <c r="K106" s="58" t="s">
        <v>371</v>
      </c>
      <c r="L106" s="37" t="s">
        <v>217</v>
      </c>
      <c r="M106" s="39">
        <v>2016</v>
      </c>
      <c r="N106" s="39">
        <f t="shared" si="7"/>
        <v>5</v>
      </c>
      <c r="O106" s="40">
        <v>3.9E-2</v>
      </c>
      <c r="P106" s="40">
        <v>9.2999999999999999E-2</v>
      </c>
      <c r="Q106" s="41">
        <v>43525</v>
      </c>
      <c r="R106" s="42">
        <v>1636</v>
      </c>
      <c r="S106" s="43"/>
      <c r="T106" s="43" t="s">
        <v>52</v>
      </c>
      <c r="U106" s="30" t="s">
        <v>372</v>
      </c>
      <c r="V106" s="44" t="s">
        <v>373</v>
      </c>
      <c r="W106" s="45"/>
      <c r="X106" s="45"/>
      <c r="Y106" s="48"/>
    </row>
    <row r="107" spans="1:25" ht="60" x14ac:dyDescent="0.25">
      <c r="A107" s="32" t="s">
        <v>374</v>
      </c>
      <c r="B107" s="32" t="s">
        <v>32</v>
      </c>
      <c r="C107" s="33" t="s">
        <v>128</v>
      </c>
      <c r="D107" s="34">
        <v>1998</v>
      </c>
      <c r="E107" s="35">
        <f t="shared" si="4"/>
        <v>1.998</v>
      </c>
      <c r="F107" s="36" t="str">
        <f t="shared" si="5"/>
        <v>Small</v>
      </c>
      <c r="G107" s="37" t="s">
        <v>176</v>
      </c>
      <c r="H107" s="47">
        <v>57.650131000000002</v>
      </c>
      <c r="I107" s="47">
        <v>-5.4111152999999996</v>
      </c>
      <c r="J107" s="47">
        <v>57.636107000000003</v>
      </c>
      <c r="K107" s="47">
        <v>-5.4205164000000003</v>
      </c>
      <c r="L107" s="37" t="s">
        <v>217</v>
      </c>
      <c r="M107" s="39">
        <v>2017</v>
      </c>
      <c r="N107" s="39">
        <f t="shared" si="7"/>
        <v>4</v>
      </c>
      <c r="O107" s="40">
        <v>0.371</v>
      </c>
      <c r="P107" s="40">
        <v>0.42399999999999999</v>
      </c>
      <c r="Q107" s="41">
        <v>44166</v>
      </c>
      <c r="R107" s="42">
        <v>7438</v>
      </c>
      <c r="S107" s="43"/>
      <c r="T107" s="43"/>
      <c r="U107" s="30" t="s">
        <v>375</v>
      </c>
      <c r="V107" s="44" t="s">
        <v>376</v>
      </c>
      <c r="W107" s="45"/>
      <c r="X107" s="45"/>
      <c r="Y107" s="48"/>
    </row>
    <row r="108" spans="1:25" ht="75" x14ac:dyDescent="0.25">
      <c r="A108" s="32" t="s">
        <v>3320</v>
      </c>
      <c r="B108" s="32" t="s">
        <v>32</v>
      </c>
      <c r="C108" s="33" t="s">
        <v>377</v>
      </c>
      <c r="D108" s="34">
        <v>1995</v>
      </c>
      <c r="E108" s="35">
        <f t="shared" si="4"/>
        <v>1.9950000000000001</v>
      </c>
      <c r="F108" s="36" t="str">
        <f t="shared" si="5"/>
        <v>Small</v>
      </c>
      <c r="G108" s="37" t="s">
        <v>34</v>
      </c>
      <c r="H108" s="47">
        <v>57.681598857479202</v>
      </c>
      <c r="I108" s="47">
        <v>-5.5325118650441798</v>
      </c>
      <c r="J108" s="47">
        <v>57.667515999999999</v>
      </c>
      <c r="K108" s="47">
        <v>-5.5262035000000003</v>
      </c>
      <c r="L108" s="37" t="s">
        <v>217</v>
      </c>
      <c r="M108" s="39">
        <v>2016</v>
      </c>
      <c r="N108" s="39">
        <f t="shared" si="7"/>
        <v>5</v>
      </c>
      <c r="O108" s="43"/>
      <c r="P108" s="43"/>
      <c r="Q108" s="41">
        <v>42917</v>
      </c>
      <c r="R108" s="42">
        <v>8491</v>
      </c>
      <c r="S108" s="43"/>
      <c r="T108" s="43" t="s">
        <v>52</v>
      </c>
      <c r="U108" s="30" t="s">
        <v>378</v>
      </c>
      <c r="V108" s="44" t="s">
        <v>379</v>
      </c>
      <c r="W108" s="45"/>
      <c r="X108" s="45"/>
      <c r="Y108" s="48"/>
    </row>
    <row r="109" spans="1:25" ht="60" x14ac:dyDescent="0.25">
      <c r="A109" s="32" t="s">
        <v>3311</v>
      </c>
      <c r="B109" s="32" t="s">
        <v>32</v>
      </c>
      <c r="C109" s="33" t="s">
        <v>380</v>
      </c>
      <c r="D109" s="34">
        <v>1990</v>
      </c>
      <c r="E109" s="35">
        <f t="shared" si="4"/>
        <v>1.99</v>
      </c>
      <c r="F109" s="36" t="str">
        <f t="shared" si="5"/>
        <v>Small</v>
      </c>
      <c r="G109" s="37" t="s">
        <v>176</v>
      </c>
      <c r="H109" s="47">
        <v>57.490833544136997</v>
      </c>
      <c r="I109" s="47">
        <v>-5.2589625278219696</v>
      </c>
      <c r="J109" s="47">
        <v>57.482918994379197</v>
      </c>
      <c r="K109" s="47">
        <v>-5.2211369643879202</v>
      </c>
      <c r="L109" s="37" t="s">
        <v>217</v>
      </c>
      <c r="M109" s="39">
        <v>2015</v>
      </c>
      <c r="N109" s="39">
        <f t="shared" si="7"/>
        <v>6</v>
      </c>
      <c r="O109" s="40">
        <v>0.20399999999999999</v>
      </c>
      <c r="P109" s="40">
        <v>0.40100000000000002</v>
      </c>
      <c r="Q109" s="41">
        <v>44166</v>
      </c>
      <c r="R109" s="42">
        <v>7004</v>
      </c>
      <c r="S109" s="43"/>
      <c r="T109" s="37" t="s">
        <v>52</v>
      </c>
      <c r="U109" s="30" t="s">
        <v>381</v>
      </c>
      <c r="V109" s="44" t="s">
        <v>382</v>
      </c>
      <c r="W109" s="45"/>
      <c r="X109" s="45"/>
      <c r="Y109" s="48" t="s">
        <v>3234</v>
      </c>
    </row>
    <row r="110" spans="1:25" ht="60" x14ac:dyDescent="0.25">
      <c r="A110" s="32" t="s">
        <v>341</v>
      </c>
      <c r="B110" s="32" t="s">
        <v>32</v>
      </c>
      <c r="C110" s="33" t="s">
        <v>342</v>
      </c>
      <c r="D110" s="34">
        <v>1960</v>
      </c>
      <c r="E110" s="35">
        <f t="shared" si="4"/>
        <v>1.96</v>
      </c>
      <c r="F110" s="36" t="str">
        <f t="shared" si="5"/>
        <v>Small</v>
      </c>
      <c r="G110" s="37" t="s">
        <v>176</v>
      </c>
      <c r="H110" s="38">
        <v>56.776473199854301</v>
      </c>
      <c r="I110" s="38">
        <v>-5.1534720290295697</v>
      </c>
      <c r="J110" s="38">
        <v>56.752071043152597</v>
      </c>
      <c r="K110" s="38">
        <v>-5.11297698812142</v>
      </c>
      <c r="L110" s="37" t="s">
        <v>217</v>
      </c>
      <c r="M110" s="39">
        <v>2017</v>
      </c>
      <c r="N110" s="39">
        <f t="shared" si="7"/>
        <v>4</v>
      </c>
      <c r="O110" s="40">
        <v>0.39800000000000002</v>
      </c>
      <c r="P110" s="40">
        <v>0.41499999999999998</v>
      </c>
      <c r="Q110" s="41">
        <v>44166</v>
      </c>
      <c r="R110" s="42">
        <v>7295</v>
      </c>
      <c r="S110" s="43"/>
      <c r="T110" s="43" t="s">
        <v>52</v>
      </c>
      <c r="U110" s="30" t="s">
        <v>343</v>
      </c>
      <c r="V110" s="44" t="s">
        <v>344</v>
      </c>
      <c r="W110" s="45"/>
      <c r="X110" s="45"/>
      <c r="Y110" s="48"/>
    </row>
    <row r="111" spans="1:25" ht="75" x14ac:dyDescent="0.25">
      <c r="A111" s="32" t="s">
        <v>385</v>
      </c>
      <c r="B111" s="32" t="s">
        <v>32</v>
      </c>
      <c r="C111" s="33" t="s">
        <v>386</v>
      </c>
      <c r="D111" s="34">
        <v>1950</v>
      </c>
      <c r="E111" s="35">
        <f t="shared" si="4"/>
        <v>1.95</v>
      </c>
      <c r="F111" s="36" t="str">
        <f t="shared" si="5"/>
        <v>Small</v>
      </c>
      <c r="G111" s="37" t="s">
        <v>387</v>
      </c>
      <c r="H111" s="47">
        <v>56.403390000000002</v>
      </c>
      <c r="I111" s="47">
        <v>-3.89012</v>
      </c>
      <c r="J111" s="47" t="s">
        <v>197</v>
      </c>
      <c r="K111" s="47" t="s">
        <v>197</v>
      </c>
      <c r="L111" s="37" t="s">
        <v>40</v>
      </c>
      <c r="M111" s="39">
        <v>1968</v>
      </c>
      <c r="N111" s="39">
        <f t="shared" si="7"/>
        <v>53</v>
      </c>
      <c r="O111" s="40">
        <v>0.505</v>
      </c>
      <c r="P111" s="40">
        <v>0.55700000000000005</v>
      </c>
      <c r="Q111" s="41">
        <v>44197</v>
      </c>
      <c r="R111" s="42">
        <v>8934</v>
      </c>
      <c r="S111" s="42">
        <v>6774</v>
      </c>
      <c r="T111" s="44" t="s">
        <v>146</v>
      </c>
      <c r="U111" s="30" t="s">
        <v>388</v>
      </c>
      <c r="V111" s="44" t="s">
        <v>389</v>
      </c>
      <c r="W111" s="45"/>
      <c r="X111" s="45"/>
      <c r="Y111" s="48"/>
    </row>
    <row r="112" spans="1:25" ht="60" x14ac:dyDescent="0.25">
      <c r="A112" s="32" t="s">
        <v>400</v>
      </c>
      <c r="B112" s="32" t="s">
        <v>32</v>
      </c>
      <c r="C112" s="33" t="s">
        <v>3412</v>
      </c>
      <c r="D112" s="34">
        <v>1908</v>
      </c>
      <c r="E112" s="35">
        <f t="shared" si="4"/>
        <v>1.9079999999999999</v>
      </c>
      <c r="F112" s="36" t="str">
        <f t="shared" si="5"/>
        <v>Small</v>
      </c>
      <c r="G112" s="37" t="s">
        <v>34</v>
      </c>
      <c r="H112" s="47">
        <v>56.183382000000002</v>
      </c>
      <c r="I112" s="47">
        <v>-5.3831290999999997</v>
      </c>
      <c r="J112" s="49" t="s">
        <v>401</v>
      </c>
      <c r="K112" s="50" t="s">
        <v>402</v>
      </c>
      <c r="L112" s="37" t="s">
        <v>217</v>
      </c>
      <c r="M112" s="39">
        <v>2014</v>
      </c>
      <c r="N112" s="39">
        <f t="shared" si="7"/>
        <v>7</v>
      </c>
      <c r="O112" s="40">
        <v>0.41499999999999998</v>
      </c>
      <c r="P112" s="40">
        <v>0.42199999999999999</v>
      </c>
      <c r="Q112" s="41">
        <v>43983</v>
      </c>
      <c r="R112" s="42">
        <v>7068</v>
      </c>
      <c r="S112" s="43"/>
      <c r="T112" s="43"/>
      <c r="U112" s="30" t="s">
        <v>403</v>
      </c>
      <c r="V112" s="44" t="s">
        <v>404</v>
      </c>
      <c r="W112" s="45" t="s">
        <v>3253</v>
      </c>
      <c r="X112" s="45">
        <f>2013-2009</f>
        <v>4</v>
      </c>
      <c r="Y112" s="48"/>
    </row>
    <row r="113" spans="1:25" ht="30" x14ac:dyDescent="0.25">
      <c r="A113" s="32" t="s">
        <v>405</v>
      </c>
      <c r="B113" s="32" t="s">
        <v>32</v>
      </c>
      <c r="C113" s="33" t="s">
        <v>406</v>
      </c>
      <c r="D113" s="34">
        <v>1900</v>
      </c>
      <c r="E113" s="35">
        <f t="shared" si="4"/>
        <v>1.9</v>
      </c>
      <c r="F113" s="36" t="str">
        <f t="shared" si="5"/>
        <v>Small</v>
      </c>
      <c r="G113" s="37" t="s">
        <v>176</v>
      </c>
      <c r="H113" s="47">
        <v>56.829972203530801</v>
      </c>
      <c r="I113" s="47">
        <v>-3.9292237821209199</v>
      </c>
      <c r="J113" s="47">
        <v>56.867809000000001</v>
      </c>
      <c r="K113" s="47">
        <v>-3.9236654</v>
      </c>
      <c r="L113" s="37" t="s">
        <v>217</v>
      </c>
      <c r="M113" s="39">
        <v>2015</v>
      </c>
      <c r="N113" s="39">
        <f t="shared" si="7"/>
        <v>6</v>
      </c>
      <c r="O113" s="40">
        <v>0.32800000000000001</v>
      </c>
      <c r="P113" s="40">
        <v>0.41499999999999998</v>
      </c>
      <c r="Q113" s="41">
        <v>43983</v>
      </c>
      <c r="R113" s="42">
        <v>6927</v>
      </c>
      <c r="S113" s="43"/>
      <c r="T113" s="43"/>
      <c r="U113" s="30" t="s">
        <v>407</v>
      </c>
      <c r="V113" s="44" t="s">
        <v>408</v>
      </c>
      <c r="W113" s="45"/>
      <c r="X113" s="45"/>
      <c r="Y113" s="48"/>
    </row>
    <row r="114" spans="1:25" ht="60" x14ac:dyDescent="0.25">
      <c r="A114" s="32" t="s">
        <v>390</v>
      </c>
      <c r="B114" s="32" t="s">
        <v>32</v>
      </c>
      <c r="C114" s="33" t="s">
        <v>33</v>
      </c>
      <c r="D114" s="34">
        <v>1700</v>
      </c>
      <c r="E114" s="35">
        <f t="shared" si="4"/>
        <v>1.7</v>
      </c>
      <c r="F114" s="36" t="str">
        <f t="shared" si="5"/>
        <v>Small</v>
      </c>
      <c r="G114" s="37" t="s">
        <v>176</v>
      </c>
      <c r="H114" s="47">
        <v>56.910310000000003</v>
      </c>
      <c r="I114" s="47">
        <v>-4.9850700000000003</v>
      </c>
      <c r="J114" s="47">
        <v>56.910345</v>
      </c>
      <c r="K114" s="47">
        <v>-4.9854608000000002</v>
      </c>
      <c r="L114" s="37" t="s">
        <v>35</v>
      </c>
      <c r="M114" s="39">
        <v>1962</v>
      </c>
      <c r="N114" s="39">
        <f t="shared" si="7"/>
        <v>59</v>
      </c>
      <c r="O114" s="40">
        <v>0.33500000000000002</v>
      </c>
      <c r="P114" s="40">
        <v>0.27300000000000002</v>
      </c>
      <c r="Q114" s="41">
        <v>42552</v>
      </c>
      <c r="R114" s="42">
        <v>4683</v>
      </c>
      <c r="S114" s="43"/>
      <c r="T114" s="44" t="s">
        <v>41</v>
      </c>
      <c r="U114" s="30" t="s">
        <v>391</v>
      </c>
      <c r="V114" s="44" t="s">
        <v>392</v>
      </c>
      <c r="W114" s="45"/>
      <c r="X114" s="45"/>
      <c r="Y114" s="48"/>
    </row>
    <row r="115" spans="1:25" ht="60" x14ac:dyDescent="0.25">
      <c r="A115" s="32" t="s">
        <v>409</v>
      </c>
      <c r="B115" s="32" t="s">
        <v>206</v>
      </c>
      <c r="C115" s="33" t="s">
        <v>410</v>
      </c>
      <c r="D115" s="34">
        <v>1676</v>
      </c>
      <c r="E115" s="35">
        <f t="shared" si="4"/>
        <v>1.6759999999999999</v>
      </c>
      <c r="F115" s="36" t="str">
        <f t="shared" si="5"/>
        <v>Small</v>
      </c>
      <c r="G115" s="37" t="s">
        <v>176</v>
      </c>
      <c r="H115" s="47">
        <v>52.911990000000003</v>
      </c>
      <c r="I115" s="47">
        <v>-1.20648</v>
      </c>
      <c r="J115" s="47" t="s">
        <v>197</v>
      </c>
      <c r="K115" s="47" t="s">
        <v>197</v>
      </c>
      <c r="L115" s="37" t="s">
        <v>40</v>
      </c>
      <c r="M115" s="39">
        <v>2000</v>
      </c>
      <c r="N115" s="39">
        <f t="shared" si="7"/>
        <v>21</v>
      </c>
      <c r="O115" s="40">
        <v>0.312</v>
      </c>
      <c r="P115" s="40">
        <v>0.57199999999999995</v>
      </c>
      <c r="Q115" s="41">
        <v>44197</v>
      </c>
      <c r="R115" s="42">
        <v>7055</v>
      </c>
      <c r="S115" s="42">
        <v>5174</v>
      </c>
      <c r="T115" s="44" t="s">
        <v>411</v>
      </c>
      <c r="U115" s="30" t="s">
        <v>412</v>
      </c>
      <c r="V115" s="44" t="s">
        <v>413</v>
      </c>
      <c r="W115" s="45"/>
      <c r="X115" s="45"/>
      <c r="Y115" s="48"/>
    </row>
    <row r="116" spans="1:25" ht="45" x14ac:dyDescent="0.25">
      <c r="A116" s="32" t="s">
        <v>256</v>
      </c>
      <c r="B116" s="32" t="s">
        <v>72</v>
      </c>
      <c r="C116" s="33" t="s">
        <v>223</v>
      </c>
      <c r="D116" s="34">
        <v>1670</v>
      </c>
      <c r="E116" s="35">
        <f t="shared" si="4"/>
        <v>1.67</v>
      </c>
      <c r="F116" s="36" t="str">
        <f t="shared" si="5"/>
        <v>Small</v>
      </c>
      <c r="G116" s="37" t="s">
        <v>34</v>
      </c>
      <c r="H116" s="47">
        <v>52.258021999999997</v>
      </c>
      <c r="I116" s="47">
        <v>-3.6577739999999999</v>
      </c>
      <c r="J116" s="47">
        <v>52.259124999999997</v>
      </c>
      <c r="K116" s="47">
        <v>-3.6586699</v>
      </c>
      <c r="L116" s="37" t="s">
        <v>40</v>
      </c>
      <c r="M116" s="57">
        <v>1997</v>
      </c>
      <c r="N116" s="39">
        <f t="shared" si="7"/>
        <v>24</v>
      </c>
      <c r="O116" s="40"/>
      <c r="P116" s="40"/>
      <c r="Q116" s="41"/>
      <c r="R116" s="42"/>
      <c r="S116" s="42"/>
      <c r="T116" s="44" t="s">
        <v>253</v>
      </c>
      <c r="U116" s="30" t="s">
        <v>254</v>
      </c>
      <c r="V116" s="44" t="s">
        <v>255</v>
      </c>
      <c r="W116" s="45"/>
      <c r="X116" s="45"/>
      <c r="Y116" s="48"/>
    </row>
    <row r="117" spans="1:25" ht="45" x14ac:dyDescent="0.25">
      <c r="A117" s="32" t="s">
        <v>414</v>
      </c>
      <c r="B117" s="32" t="s">
        <v>32</v>
      </c>
      <c r="C117" s="33" t="s">
        <v>415</v>
      </c>
      <c r="D117" s="34">
        <v>1500</v>
      </c>
      <c r="E117" s="35">
        <f t="shared" si="4"/>
        <v>1.5</v>
      </c>
      <c r="F117" s="36" t="str">
        <f t="shared" si="5"/>
        <v>Small</v>
      </c>
      <c r="G117" s="37" t="s">
        <v>34</v>
      </c>
      <c r="H117" s="47">
        <v>57.677754999999998</v>
      </c>
      <c r="I117" s="47">
        <v>-5.7074483999999996</v>
      </c>
      <c r="J117" s="47">
        <v>57.673855000000003</v>
      </c>
      <c r="K117" s="47">
        <v>-5.6973485999999998</v>
      </c>
      <c r="L117" s="37" t="s">
        <v>217</v>
      </c>
      <c r="M117" s="39">
        <v>2016</v>
      </c>
      <c r="N117" s="39">
        <f t="shared" si="7"/>
        <v>5</v>
      </c>
      <c r="O117" s="40">
        <v>0.54400000000000004</v>
      </c>
      <c r="P117" s="40">
        <v>0.63</v>
      </c>
      <c r="Q117" s="41">
        <v>44166</v>
      </c>
      <c r="R117" s="42">
        <v>8305</v>
      </c>
      <c r="S117" s="43"/>
      <c r="T117" s="37" t="s">
        <v>52</v>
      </c>
      <c r="U117" s="30" t="s">
        <v>416</v>
      </c>
      <c r="V117" s="44" t="s">
        <v>417</v>
      </c>
      <c r="W117" s="45"/>
      <c r="X117" s="45"/>
      <c r="Y117" s="48"/>
    </row>
    <row r="118" spans="1:25" ht="60" x14ac:dyDescent="0.25">
      <c r="A118" s="32" t="s">
        <v>418</v>
      </c>
      <c r="B118" s="32" t="s">
        <v>32</v>
      </c>
      <c r="C118" s="33" t="s">
        <v>419</v>
      </c>
      <c r="D118" s="34">
        <v>1500</v>
      </c>
      <c r="E118" s="35">
        <f t="shared" si="4"/>
        <v>1.5</v>
      </c>
      <c r="F118" s="36" t="str">
        <f t="shared" si="5"/>
        <v>Small</v>
      </c>
      <c r="G118" s="37" t="s">
        <v>176</v>
      </c>
      <c r="H118" s="47">
        <v>56.910310000000003</v>
      </c>
      <c r="I118" s="47">
        <v>-4.9850700000000003</v>
      </c>
      <c r="J118" s="47">
        <v>56.910345</v>
      </c>
      <c r="K118" s="47">
        <v>-4.9854608000000002</v>
      </c>
      <c r="L118" s="37" t="s">
        <v>35</v>
      </c>
      <c r="M118" s="39">
        <v>2017</v>
      </c>
      <c r="N118" s="39">
        <f t="shared" si="7"/>
        <v>4</v>
      </c>
      <c r="O118" s="40">
        <v>0.57199999999999995</v>
      </c>
      <c r="P118" s="40">
        <v>0.57899999999999996</v>
      </c>
      <c r="Q118" s="41">
        <v>44136</v>
      </c>
      <c r="R118" s="42">
        <v>7624</v>
      </c>
      <c r="S118" s="43"/>
      <c r="T118" s="43"/>
      <c r="U118" s="30" t="s">
        <v>391</v>
      </c>
      <c r="V118" s="44" t="s">
        <v>420</v>
      </c>
      <c r="W118" s="45"/>
      <c r="X118" s="45"/>
      <c r="Y118" s="48"/>
    </row>
    <row r="119" spans="1:25" ht="75" x14ac:dyDescent="0.25">
      <c r="A119" s="32" t="s">
        <v>421</v>
      </c>
      <c r="B119" s="32" t="s">
        <v>32</v>
      </c>
      <c r="C119" s="33" t="s">
        <v>422</v>
      </c>
      <c r="D119" s="34">
        <v>1500</v>
      </c>
      <c r="E119" s="35">
        <f t="shared" si="4"/>
        <v>1.5</v>
      </c>
      <c r="F119" s="36" t="str">
        <f t="shared" si="5"/>
        <v>Small</v>
      </c>
      <c r="G119" s="37" t="s">
        <v>176</v>
      </c>
      <c r="H119" s="47">
        <v>57.255687000000002</v>
      </c>
      <c r="I119" s="47">
        <v>-5.0182481000000001</v>
      </c>
      <c r="J119" s="47">
        <v>57.235649000000002</v>
      </c>
      <c r="K119" s="47">
        <v>-5.0150201000000001</v>
      </c>
      <c r="L119" s="37" t="s">
        <v>217</v>
      </c>
      <c r="M119" s="39">
        <v>2017</v>
      </c>
      <c r="N119" s="39">
        <f t="shared" si="7"/>
        <v>4</v>
      </c>
      <c r="O119" s="40">
        <v>0.308</v>
      </c>
      <c r="P119" s="40">
        <v>0.33500000000000002</v>
      </c>
      <c r="Q119" s="41">
        <v>44166</v>
      </c>
      <c r="R119" s="42">
        <v>4407</v>
      </c>
      <c r="S119" s="43"/>
      <c r="T119" s="37" t="s">
        <v>52</v>
      </c>
      <c r="U119" s="30" t="s">
        <v>423</v>
      </c>
      <c r="V119" s="44" t="s">
        <v>336</v>
      </c>
      <c r="W119" s="45"/>
      <c r="X119" s="45"/>
      <c r="Y119" s="48"/>
    </row>
    <row r="120" spans="1:25" ht="60" x14ac:dyDescent="0.25">
      <c r="A120" s="32" t="s">
        <v>424</v>
      </c>
      <c r="B120" s="32" t="s">
        <v>32</v>
      </c>
      <c r="C120" s="30" t="s">
        <v>318</v>
      </c>
      <c r="D120" s="34">
        <v>1500</v>
      </c>
      <c r="E120" s="35">
        <f t="shared" si="4"/>
        <v>1.5</v>
      </c>
      <c r="F120" s="36" t="str">
        <f t="shared" si="5"/>
        <v>Small</v>
      </c>
      <c r="G120" s="37" t="s">
        <v>176</v>
      </c>
      <c r="H120" s="47">
        <v>56.404662000000002</v>
      </c>
      <c r="I120" s="47">
        <v>-4.9241706000000001</v>
      </c>
      <c r="J120" s="49" t="s">
        <v>425</v>
      </c>
      <c r="K120" s="50" t="s">
        <v>426</v>
      </c>
      <c r="L120" s="37" t="s">
        <v>217</v>
      </c>
      <c r="M120" s="39">
        <v>2015</v>
      </c>
      <c r="N120" s="39">
        <f t="shared" si="7"/>
        <v>6</v>
      </c>
      <c r="O120" s="40">
        <v>0.28499999999999998</v>
      </c>
      <c r="P120" s="40">
        <v>0.30499999999999999</v>
      </c>
      <c r="Q120" s="41">
        <v>44166</v>
      </c>
      <c r="R120" s="42">
        <v>4019</v>
      </c>
      <c r="S120" s="43"/>
      <c r="T120" s="37" t="s">
        <v>427</v>
      </c>
      <c r="U120" s="30" t="s">
        <v>428</v>
      </c>
      <c r="V120" s="44" t="s">
        <v>333</v>
      </c>
      <c r="W120" s="45"/>
      <c r="X120" s="45"/>
      <c r="Y120" s="48"/>
    </row>
    <row r="121" spans="1:25" ht="60" x14ac:dyDescent="0.25">
      <c r="A121" s="32" t="s">
        <v>429</v>
      </c>
      <c r="B121" s="32" t="s">
        <v>32</v>
      </c>
      <c r="C121" s="33" t="s">
        <v>216</v>
      </c>
      <c r="D121" s="34">
        <v>1500</v>
      </c>
      <c r="E121" s="35">
        <f t="shared" si="4"/>
        <v>1.5</v>
      </c>
      <c r="F121" s="36" t="str">
        <f t="shared" si="5"/>
        <v>Small</v>
      </c>
      <c r="G121" s="37" t="s">
        <v>176</v>
      </c>
      <c r="H121" s="38">
        <v>57.456470000000003</v>
      </c>
      <c r="I121" s="38">
        <v>-5.4120600000000003</v>
      </c>
      <c r="J121" s="38">
        <v>57.467898128283501</v>
      </c>
      <c r="K121" s="38">
        <v>-5.4185847174296304</v>
      </c>
      <c r="L121" s="37" t="s">
        <v>217</v>
      </c>
      <c r="M121" s="39">
        <v>2017</v>
      </c>
      <c r="N121" s="39">
        <f t="shared" si="7"/>
        <v>4</v>
      </c>
      <c r="O121" s="40">
        <v>0.14199999999999999</v>
      </c>
      <c r="P121" s="40">
        <v>0.1</v>
      </c>
      <c r="Q121" s="41">
        <v>44075</v>
      </c>
      <c r="R121" s="42">
        <v>1321</v>
      </c>
      <c r="S121" s="43"/>
      <c r="T121" s="37" t="s">
        <v>52</v>
      </c>
      <c r="U121" s="30" t="s">
        <v>430</v>
      </c>
      <c r="V121" s="44" t="s">
        <v>382</v>
      </c>
      <c r="W121" s="45" t="s">
        <v>3246</v>
      </c>
      <c r="X121" s="45">
        <v>1.5</v>
      </c>
      <c r="Y121" s="48"/>
    </row>
    <row r="122" spans="1:25" ht="60" x14ac:dyDescent="0.25">
      <c r="A122" s="32" t="s">
        <v>485</v>
      </c>
      <c r="B122" s="32" t="s">
        <v>32</v>
      </c>
      <c r="C122" s="33" t="s">
        <v>216</v>
      </c>
      <c r="D122" s="34">
        <v>1500</v>
      </c>
      <c r="E122" s="35">
        <f t="shared" si="4"/>
        <v>1.5</v>
      </c>
      <c r="F122" s="36" t="str">
        <f t="shared" si="5"/>
        <v>Small</v>
      </c>
      <c r="G122" s="37" t="s">
        <v>176</v>
      </c>
      <c r="H122" s="38">
        <v>56.981327</v>
      </c>
      <c r="I122" s="38">
        <v>-5.2044322999999997</v>
      </c>
      <c r="J122" s="38">
        <v>56.993082000000001</v>
      </c>
      <c r="K122" s="38">
        <v>-5.2018050999999996</v>
      </c>
      <c r="L122" s="37" t="s">
        <v>217</v>
      </c>
      <c r="M122" s="39">
        <v>2015</v>
      </c>
      <c r="N122" s="39">
        <f t="shared" si="7"/>
        <v>6</v>
      </c>
      <c r="O122" s="40">
        <v>0.46500000000000002</v>
      </c>
      <c r="P122" s="40">
        <v>0.307</v>
      </c>
      <c r="Q122" s="41">
        <v>44075</v>
      </c>
      <c r="R122" s="42">
        <v>3395</v>
      </c>
      <c r="S122" s="43"/>
      <c r="T122" s="43" t="s">
        <v>52</v>
      </c>
      <c r="U122" s="30" t="s">
        <v>486</v>
      </c>
      <c r="V122" s="44" t="s">
        <v>487</v>
      </c>
      <c r="W122" s="45"/>
      <c r="X122" s="45"/>
      <c r="Y122" s="48"/>
    </row>
    <row r="123" spans="1:25" ht="75" x14ac:dyDescent="0.25">
      <c r="A123" s="32" t="s">
        <v>431</v>
      </c>
      <c r="B123" s="32" t="s">
        <v>32</v>
      </c>
      <c r="C123" s="33" t="s">
        <v>432</v>
      </c>
      <c r="D123" s="34">
        <v>1495</v>
      </c>
      <c r="E123" s="35">
        <f t="shared" si="4"/>
        <v>1.4950000000000001</v>
      </c>
      <c r="F123" s="36" t="str">
        <f t="shared" si="5"/>
        <v>Small</v>
      </c>
      <c r="G123" s="37" t="s">
        <v>34</v>
      </c>
      <c r="H123" s="47">
        <v>56.560741999999998</v>
      </c>
      <c r="I123" s="47">
        <v>-5.7298730000000004</v>
      </c>
      <c r="J123" s="47">
        <v>56.560316</v>
      </c>
      <c r="K123" s="47">
        <v>-5.7187191000000004</v>
      </c>
      <c r="L123" s="37" t="s">
        <v>217</v>
      </c>
      <c r="M123" s="39">
        <v>2012</v>
      </c>
      <c r="N123" s="39">
        <f t="shared" si="7"/>
        <v>9</v>
      </c>
      <c r="O123" s="40">
        <v>0.51500000000000001</v>
      </c>
      <c r="P123" s="40">
        <v>0.57799999999999996</v>
      </c>
      <c r="Q123" s="41">
        <v>44166</v>
      </c>
      <c r="R123" s="42">
        <v>7610</v>
      </c>
      <c r="S123" s="43"/>
      <c r="T123" s="44" t="s">
        <v>36</v>
      </c>
      <c r="U123" s="30" t="s">
        <v>433</v>
      </c>
      <c r="V123" s="44" t="s">
        <v>434</v>
      </c>
      <c r="W123" s="45" t="s">
        <v>3249</v>
      </c>
      <c r="X123" s="45">
        <f>(12+6)/12</f>
        <v>1.5</v>
      </c>
      <c r="Y123" s="48"/>
    </row>
    <row r="124" spans="1:25" ht="30" x14ac:dyDescent="0.25">
      <c r="A124" s="32" t="s">
        <v>439</v>
      </c>
      <c r="B124" s="32" t="s">
        <v>32</v>
      </c>
      <c r="C124" s="33" t="s">
        <v>439</v>
      </c>
      <c r="D124" s="34">
        <v>1400</v>
      </c>
      <c r="E124" s="35">
        <f t="shared" si="4"/>
        <v>1.4</v>
      </c>
      <c r="F124" s="36" t="str">
        <f t="shared" si="5"/>
        <v>Small</v>
      </c>
      <c r="G124" s="37" t="s">
        <v>176</v>
      </c>
      <c r="H124" s="47">
        <v>56.690900999999997</v>
      </c>
      <c r="I124" s="47">
        <v>-4.1675640999999999</v>
      </c>
      <c r="J124" s="49" t="s">
        <v>440</v>
      </c>
      <c r="K124" s="50" t="s">
        <v>441</v>
      </c>
      <c r="L124" s="37" t="s">
        <v>217</v>
      </c>
      <c r="M124" s="39">
        <v>2011</v>
      </c>
      <c r="N124" s="39">
        <f t="shared" si="7"/>
        <v>10</v>
      </c>
      <c r="O124" s="40">
        <v>0.37</v>
      </c>
      <c r="P124" s="40">
        <v>0.41599999999999998</v>
      </c>
      <c r="Q124" s="41">
        <v>44166</v>
      </c>
      <c r="R124" s="42">
        <v>5115</v>
      </c>
      <c r="S124" s="43"/>
      <c r="T124" s="44" t="s">
        <v>146</v>
      </c>
      <c r="U124" s="30" t="s">
        <v>442</v>
      </c>
      <c r="V124" s="44" t="s">
        <v>443</v>
      </c>
      <c r="W124" s="45"/>
      <c r="X124" s="45"/>
      <c r="Y124" s="48"/>
    </row>
    <row r="125" spans="1:25" ht="60" x14ac:dyDescent="0.25">
      <c r="A125" s="32" t="s">
        <v>450</v>
      </c>
      <c r="B125" s="32" t="s">
        <v>32</v>
      </c>
      <c r="C125" s="33" t="s">
        <v>451</v>
      </c>
      <c r="D125" s="34">
        <v>1350</v>
      </c>
      <c r="E125" s="35">
        <f t="shared" si="4"/>
        <v>1.35</v>
      </c>
      <c r="F125" s="36" t="str">
        <f t="shared" si="5"/>
        <v>Small</v>
      </c>
      <c r="G125" s="37" t="s">
        <v>176</v>
      </c>
      <c r="H125" s="47">
        <v>56.177939000000002</v>
      </c>
      <c r="I125" s="47">
        <v>-4.8951276000000004</v>
      </c>
      <c r="J125" s="47">
        <v>56.1803547609872</v>
      </c>
      <c r="K125" s="47">
        <v>-4.8654567830843298</v>
      </c>
      <c r="L125" s="37" t="s">
        <v>217</v>
      </c>
      <c r="M125" s="39">
        <v>2016</v>
      </c>
      <c r="N125" s="39">
        <f t="shared" si="7"/>
        <v>5</v>
      </c>
      <c r="O125" s="40">
        <v>0.32200000000000001</v>
      </c>
      <c r="P125" s="40">
        <v>0.35599999999999998</v>
      </c>
      <c r="Q125" s="41">
        <v>44166</v>
      </c>
      <c r="R125" s="42">
        <v>4228</v>
      </c>
      <c r="S125" s="43"/>
      <c r="T125" s="43"/>
      <c r="U125" s="30" t="s">
        <v>452</v>
      </c>
      <c r="V125" s="44" t="s">
        <v>453</v>
      </c>
      <c r="W125" s="45"/>
      <c r="X125" s="45"/>
      <c r="Y125" s="48"/>
    </row>
    <row r="126" spans="1:25" ht="60" x14ac:dyDescent="0.25">
      <c r="A126" s="32" t="s">
        <v>454</v>
      </c>
      <c r="B126" s="32" t="s">
        <v>32</v>
      </c>
      <c r="C126" s="30" t="s">
        <v>318</v>
      </c>
      <c r="D126" s="34">
        <v>1350</v>
      </c>
      <c r="E126" s="35">
        <f t="shared" si="4"/>
        <v>1.35</v>
      </c>
      <c r="F126" s="36" t="str">
        <f t="shared" si="5"/>
        <v>Small</v>
      </c>
      <c r="G126" s="37" t="s">
        <v>176</v>
      </c>
      <c r="H126" s="47">
        <v>57.423417000000001</v>
      </c>
      <c r="I126" s="47">
        <v>-5.4232991999999998</v>
      </c>
      <c r="J126" s="47">
        <v>57.421107999999997</v>
      </c>
      <c r="K126" s="47">
        <v>-5.3945781000000004</v>
      </c>
      <c r="L126" s="37" t="s">
        <v>217</v>
      </c>
      <c r="M126" s="39">
        <v>2017</v>
      </c>
      <c r="N126" s="39">
        <f t="shared" si="7"/>
        <v>4</v>
      </c>
      <c r="O126" s="40">
        <v>0.32400000000000001</v>
      </c>
      <c r="P126" s="40">
        <v>0.35599999999999998</v>
      </c>
      <c r="Q126" s="41">
        <v>44197</v>
      </c>
      <c r="R126" s="42">
        <v>4226</v>
      </c>
      <c r="S126" s="43"/>
      <c r="T126" s="43"/>
      <c r="U126" s="30" t="s">
        <v>455</v>
      </c>
      <c r="V126" s="44" t="s">
        <v>456</v>
      </c>
      <c r="W126" s="45"/>
      <c r="X126" s="45"/>
      <c r="Y126" s="48"/>
    </row>
    <row r="127" spans="1:25" ht="90" x14ac:dyDescent="0.25">
      <c r="A127" s="32" t="s">
        <v>457</v>
      </c>
      <c r="B127" s="32" t="s">
        <v>32</v>
      </c>
      <c r="C127" s="33" t="s">
        <v>128</v>
      </c>
      <c r="D127" s="34">
        <v>1350</v>
      </c>
      <c r="E127" s="35">
        <f t="shared" si="4"/>
        <v>1.35</v>
      </c>
      <c r="F127" s="36" t="str">
        <f t="shared" si="5"/>
        <v>Small</v>
      </c>
      <c r="G127" s="37" t="s">
        <v>176</v>
      </c>
      <c r="H127" s="47">
        <v>56.686106000000002</v>
      </c>
      <c r="I127" s="47">
        <v>-5.5069406000000001</v>
      </c>
      <c r="J127" s="47">
        <v>56.677371999999998</v>
      </c>
      <c r="K127" s="47">
        <v>-5.5022640999999997</v>
      </c>
      <c r="L127" s="37" t="s">
        <v>40</v>
      </c>
      <c r="M127" s="39">
        <v>2009</v>
      </c>
      <c r="N127" s="39">
        <f t="shared" si="7"/>
        <v>12</v>
      </c>
      <c r="O127" s="40">
        <v>0.30399999999999999</v>
      </c>
      <c r="P127" s="40">
        <v>0.34200000000000003</v>
      </c>
      <c r="Q127" s="41">
        <v>44166</v>
      </c>
      <c r="R127" s="42">
        <v>4051</v>
      </c>
      <c r="S127" s="42">
        <v>3612</v>
      </c>
      <c r="T127" s="44" t="s">
        <v>41</v>
      </c>
      <c r="U127" s="30" t="s">
        <v>458</v>
      </c>
      <c r="V127" s="33" t="s">
        <v>459</v>
      </c>
      <c r="W127" s="38"/>
      <c r="X127" s="38"/>
      <c r="Y127" s="37"/>
    </row>
    <row r="128" spans="1:25" ht="60" x14ac:dyDescent="0.25">
      <c r="A128" s="32" t="s">
        <v>460</v>
      </c>
      <c r="B128" s="32" t="s">
        <v>32</v>
      </c>
      <c r="C128" s="30" t="s">
        <v>334</v>
      </c>
      <c r="D128" s="34">
        <v>1350</v>
      </c>
      <c r="E128" s="35">
        <f t="shared" si="4"/>
        <v>1.35</v>
      </c>
      <c r="F128" s="36" t="str">
        <f t="shared" si="5"/>
        <v>Small</v>
      </c>
      <c r="G128" s="37" t="s">
        <v>176</v>
      </c>
      <c r="H128" s="47">
        <v>57.072066999999997</v>
      </c>
      <c r="I128" s="47">
        <v>-4.9167867999999997</v>
      </c>
      <c r="J128" s="47">
        <v>57.06024</v>
      </c>
      <c r="K128" s="47">
        <v>-4.9225716999999998</v>
      </c>
      <c r="L128" s="37" t="s">
        <v>217</v>
      </c>
      <c r="M128" s="39">
        <v>2016</v>
      </c>
      <c r="N128" s="39">
        <f t="shared" si="7"/>
        <v>5</v>
      </c>
      <c r="O128" s="40">
        <v>0.28100000000000003</v>
      </c>
      <c r="P128" s="40">
        <v>0.29299999999999998</v>
      </c>
      <c r="Q128" s="41">
        <v>44197</v>
      </c>
      <c r="R128" s="42">
        <v>3468</v>
      </c>
      <c r="S128" s="43"/>
      <c r="T128" s="43" t="s">
        <v>52</v>
      </c>
      <c r="U128" s="30" t="s">
        <v>461</v>
      </c>
      <c r="V128" s="44" t="s">
        <v>462</v>
      </c>
      <c r="W128" s="45"/>
      <c r="X128" s="45"/>
      <c r="Y128" s="48"/>
    </row>
    <row r="129" spans="1:25" ht="60" x14ac:dyDescent="0.25">
      <c r="A129" s="32" t="s">
        <v>444</v>
      </c>
      <c r="B129" s="32" t="s">
        <v>32</v>
      </c>
      <c r="C129" s="33" t="s">
        <v>445</v>
      </c>
      <c r="D129" s="34">
        <v>1320</v>
      </c>
      <c r="E129" s="35">
        <f t="shared" si="4"/>
        <v>1.32</v>
      </c>
      <c r="F129" s="36" t="str">
        <f t="shared" si="5"/>
        <v>Small</v>
      </c>
      <c r="G129" s="37" t="s">
        <v>176</v>
      </c>
      <c r="H129" s="38">
        <v>57.725742841953398</v>
      </c>
      <c r="I129" s="38">
        <v>-4.5804054476230602</v>
      </c>
      <c r="J129" s="38" t="s">
        <v>446</v>
      </c>
      <c r="K129" s="58" t="s">
        <v>447</v>
      </c>
      <c r="L129" s="37" t="s">
        <v>217</v>
      </c>
      <c r="M129" s="39">
        <v>2016</v>
      </c>
      <c r="N129" s="39">
        <f t="shared" si="7"/>
        <v>5</v>
      </c>
      <c r="O129" s="40">
        <v>0.36599999999999999</v>
      </c>
      <c r="P129" s="40">
        <v>0.41399999999999998</v>
      </c>
      <c r="Q129" s="41">
        <v>43891</v>
      </c>
      <c r="R129" s="42">
        <v>5093</v>
      </c>
      <c r="S129" s="43"/>
      <c r="T129" s="43" t="s">
        <v>52</v>
      </c>
      <c r="U129" s="30" t="s">
        <v>448</v>
      </c>
      <c r="V129" s="44" t="s">
        <v>449</v>
      </c>
      <c r="W129" s="45"/>
      <c r="X129" s="45"/>
      <c r="Y129" s="48"/>
    </row>
    <row r="130" spans="1:25" ht="75" x14ac:dyDescent="0.25">
      <c r="A130" s="32" t="s">
        <v>467</v>
      </c>
      <c r="B130" s="32" t="s">
        <v>32</v>
      </c>
      <c r="C130" s="33" t="s">
        <v>468</v>
      </c>
      <c r="D130" s="34">
        <v>1320</v>
      </c>
      <c r="E130" s="35">
        <f t="shared" si="4"/>
        <v>1.32</v>
      </c>
      <c r="F130" s="36" t="str">
        <f t="shared" si="5"/>
        <v>Small</v>
      </c>
      <c r="G130" s="37" t="s">
        <v>34</v>
      </c>
      <c r="H130" s="38">
        <v>57.973933000000002</v>
      </c>
      <c r="I130" s="38">
        <v>-6.9747317999999998</v>
      </c>
      <c r="J130" s="38">
        <v>57.981138000000001</v>
      </c>
      <c r="K130" s="38">
        <v>-6.9595102999999998</v>
      </c>
      <c r="L130" s="37" t="s">
        <v>40</v>
      </c>
      <c r="M130" s="39">
        <v>1960</v>
      </c>
      <c r="N130" s="39">
        <f t="shared" si="7"/>
        <v>61</v>
      </c>
      <c r="O130" s="40">
        <v>0.32200000000000001</v>
      </c>
      <c r="P130" s="40">
        <v>0.36699999999999999</v>
      </c>
      <c r="Q130" s="41">
        <v>44136</v>
      </c>
      <c r="R130" s="42">
        <v>4251</v>
      </c>
      <c r="S130" s="42">
        <v>4251</v>
      </c>
      <c r="T130" s="44" t="s">
        <v>469</v>
      </c>
      <c r="U130" s="30" t="s">
        <v>470</v>
      </c>
      <c r="V130" s="44" t="s">
        <v>471</v>
      </c>
      <c r="W130" s="45"/>
      <c r="X130" s="45"/>
      <c r="Y130" s="48"/>
    </row>
    <row r="131" spans="1:25" ht="75" x14ac:dyDescent="0.25">
      <c r="A131" s="32" t="s">
        <v>472</v>
      </c>
      <c r="B131" s="32" t="s">
        <v>32</v>
      </c>
      <c r="C131" s="33" t="s">
        <v>468</v>
      </c>
      <c r="D131" s="34">
        <v>1300</v>
      </c>
      <c r="E131" s="35">
        <f t="shared" ref="E131:E194" si="8">D131/1000</f>
        <v>1.3</v>
      </c>
      <c r="F131" s="36" t="str">
        <f t="shared" ref="F131:F194" si="9">IF(E131&gt;=5,"Large",IF(AND(E131&lt;5,E131&gt;=0.1),"Small",IF(E131&lt;0.1,"Micro")))</f>
        <v>Small</v>
      </c>
      <c r="G131" s="37" t="s">
        <v>34</v>
      </c>
      <c r="H131" s="38">
        <v>57.285240000000002</v>
      </c>
      <c r="I131" s="38">
        <v>-5.5653899999999998</v>
      </c>
      <c r="J131" s="38">
        <v>57.298811000000001</v>
      </c>
      <c r="K131" s="38">
        <v>-5.5629806000000004</v>
      </c>
      <c r="L131" s="37" t="s">
        <v>40</v>
      </c>
      <c r="M131" s="39">
        <v>1950</v>
      </c>
      <c r="N131" s="39">
        <f t="shared" ref="N131:N162" si="10">2021-M131</f>
        <v>71</v>
      </c>
      <c r="O131" s="40">
        <v>0.41799999999999998</v>
      </c>
      <c r="P131" s="40">
        <v>0.57199999999999995</v>
      </c>
      <c r="Q131" s="41">
        <v>44136</v>
      </c>
      <c r="R131" s="42">
        <v>6536</v>
      </c>
      <c r="S131" s="42">
        <v>6536</v>
      </c>
      <c r="T131" s="44" t="s">
        <v>41</v>
      </c>
      <c r="U131" s="30" t="s">
        <v>473</v>
      </c>
      <c r="V131" s="33" t="s">
        <v>474</v>
      </c>
      <c r="W131" s="38"/>
      <c r="X131" s="38"/>
      <c r="Y131" s="37"/>
    </row>
    <row r="132" spans="1:25" ht="75" x14ac:dyDescent="0.25">
      <c r="A132" s="32" t="s">
        <v>475</v>
      </c>
      <c r="B132" s="32" t="s">
        <v>32</v>
      </c>
      <c r="C132" s="30" t="s">
        <v>318</v>
      </c>
      <c r="D132" s="34">
        <v>1300</v>
      </c>
      <c r="E132" s="35">
        <f t="shared" si="8"/>
        <v>1.3</v>
      </c>
      <c r="F132" s="36" t="str">
        <f t="shared" si="9"/>
        <v>Small</v>
      </c>
      <c r="G132" s="37" t="s">
        <v>176</v>
      </c>
      <c r="H132" s="47">
        <v>56.342541973550098</v>
      </c>
      <c r="I132" s="47">
        <v>-4.7153333573092597</v>
      </c>
      <c r="J132" s="49" t="s">
        <v>476</v>
      </c>
      <c r="K132" s="50" t="s">
        <v>477</v>
      </c>
      <c r="L132" s="37" t="s">
        <v>217</v>
      </c>
      <c r="M132" s="39">
        <v>2016</v>
      </c>
      <c r="N132" s="39">
        <f t="shared" si="10"/>
        <v>5</v>
      </c>
      <c r="O132" s="40">
        <v>0.34899999999999998</v>
      </c>
      <c r="P132" s="40">
        <v>0.32900000000000001</v>
      </c>
      <c r="Q132" s="41">
        <v>44197</v>
      </c>
      <c r="R132" s="42">
        <v>3759</v>
      </c>
      <c r="S132" s="43"/>
      <c r="T132" s="43"/>
      <c r="U132" s="30" t="s">
        <v>478</v>
      </c>
      <c r="V132" s="44" t="s">
        <v>366</v>
      </c>
      <c r="W132" s="45"/>
      <c r="X132" s="45"/>
      <c r="Y132" s="48"/>
    </row>
    <row r="133" spans="1:25" ht="75" x14ac:dyDescent="0.25">
      <c r="A133" s="32" t="s">
        <v>488</v>
      </c>
      <c r="B133" s="32" t="s">
        <v>32</v>
      </c>
      <c r="C133" s="33" t="s">
        <v>33</v>
      </c>
      <c r="D133" s="34">
        <v>1250</v>
      </c>
      <c r="E133" s="35">
        <f t="shared" si="8"/>
        <v>1.25</v>
      </c>
      <c r="F133" s="36" t="str">
        <f t="shared" si="9"/>
        <v>Small</v>
      </c>
      <c r="G133" s="37" t="s">
        <v>34</v>
      </c>
      <c r="H133" s="38">
        <v>57.685124999999999</v>
      </c>
      <c r="I133" s="38">
        <v>-5.6433973000000002</v>
      </c>
      <c r="J133" s="38">
        <v>57.686447000000001</v>
      </c>
      <c r="K133" s="38">
        <v>-5.6121736999999996</v>
      </c>
      <c r="L133" s="37" t="s">
        <v>40</v>
      </c>
      <c r="M133" s="39">
        <v>1951</v>
      </c>
      <c r="N133" s="39">
        <f t="shared" si="10"/>
        <v>70</v>
      </c>
      <c r="O133" s="40">
        <v>0.49299999999999999</v>
      </c>
      <c r="P133" s="40">
        <v>0.57799999999999996</v>
      </c>
      <c r="Q133" s="41">
        <v>44136</v>
      </c>
      <c r="R133" s="42">
        <v>6341</v>
      </c>
      <c r="S133" s="42">
        <v>6341</v>
      </c>
      <c r="T133" s="44" t="s">
        <v>41</v>
      </c>
      <c r="U133" s="30" t="s">
        <v>489</v>
      </c>
      <c r="V133" s="31"/>
      <c r="W133" s="47"/>
      <c r="X133" s="47"/>
      <c r="Y133" s="53"/>
    </row>
    <row r="134" spans="1:25" ht="45" x14ac:dyDescent="0.25">
      <c r="A134" s="32" t="s">
        <v>490</v>
      </c>
      <c r="B134" s="32" t="s">
        <v>32</v>
      </c>
      <c r="C134" s="33" t="s">
        <v>216</v>
      </c>
      <c r="D134" s="34">
        <v>1250</v>
      </c>
      <c r="E134" s="35">
        <f t="shared" si="8"/>
        <v>1.25</v>
      </c>
      <c r="F134" s="36" t="str">
        <f t="shared" si="9"/>
        <v>Small</v>
      </c>
      <c r="G134" s="37" t="s">
        <v>176</v>
      </c>
      <c r="H134" s="38">
        <v>57.187255</v>
      </c>
      <c r="I134" s="38">
        <v>-5.0147316999999996</v>
      </c>
      <c r="J134" s="38" t="s">
        <v>491</v>
      </c>
      <c r="K134" s="58" t="s">
        <v>492</v>
      </c>
      <c r="L134" s="37" t="s">
        <v>217</v>
      </c>
      <c r="M134" s="39">
        <v>2016</v>
      </c>
      <c r="N134" s="39">
        <f t="shared" si="10"/>
        <v>5</v>
      </c>
      <c r="O134" s="40">
        <v>0.41699999999999998</v>
      </c>
      <c r="P134" s="40">
        <v>0.46899999999999997</v>
      </c>
      <c r="Q134" s="41">
        <v>44166</v>
      </c>
      <c r="R134" s="42">
        <v>5147</v>
      </c>
      <c r="S134" s="43"/>
      <c r="T134" s="43"/>
      <c r="U134" s="30" t="s">
        <v>493</v>
      </c>
      <c r="V134" s="44" t="s">
        <v>494</v>
      </c>
      <c r="W134" s="45"/>
      <c r="X134" s="45"/>
      <c r="Y134" s="48"/>
    </row>
    <row r="135" spans="1:25" ht="75" x14ac:dyDescent="0.25">
      <c r="A135" s="32" t="s">
        <v>479</v>
      </c>
      <c r="B135" s="32" t="s">
        <v>32</v>
      </c>
      <c r="C135" s="33" t="s">
        <v>480</v>
      </c>
      <c r="D135" s="34">
        <v>1210</v>
      </c>
      <c r="E135" s="35">
        <f t="shared" si="8"/>
        <v>1.21</v>
      </c>
      <c r="F135" s="36" t="str">
        <f t="shared" si="9"/>
        <v>Small</v>
      </c>
      <c r="G135" s="37" t="s">
        <v>34</v>
      </c>
      <c r="H135" s="38">
        <v>55.144210999999999</v>
      </c>
      <c r="I135" s="38">
        <v>-4.2779208999999998</v>
      </c>
      <c r="J135" s="38" t="s">
        <v>481</v>
      </c>
      <c r="K135" s="58" t="s">
        <v>482</v>
      </c>
      <c r="L135" s="37" t="s">
        <v>40</v>
      </c>
      <c r="M135" s="39">
        <v>1983</v>
      </c>
      <c r="N135" s="39">
        <f t="shared" si="10"/>
        <v>38</v>
      </c>
      <c r="O135" s="40">
        <v>0.33600000000000002</v>
      </c>
      <c r="P135" s="40">
        <v>2.5999999999999999E-2</v>
      </c>
      <c r="Q135" s="41">
        <v>43497</v>
      </c>
      <c r="R135" s="43">
        <v>294</v>
      </c>
      <c r="S135" s="43">
        <v>294</v>
      </c>
      <c r="T135" s="44" t="s">
        <v>89</v>
      </c>
      <c r="U135" s="30" t="s">
        <v>483</v>
      </c>
      <c r="V135" s="44" t="s">
        <v>484</v>
      </c>
      <c r="W135" s="45"/>
      <c r="X135" s="45"/>
      <c r="Y135" s="48"/>
    </row>
    <row r="136" spans="1:25" ht="105" x14ac:dyDescent="0.25">
      <c r="A136" s="32" t="s">
        <v>3317</v>
      </c>
      <c r="B136" s="32" t="s">
        <v>32</v>
      </c>
      <c r="C136" s="33" t="s">
        <v>463</v>
      </c>
      <c r="D136" s="34">
        <v>1200</v>
      </c>
      <c r="E136" s="35">
        <f t="shared" si="8"/>
        <v>1.2</v>
      </c>
      <c r="F136" s="36" t="str">
        <f t="shared" si="9"/>
        <v>Small</v>
      </c>
      <c r="G136" s="37" t="s">
        <v>176</v>
      </c>
      <c r="H136" s="47">
        <v>56.17442873265</v>
      </c>
      <c r="I136" s="47">
        <v>-4.5472067830601404</v>
      </c>
      <c r="J136" s="47">
        <v>56.167021301280698</v>
      </c>
      <c r="K136" s="47">
        <v>-4.5786993760541801</v>
      </c>
      <c r="L136" s="37" t="s">
        <v>217</v>
      </c>
      <c r="M136" s="39">
        <v>2017</v>
      </c>
      <c r="N136" s="39">
        <f t="shared" si="10"/>
        <v>4</v>
      </c>
      <c r="O136" s="40">
        <v>0.253</v>
      </c>
      <c r="P136" s="40">
        <v>0.3</v>
      </c>
      <c r="Q136" s="41">
        <v>44166</v>
      </c>
      <c r="R136" s="42">
        <v>3494</v>
      </c>
      <c r="S136" s="43"/>
      <c r="T136" s="37" t="s">
        <v>464</v>
      </c>
      <c r="U136" s="30" t="s">
        <v>465</v>
      </c>
      <c r="V136" s="44" t="s">
        <v>466</v>
      </c>
      <c r="W136" s="45"/>
      <c r="X136" s="45"/>
      <c r="Y136" s="48"/>
    </row>
    <row r="137" spans="1:25" ht="60" x14ac:dyDescent="0.25">
      <c r="A137" s="32" t="s">
        <v>499</v>
      </c>
      <c r="B137" s="32" t="s">
        <v>32</v>
      </c>
      <c r="C137" s="33" t="s">
        <v>500</v>
      </c>
      <c r="D137" s="34">
        <v>1200</v>
      </c>
      <c r="E137" s="35">
        <f t="shared" si="8"/>
        <v>1.2</v>
      </c>
      <c r="F137" s="36" t="str">
        <f t="shared" si="9"/>
        <v>Small</v>
      </c>
      <c r="G137" s="37" t="s">
        <v>176</v>
      </c>
      <c r="H137" s="47">
        <v>57.969529999999999</v>
      </c>
      <c r="I137" s="47">
        <v>-5.0631928999999998</v>
      </c>
      <c r="J137" s="49" t="s">
        <v>501</v>
      </c>
      <c r="K137" s="50" t="s">
        <v>502</v>
      </c>
      <c r="L137" s="37" t="s">
        <v>217</v>
      </c>
      <c r="M137" s="39">
        <v>2016</v>
      </c>
      <c r="N137" s="39">
        <f t="shared" si="10"/>
        <v>5</v>
      </c>
      <c r="O137" s="40">
        <v>0.52800000000000002</v>
      </c>
      <c r="P137" s="40">
        <v>0.54500000000000004</v>
      </c>
      <c r="Q137" s="41">
        <v>44166</v>
      </c>
      <c r="R137" s="42">
        <v>5739</v>
      </c>
      <c r="S137" s="43"/>
      <c r="T137" s="43" t="s">
        <v>52</v>
      </c>
      <c r="U137" s="30" t="s">
        <v>503</v>
      </c>
      <c r="V137" s="44" t="s">
        <v>504</v>
      </c>
      <c r="W137" s="45"/>
      <c r="X137" s="45"/>
      <c r="Y137" s="48"/>
    </row>
    <row r="138" spans="1:25" ht="75" x14ac:dyDescent="0.25">
      <c r="A138" s="32" t="s">
        <v>505</v>
      </c>
      <c r="B138" s="32" t="s">
        <v>32</v>
      </c>
      <c r="C138" s="30" t="s">
        <v>506</v>
      </c>
      <c r="D138" s="34">
        <v>1200</v>
      </c>
      <c r="E138" s="35">
        <f t="shared" si="8"/>
        <v>1.2</v>
      </c>
      <c r="F138" s="36" t="str">
        <f t="shared" si="9"/>
        <v>Small</v>
      </c>
      <c r="G138" s="37" t="s">
        <v>176</v>
      </c>
      <c r="H138" s="47">
        <v>56.605587</v>
      </c>
      <c r="I138" s="47">
        <v>-4.1760130000000002</v>
      </c>
      <c r="J138" s="49" t="s">
        <v>507</v>
      </c>
      <c r="K138" s="50" t="s">
        <v>508</v>
      </c>
      <c r="L138" s="37" t="s">
        <v>217</v>
      </c>
      <c r="M138" s="39">
        <v>2015</v>
      </c>
      <c r="N138" s="39">
        <f t="shared" si="10"/>
        <v>6</v>
      </c>
      <c r="O138" s="40">
        <v>0.43099999999999999</v>
      </c>
      <c r="P138" s="40">
        <v>0.51100000000000001</v>
      </c>
      <c r="Q138" s="41">
        <v>44197</v>
      </c>
      <c r="R138" s="42">
        <v>5387</v>
      </c>
      <c r="S138" s="43"/>
      <c r="T138" s="43"/>
      <c r="U138" s="30" t="s">
        <v>509</v>
      </c>
      <c r="V138" s="44" t="s">
        <v>510</v>
      </c>
      <c r="W138" s="45"/>
      <c r="X138" s="45"/>
      <c r="Y138" s="48"/>
    </row>
    <row r="139" spans="1:25" ht="60" x14ac:dyDescent="0.25">
      <c r="A139" s="32" t="s">
        <v>511</v>
      </c>
      <c r="B139" s="32" t="s">
        <v>32</v>
      </c>
      <c r="C139" s="33" t="s">
        <v>33</v>
      </c>
      <c r="D139" s="34">
        <v>1200</v>
      </c>
      <c r="E139" s="35">
        <f t="shared" si="8"/>
        <v>1.2</v>
      </c>
      <c r="F139" s="36" t="str">
        <f t="shared" si="9"/>
        <v>Small</v>
      </c>
      <c r="G139" s="37" t="s">
        <v>34</v>
      </c>
      <c r="H139" s="38">
        <v>57.961753999999999</v>
      </c>
      <c r="I139" s="38">
        <v>-5.1297502000000001</v>
      </c>
      <c r="J139" s="38">
        <v>57.954014999999998</v>
      </c>
      <c r="K139" s="38">
        <v>-5.1199642000000001</v>
      </c>
      <c r="L139" s="37" t="s">
        <v>40</v>
      </c>
      <c r="M139" s="39">
        <v>1948</v>
      </c>
      <c r="N139" s="39">
        <f t="shared" si="10"/>
        <v>73</v>
      </c>
      <c r="O139" s="40">
        <v>0.44500000000000001</v>
      </c>
      <c r="P139" s="40">
        <v>0.48099999999999998</v>
      </c>
      <c r="Q139" s="41">
        <v>44136</v>
      </c>
      <c r="R139" s="42">
        <v>5066</v>
      </c>
      <c r="S139" s="42">
        <v>5066</v>
      </c>
      <c r="T139" s="44" t="s">
        <v>41</v>
      </c>
      <c r="U139" s="30" t="s">
        <v>512</v>
      </c>
      <c r="V139" s="44" t="s">
        <v>513</v>
      </c>
      <c r="W139" s="45"/>
      <c r="X139" s="45"/>
      <c r="Y139" s="48"/>
    </row>
    <row r="140" spans="1:25" ht="45" x14ac:dyDescent="0.25">
      <c r="A140" s="32" t="s">
        <v>514</v>
      </c>
      <c r="B140" s="32" t="s">
        <v>32</v>
      </c>
      <c r="C140" s="33" t="s">
        <v>515</v>
      </c>
      <c r="D140" s="34">
        <v>1200</v>
      </c>
      <c r="E140" s="35">
        <f t="shared" si="8"/>
        <v>1.2</v>
      </c>
      <c r="F140" s="36" t="str">
        <f t="shared" si="9"/>
        <v>Small</v>
      </c>
      <c r="G140" s="37" t="s">
        <v>176</v>
      </c>
      <c r="H140" s="38">
        <v>56.796064999999999</v>
      </c>
      <c r="I140" s="38">
        <v>-4.5920793</v>
      </c>
      <c r="J140" s="38">
        <v>56.798361</v>
      </c>
      <c r="K140" s="38">
        <v>-4.5745008</v>
      </c>
      <c r="L140" s="37" t="s">
        <v>217</v>
      </c>
      <c r="M140" s="39">
        <v>2015</v>
      </c>
      <c r="N140" s="39">
        <f t="shared" si="10"/>
        <v>6</v>
      </c>
      <c r="O140" s="40">
        <v>0.27700000000000002</v>
      </c>
      <c r="P140" s="40">
        <v>0.29499999999999998</v>
      </c>
      <c r="Q140" s="41">
        <v>43891</v>
      </c>
      <c r="R140" s="42">
        <v>3105</v>
      </c>
      <c r="S140" s="43"/>
      <c r="T140" s="43" t="s">
        <v>52</v>
      </c>
      <c r="U140" s="30" t="s">
        <v>516</v>
      </c>
      <c r="V140" s="44" t="s">
        <v>330</v>
      </c>
      <c r="W140" s="45" t="s">
        <v>3254</v>
      </c>
      <c r="X140" s="45">
        <v>2.5</v>
      </c>
      <c r="Y140" s="48"/>
    </row>
    <row r="141" spans="1:25" ht="75" x14ac:dyDescent="0.25">
      <c r="A141" s="32" t="s">
        <v>3204</v>
      </c>
      <c r="B141" s="32" t="s">
        <v>32</v>
      </c>
      <c r="C141" s="33" t="s">
        <v>515</v>
      </c>
      <c r="D141" s="34">
        <v>1200</v>
      </c>
      <c r="E141" s="35">
        <f t="shared" si="8"/>
        <v>1.2</v>
      </c>
      <c r="F141" s="36" t="str">
        <f t="shared" si="9"/>
        <v>Small</v>
      </c>
      <c r="G141" s="37" t="s">
        <v>176</v>
      </c>
      <c r="H141" s="38">
        <v>56.783120799999999</v>
      </c>
      <c r="I141" s="38">
        <v>-4.7394851999999998</v>
      </c>
      <c r="J141" s="38">
        <v>56.775244899999997</v>
      </c>
      <c r="K141" s="38">
        <v>4.7144392000000002</v>
      </c>
      <c r="L141" s="37" t="s">
        <v>217</v>
      </c>
      <c r="M141" s="39">
        <v>2015</v>
      </c>
      <c r="N141" s="39">
        <f t="shared" si="10"/>
        <v>6</v>
      </c>
      <c r="O141" s="40">
        <v>0.20899999999999999</v>
      </c>
      <c r="P141" s="40">
        <v>0.252</v>
      </c>
      <c r="Q141" s="41">
        <v>43891</v>
      </c>
      <c r="R141" s="42">
        <v>2659</v>
      </c>
      <c r="S141" s="43"/>
      <c r="T141" s="43" t="s">
        <v>52</v>
      </c>
      <c r="U141" s="30" t="s">
        <v>517</v>
      </c>
      <c r="V141" s="44" t="s">
        <v>330</v>
      </c>
      <c r="W141" s="45" t="s">
        <v>3254</v>
      </c>
      <c r="X141" s="45">
        <v>2.5</v>
      </c>
      <c r="Y141" s="48"/>
    </row>
    <row r="142" spans="1:25" ht="75" x14ac:dyDescent="0.25">
      <c r="A142" s="32" t="s">
        <v>397</v>
      </c>
      <c r="B142" s="32" t="s">
        <v>32</v>
      </c>
      <c r="C142" s="33" t="s">
        <v>394</v>
      </c>
      <c r="D142" s="34">
        <v>1161</v>
      </c>
      <c r="E142" s="35">
        <f t="shared" si="8"/>
        <v>1.161</v>
      </c>
      <c r="F142" s="36" t="str">
        <f t="shared" si="9"/>
        <v>Small</v>
      </c>
      <c r="G142" s="37" t="s">
        <v>176</v>
      </c>
      <c r="H142" s="38">
        <v>56.839213999999998</v>
      </c>
      <c r="I142" s="38">
        <v>-5.2609209999999997</v>
      </c>
      <c r="J142" s="38" t="s">
        <v>398</v>
      </c>
      <c r="K142" s="58" t="s">
        <v>399</v>
      </c>
      <c r="L142" s="37" t="s">
        <v>217</v>
      </c>
      <c r="M142" s="39">
        <v>2011</v>
      </c>
      <c r="N142" s="39">
        <f t="shared" si="10"/>
        <v>10</v>
      </c>
      <c r="O142" s="40">
        <v>0.28100000000000003</v>
      </c>
      <c r="P142" s="40">
        <v>0.28999999999999998</v>
      </c>
      <c r="Q142" s="41">
        <v>44197</v>
      </c>
      <c r="R142" s="42">
        <v>4864</v>
      </c>
      <c r="S142" s="43"/>
      <c r="T142" s="43" t="s">
        <v>52</v>
      </c>
      <c r="U142" s="30" t="s">
        <v>395</v>
      </c>
      <c r="V142" s="44" t="s">
        <v>396</v>
      </c>
      <c r="W142" s="45"/>
      <c r="X142" s="45"/>
      <c r="Y142" s="48"/>
    </row>
    <row r="143" spans="1:25" ht="75" x14ac:dyDescent="0.25">
      <c r="A143" s="32" t="s">
        <v>518</v>
      </c>
      <c r="B143" s="32" t="s">
        <v>32</v>
      </c>
      <c r="C143" s="33" t="s">
        <v>519</v>
      </c>
      <c r="D143" s="34">
        <v>1120</v>
      </c>
      <c r="E143" s="35">
        <f t="shared" si="8"/>
        <v>1.1200000000000001</v>
      </c>
      <c r="F143" s="36" t="str">
        <f t="shared" si="9"/>
        <v>Small</v>
      </c>
      <c r="G143" s="37" t="s">
        <v>176</v>
      </c>
      <c r="H143" s="38">
        <v>57.681579999999997</v>
      </c>
      <c r="I143" s="38">
        <v>-5.53254</v>
      </c>
      <c r="J143" s="38">
        <v>57.667547999999996</v>
      </c>
      <c r="K143" s="38">
        <v>-5.5262330000000004</v>
      </c>
      <c r="L143" s="37" t="s">
        <v>40</v>
      </c>
      <c r="M143" s="39">
        <v>1993</v>
      </c>
      <c r="N143" s="39">
        <f t="shared" si="10"/>
        <v>28</v>
      </c>
      <c r="O143" s="40">
        <v>0.50800000000000001</v>
      </c>
      <c r="P143" s="40">
        <v>0.56200000000000006</v>
      </c>
      <c r="Q143" s="41">
        <v>42064</v>
      </c>
      <c r="R143" s="42">
        <v>5517</v>
      </c>
      <c r="S143" s="42">
        <v>5517</v>
      </c>
      <c r="T143" s="42"/>
      <c r="U143" s="30" t="s">
        <v>520</v>
      </c>
      <c r="V143" s="31"/>
      <c r="W143" s="47"/>
      <c r="X143" s="47"/>
      <c r="Y143" s="53"/>
    </row>
    <row r="144" spans="1:25" ht="75" x14ac:dyDescent="0.25">
      <c r="A144" s="32" t="s">
        <v>521</v>
      </c>
      <c r="B144" s="32" t="s">
        <v>32</v>
      </c>
      <c r="C144" s="33" t="s">
        <v>522</v>
      </c>
      <c r="D144" s="34">
        <v>1100</v>
      </c>
      <c r="E144" s="35">
        <f t="shared" si="8"/>
        <v>1.1000000000000001</v>
      </c>
      <c r="F144" s="36" t="str">
        <f t="shared" si="9"/>
        <v>Small</v>
      </c>
      <c r="G144" s="37" t="s">
        <v>34</v>
      </c>
      <c r="H144" s="38">
        <v>56.953212999999998</v>
      </c>
      <c r="I144" s="38">
        <v>-4.4578300000000004</v>
      </c>
      <c r="J144" s="38" t="s">
        <v>523</v>
      </c>
      <c r="K144" s="58" t="s">
        <v>524</v>
      </c>
      <c r="L144" s="37" t="s">
        <v>40</v>
      </c>
      <c r="M144" s="39">
        <v>1988</v>
      </c>
      <c r="N144" s="39">
        <f t="shared" si="10"/>
        <v>33</v>
      </c>
      <c r="O144" s="40">
        <v>0.51400000000000001</v>
      </c>
      <c r="P144" s="40">
        <v>0.67200000000000004</v>
      </c>
      <c r="Q144" s="41">
        <v>44197</v>
      </c>
      <c r="R144" s="42">
        <v>6493</v>
      </c>
      <c r="S144" s="42">
        <v>5188</v>
      </c>
      <c r="T144" s="44" t="s">
        <v>41</v>
      </c>
      <c r="U144" s="30" t="s">
        <v>525</v>
      </c>
      <c r="V144" s="44" t="s">
        <v>321</v>
      </c>
      <c r="W144" s="45"/>
      <c r="X144" s="45"/>
      <c r="Y144" s="48"/>
    </row>
    <row r="145" spans="1:25" ht="75" x14ac:dyDescent="0.25">
      <c r="A145" s="32" t="s">
        <v>3344</v>
      </c>
      <c r="B145" s="32" t="s">
        <v>32</v>
      </c>
      <c r="C145" s="33" t="s">
        <v>526</v>
      </c>
      <c r="D145" s="34">
        <v>1100</v>
      </c>
      <c r="E145" s="35">
        <f t="shared" si="8"/>
        <v>1.1000000000000001</v>
      </c>
      <c r="F145" s="36" t="str">
        <f t="shared" si="9"/>
        <v>Small</v>
      </c>
      <c r="G145" s="37" t="s">
        <v>176</v>
      </c>
      <c r="H145" s="47">
        <v>56.846719</v>
      </c>
      <c r="I145" s="47">
        <v>-4.9456796000000001</v>
      </c>
      <c r="J145" s="47">
        <v>56.836841</v>
      </c>
      <c r="K145" s="47">
        <v>-4.9443203999999996</v>
      </c>
      <c r="L145" s="37" t="s">
        <v>217</v>
      </c>
      <c r="M145" s="39">
        <v>2016</v>
      </c>
      <c r="N145" s="39">
        <f t="shared" si="10"/>
        <v>5</v>
      </c>
      <c r="O145" s="40">
        <v>0.31</v>
      </c>
      <c r="P145" s="40">
        <v>0.157</v>
      </c>
      <c r="Q145" s="41">
        <v>43831</v>
      </c>
      <c r="R145" s="42">
        <v>1509</v>
      </c>
      <c r="S145" s="43"/>
      <c r="T145" s="43"/>
      <c r="U145" s="30" t="s">
        <v>527</v>
      </c>
      <c r="V145" s="33" t="s">
        <v>528</v>
      </c>
      <c r="W145" s="38"/>
      <c r="X145" s="38"/>
      <c r="Y145" s="37"/>
    </row>
    <row r="146" spans="1:25" ht="60" x14ac:dyDescent="0.25">
      <c r="A146" s="32" t="s">
        <v>495</v>
      </c>
      <c r="B146" s="32" t="s">
        <v>32</v>
      </c>
      <c r="C146" s="33" t="s">
        <v>496</v>
      </c>
      <c r="D146" s="34">
        <v>1093</v>
      </c>
      <c r="E146" s="35">
        <f t="shared" si="8"/>
        <v>1.093</v>
      </c>
      <c r="F146" s="36" t="str">
        <f t="shared" si="9"/>
        <v>Small</v>
      </c>
      <c r="G146" s="37" t="s">
        <v>176</v>
      </c>
      <c r="H146" s="38">
        <v>56.271600999999997</v>
      </c>
      <c r="I146" s="38">
        <v>-5.2381476999999999</v>
      </c>
      <c r="J146" s="38">
        <v>56.268664000000001</v>
      </c>
      <c r="K146" s="38">
        <v>-5.1952417000000004</v>
      </c>
      <c r="L146" s="37" t="s">
        <v>217</v>
      </c>
      <c r="M146" s="39">
        <v>2014</v>
      </c>
      <c r="N146" s="39">
        <f t="shared" si="10"/>
        <v>7</v>
      </c>
      <c r="O146" s="40">
        <v>0.34799999999999998</v>
      </c>
      <c r="P146" s="40">
        <v>0.38500000000000001</v>
      </c>
      <c r="Q146" s="41">
        <v>44197</v>
      </c>
      <c r="R146" s="42">
        <v>4087</v>
      </c>
      <c r="S146" s="43"/>
      <c r="T146" s="43"/>
      <c r="U146" s="30" t="s">
        <v>497</v>
      </c>
      <c r="V146" s="44" t="s">
        <v>498</v>
      </c>
      <c r="W146" s="45"/>
      <c r="X146" s="45"/>
      <c r="Y146" s="48"/>
    </row>
    <row r="147" spans="1:25" ht="60" x14ac:dyDescent="0.25">
      <c r="A147" s="32" t="s">
        <v>635</v>
      </c>
      <c r="B147" s="32" t="s">
        <v>72</v>
      </c>
      <c r="C147" s="33" t="s">
        <v>223</v>
      </c>
      <c r="D147" s="60">
        <f>220+850</f>
        <v>1070</v>
      </c>
      <c r="E147" s="35">
        <f t="shared" si="8"/>
        <v>1.07</v>
      </c>
      <c r="F147" s="36" t="str">
        <f t="shared" si="9"/>
        <v>Small</v>
      </c>
      <c r="G147" s="37" t="s">
        <v>34</v>
      </c>
      <c r="H147" s="47">
        <v>52.267964999999997</v>
      </c>
      <c r="I147" s="47">
        <v>-3.5754717999999999</v>
      </c>
      <c r="J147" s="47">
        <v>52.267887999999999</v>
      </c>
      <c r="K147" s="47">
        <v>-3.577458</v>
      </c>
      <c r="L147" s="37" t="s">
        <v>40</v>
      </c>
      <c r="M147" s="39">
        <v>1997</v>
      </c>
      <c r="N147" s="39">
        <f t="shared" si="10"/>
        <v>24</v>
      </c>
      <c r="O147" s="40">
        <v>0.20399999999999999</v>
      </c>
      <c r="P147" s="40">
        <v>9.8000000000000004E-2</v>
      </c>
      <c r="Q147" s="41">
        <v>44197</v>
      </c>
      <c r="R147" s="43">
        <v>818</v>
      </c>
      <c r="S147" s="43">
        <v>592</v>
      </c>
      <c r="T147" s="44" t="s">
        <v>253</v>
      </c>
      <c r="U147" s="30" t="s">
        <v>636</v>
      </c>
      <c r="V147" s="44" t="s">
        <v>255</v>
      </c>
      <c r="W147" s="45"/>
      <c r="X147" s="45"/>
      <c r="Y147" s="48"/>
    </row>
    <row r="148" spans="1:25" ht="75" x14ac:dyDescent="0.25">
      <c r="A148" s="32" t="s">
        <v>435</v>
      </c>
      <c r="B148" s="32" t="s">
        <v>32</v>
      </c>
      <c r="C148" s="33" t="s">
        <v>394</v>
      </c>
      <c r="D148" s="34">
        <v>1055</v>
      </c>
      <c r="E148" s="35">
        <f t="shared" si="8"/>
        <v>1.0549999999999999</v>
      </c>
      <c r="F148" s="36" t="str">
        <f t="shared" si="9"/>
        <v>Small</v>
      </c>
      <c r="G148" s="37" t="s">
        <v>176</v>
      </c>
      <c r="H148" s="38">
        <v>56.853834999999997</v>
      </c>
      <c r="I148" s="38">
        <v>-5.4049810999999996</v>
      </c>
      <c r="J148" s="38">
        <v>56.837527000000001</v>
      </c>
      <c r="K148" s="38">
        <v>-5.4142916999999997</v>
      </c>
      <c r="L148" s="37" t="s">
        <v>40</v>
      </c>
      <c r="M148" s="39">
        <v>2009</v>
      </c>
      <c r="N148" s="39">
        <f t="shared" si="10"/>
        <v>12</v>
      </c>
      <c r="O148" s="40">
        <v>0.36099999999999999</v>
      </c>
      <c r="P148" s="40">
        <v>0.375</v>
      </c>
      <c r="Q148" s="41">
        <v>44197</v>
      </c>
      <c r="R148" s="42">
        <v>4764</v>
      </c>
      <c r="S148" s="42">
        <v>3190</v>
      </c>
      <c r="T148" s="44" t="s">
        <v>41</v>
      </c>
      <c r="U148" s="30" t="s">
        <v>436</v>
      </c>
      <c r="V148" s="44" t="s">
        <v>437</v>
      </c>
      <c r="W148" s="45"/>
      <c r="X148" s="45"/>
      <c r="Y148" s="48"/>
    </row>
    <row r="149" spans="1:25" ht="75" x14ac:dyDescent="0.25">
      <c r="A149" s="32" t="s">
        <v>3298</v>
      </c>
      <c r="B149" s="32" t="s">
        <v>32</v>
      </c>
      <c r="C149" s="33" t="s">
        <v>529</v>
      </c>
      <c r="D149" s="34">
        <v>1045</v>
      </c>
      <c r="E149" s="35">
        <f t="shared" si="8"/>
        <v>1.0449999999999999</v>
      </c>
      <c r="F149" s="36" t="str">
        <f t="shared" si="9"/>
        <v>Small</v>
      </c>
      <c r="G149" s="37" t="s">
        <v>176</v>
      </c>
      <c r="H149" s="38">
        <v>56.868721000000001</v>
      </c>
      <c r="I149" s="38">
        <v>-5.4484469000000004</v>
      </c>
      <c r="J149" s="38" t="s">
        <v>3299</v>
      </c>
      <c r="K149" s="58" t="s">
        <v>3300</v>
      </c>
      <c r="L149" s="37" t="s">
        <v>217</v>
      </c>
      <c r="M149" s="39">
        <v>2013</v>
      </c>
      <c r="N149" s="39">
        <f t="shared" si="10"/>
        <v>8</v>
      </c>
      <c r="O149" s="40">
        <v>0.38200000000000001</v>
      </c>
      <c r="P149" s="40">
        <v>0.39900000000000002</v>
      </c>
      <c r="Q149" s="41">
        <v>44197</v>
      </c>
      <c r="R149" s="42">
        <v>3665</v>
      </c>
      <c r="S149" s="43"/>
      <c r="T149" s="44" t="s">
        <v>41</v>
      </c>
      <c r="U149" s="30" t="s">
        <v>530</v>
      </c>
      <c r="V149" s="44" t="s">
        <v>437</v>
      </c>
      <c r="W149" s="45"/>
      <c r="X149" s="45"/>
      <c r="Y149" s="48"/>
    </row>
    <row r="150" spans="1:25" ht="75" x14ac:dyDescent="0.25">
      <c r="A150" s="32" t="s">
        <v>531</v>
      </c>
      <c r="B150" s="32" t="s">
        <v>32</v>
      </c>
      <c r="C150" s="33" t="s">
        <v>532</v>
      </c>
      <c r="D150" s="34">
        <v>1042</v>
      </c>
      <c r="E150" s="35">
        <f t="shared" si="8"/>
        <v>1.042</v>
      </c>
      <c r="F150" s="36" t="str">
        <f t="shared" si="9"/>
        <v>Small</v>
      </c>
      <c r="G150" s="37" t="s">
        <v>176</v>
      </c>
      <c r="H150" s="38">
        <v>56.145980000000002</v>
      </c>
      <c r="I150" s="38">
        <v>-4.6649938000000004</v>
      </c>
      <c r="J150" s="38">
        <v>56.143005000000002</v>
      </c>
      <c r="K150" s="38">
        <v>-4.6923275000000002</v>
      </c>
      <c r="L150" s="37" t="s">
        <v>217</v>
      </c>
      <c r="M150" s="39">
        <v>2010</v>
      </c>
      <c r="N150" s="39">
        <f t="shared" si="10"/>
        <v>11</v>
      </c>
      <c r="O150" s="40">
        <v>0.35299999999999998</v>
      </c>
      <c r="P150" s="40">
        <v>0.38500000000000001</v>
      </c>
      <c r="Q150" s="41">
        <v>44044</v>
      </c>
      <c r="R150" s="42">
        <v>3527</v>
      </c>
      <c r="S150" s="43"/>
      <c r="T150" s="44" t="s">
        <v>36</v>
      </c>
      <c r="U150" s="30" t="s">
        <v>533</v>
      </c>
      <c r="V150" s="44" t="s">
        <v>534</v>
      </c>
      <c r="W150" s="45"/>
      <c r="X150" s="45"/>
      <c r="Y150" s="48"/>
    </row>
    <row r="151" spans="1:25" ht="45" x14ac:dyDescent="0.25">
      <c r="A151" s="32" t="s">
        <v>535</v>
      </c>
      <c r="B151" s="32" t="s">
        <v>32</v>
      </c>
      <c r="C151" s="33" t="s">
        <v>216</v>
      </c>
      <c r="D151" s="34">
        <v>1022</v>
      </c>
      <c r="E151" s="35">
        <f t="shared" si="8"/>
        <v>1.022</v>
      </c>
      <c r="F151" s="36" t="str">
        <f t="shared" si="9"/>
        <v>Small</v>
      </c>
      <c r="G151" s="37" t="s">
        <v>176</v>
      </c>
      <c r="H151" s="38">
        <v>57.152943999999998</v>
      </c>
      <c r="I151" s="38">
        <v>-4.6438305</v>
      </c>
      <c r="J151" s="38">
        <v>57.151001999999998</v>
      </c>
      <c r="K151" s="38">
        <v>-4.6389066000000003</v>
      </c>
      <c r="L151" s="37" t="s">
        <v>217</v>
      </c>
      <c r="M151" s="39">
        <v>2013</v>
      </c>
      <c r="N151" s="39">
        <f t="shared" si="10"/>
        <v>8</v>
      </c>
      <c r="O151" s="40">
        <v>0.29499999999999998</v>
      </c>
      <c r="P151" s="40">
        <v>0.33</v>
      </c>
      <c r="Q151" s="41">
        <v>44197</v>
      </c>
      <c r="R151" s="42">
        <v>2963</v>
      </c>
      <c r="S151" s="43"/>
      <c r="T151" s="44" t="s">
        <v>41</v>
      </c>
      <c r="U151" s="30" t="s">
        <v>536</v>
      </c>
      <c r="V151" s="44" t="s">
        <v>43</v>
      </c>
      <c r="W151" s="45"/>
      <c r="X151" s="45"/>
      <c r="Y151" s="48"/>
    </row>
    <row r="152" spans="1:25" ht="45" x14ac:dyDescent="0.25">
      <c r="A152" s="32" t="s">
        <v>537</v>
      </c>
      <c r="B152" s="32" t="s">
        <v>32</v>
      </c>
      <c r="C152" s="33" t="s">
        <v>538</v>
      </c>
      <c r="D152" s="34">
        <v>1014</v>
      </c>
      <c r="E152" s="35">
        <f t="shared" si="8"/>
        <v>1.014</v>
      </c>
      <c r="F152" s="36" t="str">
        <f t="shared" si="9"/>
        <v>Small</v>
      </c>
      <c r="G152" s="37" t="s">
        <v>176</v>
      </c>
      <c r="H152" s="38">
        <v>56.421818000000002</v>
      </c>
      <c r="I152" s="38">
        <v>-5.0326797000000001</v>
      </c>
      <c r="J152" s="38" t="s">
        <v>539</v>
      </c>
      <c r="K152" s="58" t="s">
        <v>540</v>
      </c>
      <c r="L152" s="37" t="s">
        <v>217</v>
      </c>
      <c r="M152" s="39">
        <v>2011</v>
      </c>
      <c r="N152" s="39">
        <f t="shared" si="10"/>
        <v>10</v>
      </c>
      <c r="O152" s="40">
        <v>0.35099999999999998</v>
      </c>
      <c r="P152" s="40">
        <v>0.39500000000000002</v>
      </c>
      <c r="Q152" s="41">
        <v>44166</v>
      </c>
      <c r="R152" s="42">
        <v>3518</v>
      </c>
      <c r="S152" s="43"/>
      <c r="T152" s="44" t="s">
        <v>36</v>
      </c>
      <c r="U152" s="30" t="s">
        <v>541</v>
      </c>
      <c r="V152" s="44" t="s">
        <v>542</v>
      </c>
      <c r="W152" s="45"/>
      <c r="X152" s="45"/>
      <c r="Y152" s="48"/>
    </row>
    <row r="153" spans="1:25" ht="60" x14ac:dyDescent="0.25">
      <c r="A153" s="32" t="s">
        <v>543</v>
      </c>
      <c r="B153" s="32" t="s">
        <v>32</v>
      </c>
      <c r="C153" s="33" t="s">
        <v>544</v>
      </c>
      <c r="D153" s="34">
        <v>1000</v>
      </c>
      <c r="E153" s="35">
        <f t="shared" si="8"/>
        <v>1</v>
      </c>
      <c r="F153" s="36" t="str">
        <f t="shared" si="9"/>
        <v>Small</v>
      </c>
      <c r="G153" s="37" t="s">
        <v>176</v>
      </c>
      <c r="H153" s="38">
        <v>55.885502000000002</v>
      </c>
      <c r="I153" s="38">
        <v>-5.6140176000000004</v>
      </c>
      <c r="J153" s="38">
        <v>55.886324999999999</v>
      </c>
      <c r="K153" s="38">
        <v>-5.5402988999999998</v>
      </c>
      <c r="L153" s="37"/>
      <c r="M153" s="39">
        <v>2015</v>
      </c>
      <c r="N153" s="39">
        <f t="shared" si="10"/>
        <v>6</v>
      </c>
      <c r="O153" s="40">
        <v>0.59599999999999997</v>
      </c>
      <c r="P153" s="40">
        <v>0.65</v>
      </c>
      <c r="Q153" s="41">
        <v>44197</v>
      </c>
      <c r="R153" s="42">
        <v>5711</v>
      </c>
      <c r="S153" s="43"/>
      <c r="T153" s="43"/>
      <c r="U153" s="30" t="s">
        <v>545</v>
      </c>
      <c r="V153" s="44" t="s">
        <v>546</v>
      </c>
      <c r="W153" s="45"/>
      <c r="X153" s="45"/>
      <c r="Y153" s="48"/>
    </row>
    <row r="154" spans="1:25" ht="75" x14ac:dyDescent="0.25">
      <c r="A154" s="32" t="s">
        <v>547</v>
      </c>
      <c r="B154" s="32" t="s">
        <v>72</v>
      </c>
      <c r="C154" s="33" t="s">
        <v>548</v>
      </c>
      <c r="D154" s="34">
        <v>1000</v>
      </c>
      <c r="E154" s="35">
        <f t="shared" si="8"/>
        <v>1</v>
      </c>
      <c r="F154" s="36" t="str">
        <f t="shared" si="9"/>
        <v>Small</v>
      </c>
      <c r="G154" s="37" t="s">
        <v>34</v>
      </c>
      <c r="H154" s="38">
        <v>52.397129999999997</v>
      </c>
      <c r="I154" s="38">
        <v>-3.9205299999999998</v>
      </c>
      <c r="J154" s="38">
        <v>52.397578099999997</v>
      </c>
      <c r="K154" s="38">
        <v>-3.9204105999999999</v>
      </c>
      <c r="L154" s="37" t="s">
        <v>40</v>
      </c>
      <c r="M154" s="39">
        <v>1961</v>
      </c>
      <c r="N154" s="39">
        <f t="shared" si="10"/>
        <v>60</v>
      </c>
      <c r="O154" s="40">
        <v>0.35899999999999999</v>
      </c>
      <c r="P154" s="40">
        <v>0.48899999999999999</v>
      </c>
      <c r="Q154" s="41">
        <v>44197</v>
      </c>
      <c r="R154" s="42">
        <v>4293</v>
      </c>
      <c r="S154" s="42">
        <v>2979</v>
      </c>
      <c r="T154" s="44" t="s">
        <v>549</v>
      </c>
      <c r="U154" s="30" t="s">
        <v>550</v>
      </c>
      <c r="V154" s="44" t="s">
        <v>551</v>
      </c>
      <c r="W154" s="45" t="s">
        <v>3262</v>
      </c>
      <c r="X154" s="45">
        <f>1961-1957</f>
        <v>4</v>
      </c>
      <c r="Y154" s="53" t="s">
        <v>3219</v>
      </c>
    </row>
    <row r="155" spans="1:25" ht="90" x14ac:dyDescent="0.25">
      <c r="A155" s="32" t="s">
        <v>552</v>
      </c>
      <c r="B155" s="32" t="s">
        <v>206</v>
      </c>
      <c r="C155" s="33" t="s">
        <v>553</v>
      </c>
      <c r="D155" s="34">
        <v>1000</v>
      </c>
      <c r="E155" s="35">
        <f t="shared" si="8"/>
        <v>1</v>
      </c>
      <c r="F155" s="36" t="str">
        <f t="shared" si="9"/>
        <v>Small</v>
      </c>
      <c r="G155" s="37" t="s">
        <v>176</v>
      </c>
      <c r="H155" s="38">
        <v>53.874830000000003</v>
      </c>
      <c r="I155" s="38">
        <v>-2.7716400000000001</v>
      </c>
      <c r="J155" s="38" t="s">
        <v>197</v>
      </c>
      <c r="K155" s="38" t="s">
        <v>197</v>
      </c>
      <c r="L155" s="37" t="s">
        <v>40</v>
      </c>
      <c r="M155" s="39">
        <v>2004</v>
      </c>
      <c r="N155" s="39">
        <f t="shared" si="10"/>
        <v>17</v>
      </c>
      <c r="O155" s="40">
        <v>0.45600000000000002</v>
      </c>
      <c r="P155" s="40">
        <v>0.47399999999999998</v>
      </c>
      <c r="Q155" s="41">
        <v>44136</v>
      </c>
      <c r="R155" s="42">
        <v>4164</v>
      </c>
      <c r="S155" s="42">
        <v>4164</v>
      </c>
      <c r="T155" s="44" t="s">
        <v>554</v>
      </c>
      <c r="U155" s="30" t="s">
        <v>555</v>
      </c>
      <c r="V155" s="44" t="s">
        <v>556</v>
      </c>
      <c r="W155" s="45"/>
      <c r="X155" s="45"/>
      <c r="Y155" s="48"/>
    </row>
    <row r="156" spans="1:25" ht="45" x14ac:dyDescent="0.25">
      <c r="A156" s="32" t="s">
        <v>557</v>
      </c>
      <c r="B156" s="32" t="s">
        <v>32</v>
      </c>
      <c r="C156" s="30" t="s">
        <v>558</v>
      </c>
      <c r="D156" s="34">
        <v>1000</v>
      </c>
      <c r="E156" s="35">
        <f t="shared" si="8"/>
        <v>1</v>
      </c>
      <c r="F156" s="36" t="str">
        <f t="shared" si="9"/>
        <v>Small</v>
      </c>
      <c r="G156" s="37" t="s">
        <v>176</v>
      </c>
      <c r="H156" s="47">
        <v>56.172527000000002</v>
      </c>
      <c r="I156" s="47">
        <v>-5.1882828999999999</v>
      </c>
      <c r="J156" s="47">
        <v>56.184041000000001</v>
      </c>
      <c r="K156" s="47">
        <v>-5.2032059000000004</v>
      </c>
      <c r="L156" s="37" t="s">
        <v>217</v>
      </c>
      <c r="M156" s="39">
        <v>2016</v>
      </c>
      <c r="N156" s="39">
        <f t="shared" si="10"/>
        <v>5</v>
      </c>
      <c r="O156" s="40">
        <v>0.378</v>
      </c>
      <c r="P156" s="40">
        <v>0.41799999999999998</v>
      </c>
      <c r="Q156" s="41">
        <v>44197</v>
      </c>
      <c r="R156" s="42">
        <v>3671</v>
      </c>
      <c r="S156" s="43"/>
      <c r="T156" s="43" t="s">
        <v>559</v>
      </c>
      <c r="U156" s="30" t="s">
        <v>560</v>
      </c>
      <c r="V156" s="44" t="s">
        <v>561</v>
      </c>
      <c r="W156" s="45"/>
      <c r="X156" s="45"/>
      <c r="Y156" s="48"/>
    </row>
    <row r="157" spans="1:25" ht="75" x14ac:dyDescent="0.25">
      <c r="A157" s="32" t="s">
        <v>562</v>
      </c>
      <c r="B157" s="32" t="s">
        <v>32</v>
      </c>
      <c r="C157" s="33" t="s">
        <v>563</v>
      </c>
      <c r="D157" s="34">
        <v>1000</v>
      </c>
      <c r="E157" s="35">
        <f t="shared" si="8"/>
        <v>1</v>
      </c>
      <c r="F157" s="36" t="str">
        <f t="shared" si="9"/>
        <v>Small</v>
      </c>
      <c r="G157" s="37" t="s">
        <v>176</v>
      </c>
      <c r="H157" s="38">
        <v>56.273530999999998</v>
      </c>
      <c r="I157" s="38">
        <v>-4.2011091</v>
      </c>
      <c r="J157" s="38" t="s">
        <v>564</v>
      </c>
      <c r="K157" s="58" t="s">
        <v>565</v>
      </c>
      <c r="L157" s="37" t="s">
        <v>217</v>
      </c>
      <c r="M157" s="39">
        <v>2016</v>
      </c>
      <c r="N157" s="39">
        <f t="shared" si="10"/>
        <v>5</v>
      </c>
      <c r="O157" s="40">
        <v>0.34699999999999998</v>
      </c>
      <c r="P157" s="40">
        <v>0.36099999999999999</v>
      </c>
      <c r="Q157" s="41">
        <v>44075</v>
      </c>
      <c r="R157" s="42">
        <v>3170</v>
      </c>
      <c r="S157" s="43"/>
      <c r="T157" s="43"/>
      <c r="U157" s="30" t="s">
        <v>566</v>
      </c>
      <c r="V157" s="44" t="s">
        <v>567</v>
      </c>
      <c r="W157" s="45"/>
      <c r="X157" s="45"/>
      <c r="Y157" s="48"/>
    </row>
    <row r="158" spans="1:25" ht="45" x14ac:dyDescent="0.25">
      <c r="A158" s="32" t="s">
        <v>568</v>
      </c>
      <c r="B158" s="32" t="s">
        <v>32</v>
      </c>
      <c r="C158" s="33" t="s">
        <v>569</v>
      </c>
      <c r="D158" s="34">
        <v>1000</v>
      </c>
      <c r="E158" s="35">
        <f t="shared" si="8"/>
        <v>1</v>
      </c>
      <c r="F158" s="36" t="str">
        <f t="shared" si="9"/>
        <v>Small</v>
      </c>
      <c r="G158" s="37" t="s">
        <v>176</v>
      </c>
      <c r="H158" s="47">
        <v>56.597935999999997</v>
      </c>
      <c r="I158" s="47">
        <v>-4.3009510000000004</v>
      </c>
      <c r="J158" s="49" t="s">
        <v>570</v>
      </c>
      <c r="K158" s="50" t="s">
        <v>571</v>
      </c>
      <c r="L158" s="37" t="s">
        <v>217</v>
      </c>
      <c r="M158" s="39">
        <v>2010</v>
      </c>
      <c r="N158" s="39">
        <f t="shared" si="10"/>
        <v>11</v>
      </c>
      <c r="O158" s="40">
        <v>0.27800000000000002</v>
      </c>
      <c r="P158" s="40">
        <v>0.29099999999999998</v>
      </c>
      <c r="Q158" s="41">
        <v>44075</v>
      </c>
      <c r="R158" s="42">
        <v>2555</v>
      </c>
      <c r="S158" s="43"/>
      <c r="T158" s="44" t="s">
        <v>56</v>
      </c>
      <c r="U158" s="30" t="s">
        <v>572</v>
      </c>
      <c r="V158" s="44" t="s">
        <v>573</v>
      </c>
      <c r="W158" s="45"/>
      <c r="X158" s="45"/>
      <c r="Y158" s="48"/>
    </row>
    <row r="159" spans="1:25" ht="60" x14ac:dyDescent="0.25">
      <c r="A159" s="32" t="s">
        <v>574</v>
      </c>
      <c r="B159" s="32" t="s">
        <v>32</v>
      </c>
      <c r="C159" s="33" t="s">
        <v>575</v>
      </c>
      <c r="D159" s="60">
        <v>1000</v>
      </c>
      <c r="E159" s="35">
        <f t="shared" si="8"/>
        <v>1</v>
      </c>
      <c r="F159" s="36" t="str">
        <f t="shared" si="9"/>
        <v>Small</v>
      </c>
      <c r="G159" s="37" t="s">
        <v>176</v>
      </c>
      <c r="H159" s="47">
        <v>56.646331000000004</v>
      </c>
      <c r="I159" s="47">
        <v>-3.8214920000000001</v>
      </c>
      <c r="J159" s="47">
        <v>56.655360999999999</v>
      </c>
      <c r="K159" s="47">
        <v>-3.8529067000000001</v>
      </c>
      <c r="L159" s="37" t="s">
        <v>217</v>
      </c>
      <c r="M159" s="39">
        <v>2016</v>
      </c>
      <c r="N159" s="39">
        <f t="shared" si="10"/>
        <v>5</v>
      </c>
      <c r="O159" s="40">
        <v>0.39</v>
      </c>
      <c r="P159" s="40">
        <v>0.52800000000000002</v>
      </c>
      <c r="Q159" s="41">
        <v>43891</v>
      </c>
      <c r="R159" s="42">
        <v>4631</v>
      </c>
      <c r="S159" s="43"/>
      <c r="T159" s="43"/>
      <c r="U159" s="30" t="s">
        <v>576</v>
      </c>
      <c r="V159" s="44" t="s">
        <v>577</v>
      </c>
      <c r="W159" s="45"/>
      <c r="X159" s="45"/>
      <c r="Y159" s="48"/>
    </row>
    <row r="160" spans="1:25" ht="60" x14ac:dyDescent="0.25">
      <c r="A160" s="32" t="s">
        <v>578</v>
      </c>
      <c r="B160" s="32" t="s">
        <v>32</v>
      </c>
      <c r="C160" s="33" t="s">
        <v>579</v>
      </c>
      <c r="D160" s="60">
        <v>1000</v>
      </c>
      <c r="E160" s="35">
        <f t="shared" si="8"/>
        <v>1</v>
      </c>
      <c r="F160" s="36" t="str">
        <f t="shared" si="9"/>
        <v>Small</v>
      </c>
      <c r="G160" s="37" t="s">
        <v>176</v>
      </c>
      <c r="H160" s="38">
        <v>57.519720999999997</v>
      </c>
      <c r="I160" s="38">
        <v>-5.3166117000000002</v>
      </c>
      <c r="J160" s="38" t="s">
        <v>580</v>
      </c>
      <c r="K160" s="58" t="s">
        <v>581</v>
      </c>
      <c r="L160" s="37" t="s">
        <v>217</v>
      </c>
      <c r="M160" s="39">
        <v>2018</v>
      </c>
      <c r="N160" s="39">
        <f t="shared" si="10"/>
        <v>3</v>
      </c>
      <c r="O160" s="40">
        <v>0.37</v>
      </c>
      <c r="P160" s="40">
        <v>0.34799999999999998</v>
      </c>
      <c r="Q160" s="41">
        <v>43891</v>
      </c>
      <c r="R160" s="42">
        <v>3049</v>
      </c>
      <c r="S160" s="43"/>
      <c r="T160" s="43"/>
      <c r="U160" s="30" t="s">
        <v>582</v>
      </c>
      <c r="V160" s="44" t="s">
        <v>583</v>
      </c>
      <c r="W160" s="45" t="s">
        <v>3252</v>
      </c>
      <c r="X160" s="61">
        <f>(12+2)/12</f>
        <v>1.1666666666666667</v>
      </c>
      <c r="Y160" s="48"/>
    </row>
    <row r="161" spans="1:25" ht="45" x14ac:dyDescent="0.25">
      <c r="A161" s="32" t="s">
        <v>3230</v>
      </c>
      <c r="B161" s="32" t="s">
        <v>32</v>
      </c>
      <c r="C161" s="33" t="s">
        <v>216</v>
      </c>
      <c r="D161" s="60">
        <v>1000</v>
      </c>
      <c r="E161" s="35">
        <f t="shared" si="8"/>
        <v>1</v>
      </c>
      <c r="F161" s="36" t="str">
        <f t="shared" si="9"/>
        <v>Small</v>
      </c>
      <c r="G161" s="37" t="s">
        <v>176</v>
      </c>
      <c r="H161" s="38">
        <v>57.536211999999999</v>
      </c>
      <c r="I161" s="38">
        <v>-5.1289549000000001</v>
      </c>
      <c r="J161" s="38">
        <v>57.519654000000003</v>
      </c>
      <c r="K161" s="38">
        <v>-5.1239372000000003</v>
      </c>
      <c r="L161" s="37" t="s">
        <v>217</v>
      </c>
      <c r="M161" s="39">
        <v>2015</v>
      </c>
      <c r="N161" s="39">
        <f t="shared" si="10"/>
        <v>6</v>
      </c>
      <c r="O161" s="40">
        <v>0.308</v>
      </c>
      <c r="P161" s="40">
        <v>0.32600000000000001</v>
      </c>
      <c r="Q161" s="41">
        <v>44197</v>
      </c>
      <c r="R161" s="42">
        <v>2859</v>
      </c>
      <c r="S161" s="43"/>
      <c r="T161" s="43" t="s">
        <v>52</v>
      </c>
      <c r="U161" s="30" t="s">
        <v>584</v>
      </c>
      <c r="V161" s="44" t="s">
        <v>583</v>
      </c>
      <c r="W161" s="45"/>
      <c r="X161" s="45"/>
      <c r="Y161" s="48" t="s">
        <v>3231</v>
      </c>
    </row>
    <row r="162" spans="1:25" ht="60" x14ac:dyDescent="0.25">
      <c r="A162" s="32" t="s">
        <v>591</v>
      </c>
      <c r="B162" s="32" t="s">
        <v>32</v>
      </c>
      <c r="C162" s="33" t="s">
        <v>369</v>
      </c>
      <c r="D162" s="60">
        <v>1000</v>
      </c>
      <c r="E162" s="35">
        <f t="shared" si="8"/>
        <v>1</v>
      </c>
      <c r="F162" s="36" t="str">
        <f t="shared" si="9"/>
        <v>Small</v>
      </c>
      <c r="G162" s="37" t="s">
        <v>176</v>
      </c>
      <c r="H162" s="38">
        <v>57.082030000000003</v>
      </c>
      <c r="I162" s="38">
        <v>-4.8586795</v>
      </c>
      <c r="J162" s="38" t="s">
        <v>592</v>
      </c>
      <c r="K162" s="58" t="s">
        <v>593</v>
      </c>
      <c r="L162" s="37" t="s">
        <v>217</v>
      </c>
      <c r="M162" s="39">
        <v>2017</v>
      </c>
      <c r="N162" s="39">
        <f t="shared" si="10"/>
        <v>4</v>
      </c>
      <c r="O162" s="40">
        <v>6.0999999999999999E-2</v>
      </c>
      <c r="P162" s="40">
        <v>0.17399999999999999</v>
      </c>
      <c r="Q162" s="41">
        <v>43525</v>
      </c>
      <c r="R162" s="42">
        <v>1512</v>
      </c>
      <c r="S162" s="43"/>
      <c r="T162" s="43" t="s">
        <v>52</v>
      </c>
      <c r="U162" s="30" t="s">
        <v>594</v>
      </c>
      <c r="V162" s="44" t="s">
        <v>595</v>
      </c>
      <c r="W162" s="45"/>
      <c r="X162" s="45"/>
      <c r="Y162" s="48"/>
    </row>
    <row r="163" spans="1:25" ht="105" x14ac:dyDescent="0.25">
      <c r="A163" s="32" t="s">
        <v>637</v>
      </c>
      <c r="B163" s="32" t="s">
        <v>32</v>
      </c>
      <c r="C163" s="33" t="s">
        <v>638</v>
      </c>
      <c r="D163" s="60">
        <v>1000</v>
      </c>
      <c r="E163" s="35">
        <f t="shared" si="8"/>
        <v>1</v>
      </c>
      <c r="F163" s="36" t="str">
        <f t="shared" si="9"/>
        <v>Small</v>
      </c>
      <c r="G163" s="37" t="s">
        <v>176</v>
      </c>
      <c r="H163" s="38">
        <v>57.682721999999998</v>
      </c>
      <c r="I163" s="38">
        <v>-4.4230565000000004</v>
      </c>
      <c r="J163" s="47">
        <v>57.682214000000002</v>
      </c>
      <c r="K163" s="47">
        <v>-4.4248697000000003</v>
      </c>
      <c r="L163" s="37" t="s">
        <v>40</v>
      </c>
      <c r="M163" s="39">
        <v>1997</v>
      </c>
      <c r="N163" s="39">
        <f t="shared" ref="N163:N194" si="11">2021-M163</f>
        <v>24</v>
      </c>
      <c r="O163" s="40">
        <v>0.41299999999999998</v>
      </c>
      <c r="P163" s="40">
        <v>0.49299999999999999</v>
      </c>
      <c r="Q163" s="41">
        <v>44197</v>
      </c>
      <c r="R163" s="42">
        <v>3964</v>
      </c>
      <c r="S163" s="42">
        <v>2972</v>
      </c>
      <c r="T163" s="33" t="s">
        <v>41</v>
      </c>
      <c r="U163" s="30" t="s">
        <v>639</v>
      </c>
      <c r="V163" s="44" t="s">
        <v>640</v>
      </c>
      <c r="W163" s="45"/>
      <c r="X163" s="45"/>
      <c r="Y163" s="48"/>
    </row>
    <row r="164" spans="1:25" ht="45" x14ac:dyDescent="0.25">
      <c r="A164" s="67" t="s">
        <v>3122</v>
      </c>
      <c r="B164" s="68" t="s">
        <v>32</v>
      </c>
      <c r="C164" s="30" t="s">
        <v>3123</v>
      </c>
      <c r="D164" s="69">
        <v>1000</v>
      </c>
      <c r="E164" s="70">
        <f t="shared" si="8"/>
        <v>1</v>
      </c>
      <c r="F164" s="53" t="str">
        <f t="shared" si="9"/>
        <v>Small</v>
      </c>
      <c r="G164" s="53" t="s">
        <v>176</v>
      </c>
      <c r="H164" s="47">
        <v>56.292536019323101</v>
      </c>
      <c r="I164" s="47">
        <v>-4.8905736926502499</v>
      </c>
      <c r="J164" s="47">
        <v>56.310063822045699</v>
      </c>
      <c r="K164" s="47">
        <v>-4.8834456736657401</v>
      </c>
      <c r="L164" s="53"/>
      <c r="M164" s="82">
        <v>2015</v>
      </c>
      <c r="N164" s="39">
        <f t="shared" si="11"/>
        <v>6</v>
      </c>
      <c r="O164" s="79"/>
      <c r="P164" s="79"/>
      <c r="Q164" s="79"/>
      <c r="R164" s="79"/>
      <c r="S164" s="79"/>
      <c r="T164" s="79" t="s">
        <v>356</v>
      </c>
      <c r="U164" s="80" t="s">
        <v>3124</v>
      </c>
      <c r="V164" s="31"/>
      <c r="W164" s="31"/>
      <c r="X164" s="31"/>
      <c r="Y164" s="31"/>
    </row>
    <row r="165" spans="1:25" ht="90" x14ac:dyDescent="0.25">
      <c r="A165" s="32" t="s">
        <v>3312</v>
      </c>
      <c r="B165" s="32" t="s">
        <v>32</v>
      </c>
      <c r="C165" s="33" t="s">
        <v>585</v>
      </c>
      <c r="D165" s="60">
        <v>998</v>
      </c>
      <c r="E165" s="35">
        <f t="shared" si="8"/>
        <v>0.998</v>
      </c>
      <c r="F165" s="36" t="str">
        <f t="shared" si="9"/>
        <v>Small</v>
      </c>
      <c r="G165" s="37" t="s">
        <v>34</v>
      </c>
      <c r="H165" s="38">
        <v>56.287452000000002</v>
      </c>
      <c r="I165" s="38">
        <v>-5.1931824999999998</v>
      </c>
      <c r="J165" s="38">
        <v>56.290025</v>
      </c>
      <c r="K165" s="38">
        <v>-5.1846430000000003</v>
      </c>
      <c r="L165" s="37" t="s">
        <v>40</v>
      </c>
      <c r="M165" s="39">
        <v>1998</v>
      </c>
      <c r="N165" s="39">
        <f t="shared" si="11"/>
        <v>23</v>
      </c>
      <c r="O165" s="40">
        <v>0.41599999999999998</v>
      </c>
      <c r="P165" s="40">
        <v>0.34100000000000003</v>
      </c>
      <c r="Q165" s="41">
        <v>44136</v>
      </c>
      <c r="R165" s="42">
        <v>2993</v>
      </c>
      <c r="S165" s="42">
        <v>1670</v>
      </c>
      <c r="T165" s="44" t="s">
        <v>36</v>
      </c>
      <c r="U165" s="30" t="s">
        <v>586</v>
      </c>
      <c r="V165" s="44" t="s">
        <v>498</v>
      </c>
      <c r="W165" s="45"/>
      <c r="X165" s="45"/>
      <c r="Y165" s="48"/>
    </row>
    <row r="166" spans="1:25" ht="30" x14ac:dyDescent="0.25">
      <c r="A166" s="32" t="s">
        <v>587</v>
      </c>
      <c r="B166" s="32" t="s">
        <v>32</v>
      </c>
      <c r="C166" s="33" t="s">
        <v>588</v>
      </c>
      <c r="D166" s="60">
        <v>998</v>
      </c>
      <c r="E166" s="35">
        <f t="shared" si="8"/>
        <v>0.998</v>
      </c>
      <c r="F166" s="36" t="str">
        <f t="shared" si="9"/>
        <v>Small</v>
      </c>
      <c r="G166" s="37" t="s">
        <v>176</v>
      </c>
      <c r="H166" s="38">
        <v>55.853268999999997</v>
      </c>
      <c r="I166" s="38">
        <v>-5.4717710999999998</v>
      </c>
      <c r="J166" s="38">
        <v>55.868851999999997</v>
      </c>
      <c r="K166" s="38">
        <v>-5.4751674000000001</v>
      </c>
      <c r="L166" s="37" t="s">
        <v>217</v>
      </c>
      <c r="M166" s="39">
        <v>2014</v>
      </c>
      <c r="N166" s="39">
        <f t="shared" si="11"/>
        <v>7</v>
      </c>
      <c r="O166" s="40">
        <v>0.23699999999999999</v>
      </c>
      <c r="P166" s="40">
        <v>0.27700000000000002</v>
      </c>
      <c r="Q166" s="41">
        <v>43891</v>
      </c>
      <c r="R166" s="42">
        <v>2427</v>
      </c>
      <c r="S166" s="43"/>
      <c r="T166" s="43"/>
      <c r="U166" s="30" t="s">
        <v>589</v>
      </c>
      <c r="V166" s="44" t="s">
        <v>590</v>
      </c>
      <c r="W166" s="45"/>
      <c r="X166" s="45"/>
      <c r="Y166" s="48"/>
    </row>
    <row r="167" spans="1:25" ht="30" x14ac:dyDescent="0.25">
      <c r="A167" s="32" t="s">
        <v>596</v>
      </c>
      <c r="B167" s="32" t="s">
        <v>32</v>
      </c>
      <c r="C167" s="33" t="s">
        <v>597</v>
      </c>
      <c r="D167" s="60">
        <v>980</v>
      </c>
      <c r="E167" s="35">
        <f t="shared" si="8"/>
        <v>0.98</v>
      </c>
      <c r="F167" s="36" t="str">
        <f t="shared" si="9"/>
        <v>Small</v>
      </c>
      <c r="G167" s="37" t="s">
        <v>176</v>
      </c>
      <c r="H167" s="38">
        <v>57.856361</v>
      </c>
      <c r="I167" s="38">
        <v>-4.3139912000000002</v>
      </c>
      <c r="J167" s="38">
        <v>57.842987999999998</v>
      </c>
      <c r="K167" s="38">
        <v>-4.3657069000000002</v>
      </c>
      <c r="L167" s="37" t="s">
        <v>217</v>
      </c>
      <c r="M167" s="39">
        <v>2010</v>
      </c>
      <c r="N167" s="39">
        <f t="shared" si="11"/>
        <v>11</v>
      </c>
      <c r="O167" s="40">
        <v>0.30199999999999999</v>
      </c>
      <c r="P167" s="40">
        <v>0.32500000000000001</v>
      </c>
      <c r="Q167" s="41">
        <v>44075</v>
      </c>
      <c r="R167" s="42">
        <v>2801</v>
      </c>
      <c r="S167" s="43"/>
      <c r="T167" s="44" t="s">
        <v>41</v>
      </c>
      <c r="U167" s="30" t="s">
        <v>598</v>
      </c>
      <c r="V167" s="44" t="s">
        <v>599</v>
      </c>
      <c r="W167" s="45"/>
      <c r="X167" s="45"/>
      <c r="Y167" s="48"/>
    </row>
    <row r="168" spans="1:25" ht="60" x14ac:dyDescent="0.25">
      <c r="A168" s="32" t="s">
        <v>649</v>
      </c>
      <c r="B168" s="32" t="s">
        <v>32</v>
      </c>
      <c r="C168" s="33" t="s">
        <v>342</v>
      </c>
      <c r="D168" s="60">
        <v>978</v>
      </c>
      <c r="E168" s="35">
        <f t="shared" si="8"/>
        <v>0.97799999999999998</v>
      </c>
      <c r="F168" s="36" t="str">
        <f t="shared" si="9"/>
        <v>Small</v>
      </c>
      <c r="G168" s="37" t="s">
        <v>176</v>
      </c>
      <c r="H168" s="38">
        <v>56.682467000000003</v>
      </c>
      <c r="I168" s="38">
        <v>-5.5642822000000001</v>
      </c>
      <c r="J168" s="38" t="s">
        <v>650</v>
      </c>
      <c r="K168" s="58" t="s">
        <v>651</v>
      </c>
      <c r="L168" s="37" t="s">
        <v>217</v>
      </c>
      <c r="M168" s="39">
        <v>2016</v>
      </c>
      <c r="N168" s="39">
        <f t="shared" si="11"/>
        <v>5</v>
      </c>
      <c r="O168" s="40">
        <v>0.39200000000000002</v>
      </c>
      <c r="P168" s="40">
        <v>0.42</v>
      </c>
      <c r="Q168" s="41">
        <v>44166</v>
      </c>
      <c r="R168" s="42">
        <v>3317</v>
      </c>
      <c r="S168" s="43"/>
      <c r="T168" s="43"/>
      <c r="U168" s="30" t="s">
        <v>652</v>
      </c>
      <c r="V168" s="44" t="s">
        <v>459</v>
      </c>
      <c r="W168" s="45"/>
      <c r="X168" s="45"/>
      <c r="Y168" s="48"/>
    </row>
    <row r="169" spans="1:25" ht="105" x14ac:dyDescent="0.25">
      <c r="A169" s="32" t="s">
        <v>600</v>
      </c>
      <c r="B169" s="32" t="s">
        <v>206</v>
      </c>
      <c r="C169" s="62" t="s">
        <v>601</v>
      </c>
      <c r="D169" s="60">
        <v>975</v>
      </c>
      <c r="E169" s="35">
        <f t="shared" si="8"/>
        <v>0.97499999999999998</v>
      </c>
      <c r="F169" s="36" t="str">
        <f t="shared" si="9"/>
        <v>Small</v>
      </c>
      <c r="G169" s="37" t="s">
        <v>34</v>
      </c>
      <c r="H169" s="38">
        <v>50.687159999999999</v>
      </c>
      <c r="I169" s="38">
        <v>-4.2378299999999998</v>
      </c>
      <c r="J169" s="38">
        <v>50.688369999999999</v>
      </c>
      <c r="K169" s="38">
        <v>-4.2368281000000003</v>
      </c>
      <c r="L169" s="37" t="s">
        <v>40</v>
      </c>
      <c r="M169" s="39">
        <v>1986</v>
      </c>
      <c r="N169" s="39">
        <f t="shared" si="11"/>
        <v>35</v>
      </c>
      <c r="O169" s="40">
        <v>9.0999999999999998E-2</v>
      </c>
      <c r="P169" s="40">
        <v>7.3999999999999996E-2</v>
      </c>
      <c r="Q169" s="41">
        <v>44166</v>
      </c>
      <c r="R169" s="43">
        <v>637</v>
      </c>
      <c r="S169" s="43">
        <v>617</v>
      </c>
      <c r="T169" s="44" t="s">
        <v>275</v>
      </c>
      <c r="U169" s="30" t="s">
        <v>602</v>
      </c>
      <c r="V169" s="44" t="s">
        <v>603</v>
      </c>
      <c r="W169" s="45"/>
      <c r="X169" s="45"/>
      <c r="Y169" s="48"/>
    </row>
    <row r="170" spans="1:25" ht="75" x14ac:dyDescent="0.25">
      <c r="A170" s="33" t="s">
        <v>604</v>
      </c>
      <c r="B170" s="33" t="s">
        <v>32</v>
      </c>
      <c r="C170" s="33" t="s">
        <v>605</v>
      </c>
      <c r="D170" s="38">
        <v>960</v>
      </c>
      <c r="E170" s="35">
        <f t="shared" si="8"/>
        <v>0.96</v>
      </c>
      <c r="F170" s="36" t="str">
        <f t="shared" si="9"/>
        <v>Small</v>
      </c>
      <c r="G170" s="37" t="s">
        <v>176</v>
      </c>
      <c r="H170" s="38">
        <v>56.246352000000002</v>
      </c>
      <c r="I170" s="38">
        <v>-4.9197265999999997</v>
      </c>
      <c r="J170" s="38">
        <v>56.244584000000003</v>
      </c>
      <c r="K170" s="38">
        <v>-4.8902704999999997</v>
      </c>
      <c r="L170" s="37" t="s">
        <v>40</v>
      </c>
      <c r="M170" s="39">
        <v>2004</v>
      </c>
      <c r="N170" s="39">
        <f t="shared" si="11"/>
        <v>17</v>
      </c>
      <c r="O170" s="40">
        <v>0.33700000000000002</v>
      </c>
      <c r="P170" s="40">
        <v>0.34899999999999998</v>
      </c>
      <c r="Q170" s="41">
        <v>44197</v>
      </c>
      <c r="R170" s="42">
        <v>2939</v>
      </c>
      <c r="S170" s="42">
        <v>2280</v>
      </c>
      <c r="T170" s="44" t="s">
        <v>36</v>
      </c>
      <c r="U170" s="30" t="s">
        <v>606</v>
      </c>
      <c r="V170" s="44" t="s">
        <v>607</v>
      </c>
      <c r="W170" s="45"/>
      <c r="X170" s="45"/>
      <c r="Y170" s="48"/>
    </row>
    <row r="171" spans="1:25" ht="30" x14ac:dyDescent="0.25">
      <c r="A171" s="32" t="s">
        <v>608</v>
      </c>
      <c r="B171" s="32" t="s">
        <v>32</v>
      </c>
      <c r="C171" s="33" t="s">
        <v>609</v>
      </c>
      <c r="D171" s="60">
        <v>960</v>
      </c>
      <c r="E171" s="35">
        <f t="shared" si="8"/>
        <v>0.96</v>
      </c>
      <c r="F171" s="36" t="str">
        <f t="shared" si="9"/>
        <v>Small</v>
      </c>
      <c r="G171" s="37" t="s">
        <v>176</v>
      </c>
      <c r="H171" s="38">
        <v>55.768259999999998</v>
      </c>
      <c r="I171" s="38">
        <v>-4.6970200000000002</v>
      </c>
      <c r="J171" s="38">
        <v>55.7861713786235</v>
      </c>
      <c r="K171" s="38">
        <v>-4.7254140297174896</v>
      </c>
      <c r="L171" s="37" t="s">
        <v>217</v>
      </c>
      <c r="M171" s="39">
        <v>2019</v>
      </c>
      <c r="N171" s="39">
        <f t="shared" si="11"/>
        <v>2</v>
      </c>
      <c r="O171" s="40">
        <v>0.35</v>
      </c>
      <c r="P171" s="40">
        <v>0.34599999999999997</v>
      </c>
      <c r="Q171" s="41">
        <v>44197</v>
      </c>
      <c r="R171" s="42">
        <v>2917</v>
      </c>
      <c r="S171" s="43"/>
      <c r="T171" s="43"/>
      <c r="U171" s="30" t="s">
        <v>610</v>
      </c>
      <c r="V171" s="44" t="s">
        <v>611</v>
      </c>
      <c r="W171" s="45"/>
      <c r="X171" s="45"/>
      <c r="Y171" s="48"/>
    </row>
    <row r="172" spans="1:25" ht="45" x14ac:dyDescent="0.25">
      <c r="A172" s="32" t="s">
        <v>612</v>
      </c>
      <c r="B172" s="32" t="s">
        <v>32</v>
      </c>
      <c r="C172" s="33" t="s">
        <v>613</v>
      </c>
      <c r="D172" s="60">
        <v>959</v>
      </c>
      <c r="E172" s="35">
        <f t="shared" si="8"/>
        <v>0.95899999999999996</v>
      </c>
      <c r="F172" s="36" t="str">
        <f t="shared" si="9"/>
        <v>Small</v>
      </c>
      <c r="G172" s="37" t="s">
        <v>176</v>
      </c>
      <c r="H172" s="38">
        <v>56.898463</v>
      </c>
      <c r="I172" s="38">
        <v>-5.4305874999999997</v>
      </c>
      <c r="J172" s="38" t="s">
        <v>614</v>
      </c>
      <c r="K172" s="58" t="s">
        <v>615</v>
      </c>
      <c r="L172" s="37" t="s">
        <v>217</v>
      </c>
      <c r="M172" s="39">
        <v>2012</v>
      </c>
      <c r="N172" s="39">
        <f t="shared" si="11"/>
        <v>9</v>
      </c>
      <c r="O172" s="40">
        <v>0.38500000000000001</v>
      </c>
      <c r="P172" s="40">
        <v>0.41299999999999998</v>
      </c>
      <c r="Q172" s="41">
        <v>44197</v>
      </c>
      <c r="R172" s="42">
        <v>3478</v>
      </c>
      <c r="S172" s="43"/>
      <c r="T172" s="44" t="s">
        <v>41</v>
      </c>
      <c r="U172" s="30" t="s">
        <v>616</v>
      </c>
      <c r="V172" s="44" t="s">
        <v>437</v>
      </c>
      <c r="W172" s="45"/>
      <c r="X172" s="45"/>
      <c r="Y172" s="48"/>
    </row>
    <row r="173" spans="1:25" ht="45" x14ac:dyDescent="0.25">
      <c r="A173" s="32" t="s">
        <v>617</v>
      </c>
      <c r="B173" s="32" t="s">
        <v>32</v>
      </c>
      <c r="C173" s="33" t="s">
        <v>618</v>
      </c>
      <c r="D173" s="60">
        <v>955</v>
      </c>
      <c r="E173" s="35">
        <f t="shared" si="8"/>
        <v>0.95499999999999996</v>
      </c>
      <c r="F173" s="36" t="str">
        <f t="shared" si="9"/>
        <v>Small</v>
      </c>
      <c r="G173" s="37" t="s">
        <v>176</v>
      </c>
      <c r="H173" s="38">
        <v>56.595243000000004</v>
      </c>
      <c r="I173" s="38">
        <v>-4.2398074000000001</v>
      </c>
      <c r="J173" s="111">
        <v>56.580174</v>
      </c>
      <c r="K173" s="111">
        <v>-4.2395364000000004</v>
      </c>
      <c r="L173" s="37" t="s">
        <v>217</v>
      </c>
      <c r="M173" s="39">
        <v>2011</v>
      </c>
      <c r="N173" s="39">
        <f t="shared" si="11"/>
        <v>10</v>
      </c>
      <c r="O173" s="40">
        <v>0.309</v>
      </c>
      <c r="P173" s="40">
        <v>0.38200000000000001</v>
      </c>
      <c r="Q173" s="41">
        <v>44166</v>
      </c>
      <c r="R173" s="42">
        <v>3206</v>
      </c>
      <c r="S173" s="43"/>
      <c r="T173" s="44" t="s">
        <v>56</v>
      </c>
      <c r="U173" s="30" t="s">
        <v>619</v>
      </c>
      <c r="V173" s="44" t="s">
        <v>620</v>
      </c>
      <c r="W173" s="45"/>
      <c r="X173" s="45"/>
      <c r="Y173" s="48"/>
    </row>
    <row r="174" spans="1:25" ht="60" x14ac:dyDescent="0.25">
      <c r="A174" s="32" t="s">
        <v>621</v>
      </c>
      <c r="B174" s="32" t="s">
        <v>32</v>
      </c>
      <c r="C174" s="33" t="s">
        <v>622</v>
      </c>
      <c r="D174" s="60">
        <v>955</v>
      </c>
      <c r="E174" s="35">
        <f t="shared" si="8"/>
        <v>0.95499999999999996</v>
      </c>
      <c r="F174" s="36" t="str">
        <f t="shared" si="9"/>
        <v>Small</v>
      </c>
      <c r="G174" s="37" t="s">
        <v>176</v>
      </c>
      <c r="H174" s="38">
        <v>56.466850000000001</v>
      </c>
      <c r="I174" s="38">
        <v>-5.2671299999999999</v>
      </c>
      <c r="J174" s="38">
        <v>56.478288999999997</v>
      </c>
      <c r="K174" s="38">
        <v>-5.2711717</v>
      </c>
      <c r="L174" s="37" t="s">
        <v>40</v>
      </c>
      <c r="M174" s="39">
        <v>2009</v>
      </c>
      <c r="N174" s="39">
        <f t="shared" si="11"/>
        <v>12</v>
      </c>
      <c r="O174" s="40">
        <v>0.30499999999999999</v>
      </c>
      <c r="P174" s="40">
        <v>0.29499999999999998</v>
      </c>
      <c r="Q174" s="41">
        <v>44197</v>
      </c>
      <c r="R174" s="42">
        <v>2478</v>
      </c>
      <c r="S174" s="42">
        <v>1970</v>
      </c>
      <c r="T174" s="44" t="s">
        <v>36</v>
      </c>
      <c r="U174" s="30" t="s">
        <v>623</v>
      </c>
      <c r="V174" s="44" t="s">
        <v>624</v>
      </c>
      <c r="W174" s="45"/>
      <c r="X174" s="45"/>
      <c r="Y174" s="48"/>
    </row>
    <row r="175" spans="1:25" ht="105" x14ac:dyDescent="0.25">
      <c r="A175" s="32" t="s">
        <v>625</v>
      </c>
      <c r="B175" s="32" t="s">
        <v>32</v>
      </c>
      <c r="C175" s="33" t="s">
        <v>128</v>
      </c>
      <c r="D175" s="60">
        <v>950</v>
      </c>
      <c r="E175" s="35">
        <f t="shared" si="8"/>
        <v>0.95</v>
      </c>
      <c r="F175" s="36" t="str">
        <f t="shared" si="9"/>
        <v>Small</v>
      </c>
      <c r="G175" s="37" t="s">
        <v>176</v>
      </c>
      <c r="H175" s="38">
        <v>57.529969000000001</v>
      </c>
      <c r="I175" s="38">
        <v>-5.6979265999999997</v>
      </c>
      <c r="J175" s="38">
        <v>57.520738000000001</v>
      </c>
      <c r="K175" s="38">
        <v>-5.6990907000000002</v>
      </c>
      <c r="L175" s="37" t="s">
        <v>40</v>
      </c>
      <c r="M175" s="39">
        <v>2006</v>
      </c>
      <c r="N175" s="39">
        <f t="shared" si="11"/>
        <v>15</v>
      </c>
      <c r="O175" s="40">
        <v>0.46</v>
      </c>
      <c r="P175" s="40">
        <v>0.52800000000000002</v>
      </c>
      <c r="Q175" s="41">
        <v>44166</v>
      </c>
      <c r="R175" s="42">
        <v>4408</v>
      </c>
      <c r="S175" s="42">
        <v>3837</v>
      </c>
      <c r="T175" s="44" t="s">
        <v>41</v>
      </c>
      <c r="U175" s="30" t="s">
        <v>626</v>
      </c>
      <c r="V175" s="44" t="s">
        <v>627</v>
      </c>
      <c r="W175" s="45"/>
      <c r="X175" s="45"/>
      <c r="Y175" s="48"/>
    </row>
    <row r="176" spans="1:25" ht="60" x14ac:dyDescent="0.25">
      <c r="A176" s="32" t="s">
        <v>628</v>
      </c>
      <c r="B176" s="32" t="s">
        <v>32</v>
      </c>
      <c r="C176" s="33" t="s">
        <v>318</v>
      </c>
      <c r="D176" s="60">
        <v>950</v>
      </c>
      <c r="E176" s="35">
        <f t="shared" si="8"/>
        <v>0.95</v>
      </c>
      <c r="F176" s="36" t="str">
        <f t="shared" si="9"/>
        <v>Small</v>
      </c>
      <c r="G176" s="37" t="s">
        <v>176</v>
      </c>
      <c r="H176" s="47">
        <v>57.403942728163798</v>
      </c>
      <c r="I176" s="47">
        <v>-5.3036208557977496</v>
      </c>
      <c r="J176" s="47">
        <v>57.414044073009599</v>
      </c>
      <c r="K176" s="47">
        <v>-5.2978517646871603</v>
      </c>
      <c r="L176" s="37" t="s">
        <v>217</v>
      </c>
      <c r="M176" s="39">
        <v>2017</v>
      </c>
      <c r="N176" s="39">
        <f t="shared" si="11"/>
        <v>4</v>
      </c>
      <c r="O176" s="40">
        <v>0.45300000000000001</v>
      </c>
      <c r="P176" s="40">
        <v>0.495</v>
      </c>
      <c r="Q176" s="41">
        <v>44166</v>
      </c>
      <c r="R176" s="42">
        <v>4128</v>
      </c>
      <c r="S176" s="43"/>
      <c r="T176" s="43"/>
      <c r="U176" s="30" t="s">
        <v>629</v>
      </c>
      <c r="V176" s="44" t="s">
        <v>630</v>
      </c>
      <c r="W176" s="45"/>
      <c r="X176" s="45"/>
      <c r="Y176" s="48"/>
    </row>
    <row r="177" spans="1:25" ht="60" x14ac:dyDescent="0.25">
      <c r="A177" s="32" t="s">
        <v>631</v>
      </c>
      <c r="B177" s="32" t="s">
        <v>32</v>
      </c>
      <c r="C177" s="33" t="s">
        <v>632</v>
      </c>
      <c r="D177" s="60">
        <v>950</v>
      </c>
      <c r="E177" s="35">
        <f t="shared" si="8"/>
        <v>0.95</v>
      </c>
      <c r="F177" s="36" t="str">
        <f t="shared" si="9"/>
        <v>Small</v>
      </c>
      <c r="G177" s="37" t="s">
        <v>176</v>
      </c>
      <c r="H177" s="38">
        <v>56.875473999999997</v>
      </c>
      <c r="I177" s="38">
        <v>-5.6472689999999997</v>
      </c>
      <c r="J177" s="38">
        <v>56.867164000000002</v>
      </c>
      <c r="K177" s="38">
        <v>-5.6481703000000003</v>
      </c>
      <c r="L177" s="37" t="s">
        <v>217</v>
      </c>
      <c r="M177" s="39">
        <v>2015</v>
      </c>
      <c r="N177" s="39">
        <f t="shared" si="11"/>
        <v>6</v>
      </c>
      <c r="O177" s="40">
        <v>0.34200000000000003</v>
      </c>
      <c r="P177" s="40">
        <v>0.33300000000000002</v>
      </c>
      <c r="Q177" s="41">
        <v>44197</v>
      </c>
      <c r="R177" s="42">
        <v>2776</v>
      </c>
      <c r="S177" s="43"/>
      <c r="T177" s="43" t="s">
        <v>52</v>
      </c>
      <c r="U177" s="30" t="s">
        <v>633</v>
      </c>
      <c r="V177" s="44" t="s">
        <v>634</v>
      </c>
      <c r="W177" s="45"/>
      <c r="X177" s="45"/>
      <c r="Y177" s="48"/>
    </row>
    <row r="178" spans="1:25" ht="30" x14ac:dyDescent="0.25">
      <c r="A178" s="32" t="s">
        <v>641</v>
      </c>
      <c r="B178" s="32" t="s">
        <v>206</v>
      </c>
      <c r="C178" s="33" t="s">
        <v>642</v>
      </c>
      <c r="D178" s="60">
        <v>944</v>
      </c>
      <c r="E178" s="35">
        <f t="shared" si="8"/>
        <v>0.94399999999999995</v>
      </c>
      <c r="F178" s="36" t="str">
        <f t="shared" si="9"/>
        <v>Small</v>
      </c>
      <c r="G178" s="37" t="s">
        <v>176</v>
      </c>
      <c r="H178" s="38">
        <v>54.439403636408798</v>
      </c>
      <c r="I178" s="38">
        <v>-2.9697892295338302</v>
      </c>
      <c r="J178" s="38">
        <v>54.456132534024697</v>
      </c>
      <c r="K178" s="38">
        <v>-2.9594547685950898</v>
      </c>
      <c r="L178" s="37" t="s">
        <v>217</v>
      </c>
      <c r="M178" s="39">
        <v>2015</v>
      </c>
      <c r="N178" s="39">
        <f t="shared" si="11"/>
        <v>6</v>
      </c>
      <c r="O178" s="40">
        <v>0.35299999999999998</v>
      </c>
      <c r="P178" s="40">
        <v>0.374</v>
      </c>
      <c r="Q178" s="41">
        <v>43891</v>
      </c>
      <c r="R178" s="42">
        <v>2980</v>
      </c>
      <c r="S178" s="43"/>
      <c r="T178" s="43"/>
      <c r="U178" s="30" t="s">
        <v>643</v>
      </c>
      <c r="V178" s="44" t="s">
        <v>644</v>
      </c>
      <c r="W178" s="45"/>
      <c r="X178" s="45"/>
      <c r="Y178" s="48"/>
    </row>
    <row r="179" spans="1:25" ht="60" x14ac:dyDescent="0.25">
      <c r="A179" s="32" t="s">
        <v>645</v>
      </c>
      <c r="B179" s="32" t="s">
        <v>32</v>
      </c>
      <c r="C179" s="33" t="s">
        <v>646</v>
      </c>
      <c r="D179" s="60">
        <v>900</v>
      </c>
      <c r="E179" s="35">
        <f t="shared" si="8"/>
        <v>0.9</v>
      </c>
      <c r="F179" s="36" t="str">
        <f t="shared" si="9"/>
        <v>Small</v>
      </c>
      <c r="G179" s="37" t="s">
        <v>176</v>
      </c>
      <c r="H179" s="38">
        <v>56.599395999999999</v>
      </c>
      <c r="I179" s="38">
        <v>-4.0611313000000004</v>
      </c>
      <c r="J179" s="38">
        <v>56.618037999999999</v>
      </c>
      <c r="K179" s="38">
        <v>-4.0715282000000004</v>
      </c>
      <c r="L179" s="37" t="s">
        <v>40</v>
      </c>
      <c r="M179" s="39">
        <v>1995</v>
      </c>
      <c r="N179" s="39">
        <f t="shared" si="11"/>
        <v>26</v>
      </c>
      <c r="O179" s="40">
        <v>0.35099999999999998</v>
      </c>
      <c r="P179" s="40">
        <v>0.48399999999999999</v>
      </c>
      <c r="Q179" s="41">
        <v>44197</v>
      </c>
      <c r="R179" s="42">
        <v>3829</v>
      </c>
      <c r="S179" s="42">
        <v>3207</v>
      </c>
      <c r="T179" s="44" t="s">
        <v>56</v>
      </c>
      <c r="U179" s="30" t="s">
        <v>647</v>
      </c>
      <c r="V179" s="44" t="s">
        <v>648</v>
      </c>
      <c r="W179" s="45"/>
      <c r="X179" s="45"/>
      <c r="Y179" s="48"/>
    </row>
    <row r="180" spans="1:25" ht="75" x14ac:dyDescent="0.25">
      <c r="A180" s="32" t="s">
        <v>653</v>
      </c>
      <c r="B180" s="32" t="s">
        <v>32</v>
      </c>
      <c r="C180" s="33" t="s">
        <v>654</v>
      </c>
      <c r="D180" s="60">
        <v>900</v>
      </c>
      <c r="E180" s="35">
        <f t="shared" si="8"/>
        <v>0.9</v>
      </c>
      <c r="F180" s="36" t="str">
        <f t="shared" si="9"/>
        <v>Small</v>
      </c>
      <c r="G180" s="37" t="s">
        <v>176</v>
      </c>
      <c r="H180" s="38">
        <v>56.620722000000001</v>
      </c>
      <c r="I180" s="38">
        <v>-3.9303140000000001</v>
      </c>
      <c r="J180" s="38" t="s">
        <v>655</v>
      </c>
      <c r="K180" s="58" t="s">
        <v>656</v>
      </c>
      <c r="L180" s="37" t="s">
        <v>40</v>
      </c>
      <c r="M180" s="39">
        <v>2004</v>
      </c>
      <c r="N180" s="39">
        <f t="shared" si="11"/>
        <v>17</v>
      </c>
      <c r="O180" s="40">
        <v>0.33300000000000002</v>
      </c>
      <c r="P180" s="40">
        <v>0.41799999999999998</v>
      </c>
      <c r="Q180" s="41">
        <v>44166</v>
      </c>
      <c r="R180" s="42">
        <v>3307</v>
      </c>
      <c r="S180" s="42">
        <v>2810</v>
      </c>
      <c r="T180" s="33" t="s">
        <v>56</v>
      </c>
      <c r="U180" s="30" t="s">
        <v>657</v>
      </c>
      <c r="V180" s="33" t="s">
        <v>658</v>
      </c>
      <c r="W180" s="38"/>
      <c r="X180" s="38"/>
      <c r="Y180" s="37"/>
    </row>
    <row r="181" spans="1:25" ht="60" x14ac:dyDescent="0.25">
      <c r="A181" s="32" t="s">
        <v>659</v>
      </c>
      <c r="B181" s="32" t="s">
        <v>32</v>
      </c>
      <c r="C181" s="33" t="s">
        <v>660</v>
      </c>
      <c r="D181" s="60">
        <v>900</v>
      </c>
      <c r="E181" s="35">
        <f t="shared" si="8"/>
        <v>0.9</v>
      </c>
      <c r="F181" s="36" t="str">
        <f t="shared" si="9"/>
        <v>Small</v>
      </c>
      <c r="G181" s="37" t="s">
        <v>176</v>
      </c>
      <c r="H181" s="38">
        <v>56.377839999999999</v>
      </c>
      <c r="I181" s="38">
        <v>-4.6415600000000001</v>
      </c>
      <c r="J181" s="38">
        <v>56.361971496874197</v>
      </c>
      <c r="K181" s="38">
        <v>-4.6188120642966703</v>
      </c>
      <c r="L181" s="37" t="s">
        <v>217</v>
      </c>
      <c r="M181" s="39">
        <v>2015</v>
      </c>
      <c r="N181" s="39">
        <f t="shared" si="11"/>
        <v>6</v>
      </c>
      <c r="O181" s="40">
        <v>0.317</v>
      </c>
      <c r="P181" s="40">
        <v>0.41399999999999998</v>
      </c>
      <c r="Q181" s="41">
        <v>44075</v>
      </c>
      <c r="R181" s="42">
        <v>3269</v>
      </c>
      <c r="S181" s="43"/>
      <c r="T181" s="43"/>
      <c r="U181" s="30" t="s">
        <v>661</v>
      </c>
      <c r="V181" s="44" t="s">
        <v>662</v>
      </c>
      <c r="W181" s="45"/>
      <c r="X181" s="45"/>
      <c r="Y181" s="37" t="s">
        <v>3451</v>
      </c>
    </row>
    <row r="182" spans="1:25" ht="75" x14ac:dyDescent="0.25">
      <c r="A182" s="32" t="s">
        <v>3324</v>
      </c>
      <c r="B182" s="32" t="s">
        <v>32</v>
      </c>
      <c r="C182" s="33" t="s">
        <v>667</v>
      </c>
      <c r="D182" s="60">
        <v>900</v>
      </c>
      <c r="E182" s="35">
        <f t="shared" si="8"/>
        <v>0.9</v>
      </c>
      <c r="F182" s="36" t="str">
        <f t="shared" si="9"/>
        <v>Small</v>
      </c>
      <c r="G182" s="37" t="s">
        <v>176</v>
      </c>
      <c r="H182" s="38">
        <v>56.243599000000003</v>
      </c>
      <c r="I182" s="38">
        <v>-5.2597173000000002</v>
      </c>
      <c r="J182" s="38">
        <v>56.242243000000002</v>
      </c>
      <c r="K182" s="38">
        <v>-5.2373712000000001</v>
      </c>
      <c r="L182" s="37" t="s">
        <v>217</v>
      </c>
      <c r="M182" s="39">
        <v>2015</v>
      </c>
      <c r="N182" s="39">
        <f t="shared" si="11"/>
        <v>6</v>
      </c>
      <c r="O182" s="40">
        <v>0.34499999999999997</v>
      </c>
      <c r="P182" s="40">
        <v>0.36799999999999999</v>
      </c>
      <c r="Q182" s="41">
        <v>44197</v>
      </c>
      <c r="R182" s="42">
        <v>2907</v>
      </c>
      <c r="S182" s="43"/>
      <c r="T182" s="37" t="s">
        <v>427</v>
      </c>
      <c r="U182" s="30" t="s">
        <v>668</v>
      </c>
      <c r="V182" s="44" t="s">
        <v>498</v>
      </c>
      <c r="W182" s="45"/>
      <c r="X182" s="45"/>
      <c r="Y182" s="48"/>
    </row>
    <row r="183" spans="1:25" ht="75" x14ac:dyDescent="0.25">
      <c r="A183" s="32" t="s">
        <v>663</v>
      </c>
      <c r="B183" s="32" t="s">
        <v>32</v>
      </c>
      <c r="C183" s="33" t="s">
        <v>664</v>
      </c>
      <c r="D183" s="60">
        <v>890</v>
      </c>
      <c r="E183" s="35">
        <f t="shared" si="8"/>
        <v>0.89</v>
      </c>
      <c r="F183" s="36" t="str">
        <f t="shared" si="9"/>
        <v>Small</v>
      </c>
      <c r="G183" s="37" t="s">
        <v>176</v>
      </c>
      <c r="H183" s="38">
        <v>58.246668</v>
      </c>
      <c r="I183" s="38">
        <v>-4.7561955999999999</v>
      </c>
      <c r="J183" s="38">
        <v>58.241422999999998</v>
      </c>
      <c r="K183" s="38">
        <v>-4.7698527999999998</v>
      </c>
      <c r="L183" s="37" t="s">
        <v>217</v>
      </c>
      <c r="M183" s="39">
        <v>2011</v>
      </c>
      <c r="N183" s="39">
        <f t="shared" si="11"/>
        <v>10</v>
      </c>
      <c r="O183" s="40">
        <v>0.379</v>
      </c>
      <c r="P183" s="40">
        <v>0.40400000000000003</v>
      </c>
      <c r="Q183" s="41">
        <v>43952</v>
      </c>
      <c r="R183" s="42">
        <v>3196</v>
      </c>
      <c r="S183" s="43"/>
      <c r="T183" s="44" t="s">
        <v>41</v>
      </c>
      <c r="U183" s="30" t="s">
        <v>665</v>
      </c>
      <c r="V183" s="44" t="s">
        <v>666</v>
      </c>
      <c r="W183" s="45"/>
      <c r="X183" s="45"/>
      <c r="Y183" s="48"/>
    </row>
    <row r="184" spans="1:25" ht="75" x14ac:dyDescent="0.25">
      <c r="A184" s="32" t="s">
        <v>669</v>
      </c>
      <c r="B184" s="32" t="s">
        <v>32</v>
      </c>
      <c r="C184" s="33" t="s">
        <v>128</v>
      </c>
      <c r="D184" s="60">
        <v>886</v>
      </c>
      <c r="E184" s="35">
        <f t="shared" si="8"/>
        <v>0.88600000000000001</v>
      </c>
      <c r="F184" s="36" t="str">
        <f t="shared" si="9"/>
        <v>Small</v>
      </c>
      <c r="G184" s="37" t="s">
        <v>176</v>
      </c>
      <c r="H184" s="38">
        <v>56.479173000000003</v>
      </c>
      <c r="I184" s="38">
        <v>-3.4377966999999998</v>
      </c>
      <c r="J184" s="38">
        <v>56.482320589320601</v>
      </c>
      <c r="K184" s="38">
        <v>-3.4351427947603099</v>
      </c>
      <c r="L184" s="37" t="s">
        <v>40</v>
      </c>
      <c r="M184" s="39">
        <v>2003</v>
      </c>
      <c r="N184" s="39">
        <f t="shared" si="11"/>
        <v>18</v>
      </c>
      <c r="O184" s="40">
        <v>0.24099999999999999</v>
      </c>
      <c r="P184" s="40">
        <v>0.498</v>
      </c>
      <c r="Q184" s="41">
        <v>44166</v>
      </c>
      <c r="R184" s="42">
        <v>3872</v>
      </c>
      <c r="S184" s="42">
        <v>3541</v>
      </c>
      <c r="T184" s="44" t="s">
        <v>56</v>
      </c>
      <c r="U184" s="30" t="s">
        <v>670</v>
      </c>
      <c r="V184" s="44" t="s">
        <v>671</v>
      </c>
      <c r="W184" s="45"/>
      <c r="X184" s="45"/>
      <c r="Y184" s="48"/>
    </row>
    <row r="185" spans="1:25" ht="60" x14ac:dyDescent="0.25">
      <c r="A185" s="32" t="s">
        <v>672</v>
      </c>
      <c r="B185" s="32" t="s">
        <v>32</v>
      </c>
      <c r="C185" s="33" t="s">
        <v>292</v>
      </c>
      <c r="D185" s="60">
        <v>886</v>
      </c>
      <c r="E185" s="35">
        <f t="shared" si="8"/>
        <v>0.88600000000000001</v>
      </c>
      <c r="F185" s="36" t="str">
        <f t="shared" si="9"/>
        <v>Small</v>
      </c>
      <c r="G185" s="37" t="s">
        <v>34</v>
      </c>
      <c r="H185" s="38">
        <v>56.409987000000001</v>
      </c>
      <c r="I185" s="38">
        <v>-5.1688755999999998</v>
      </c>
      <c r="J185" s="38">
        <v>56.409860999999999</v>
      </c>
      <c r="K185" s="38">
        <v>-5.1697243000000004</v>
      </c>
      <c r="L185" s="37" t="s">
        <v>40</v>
      </c>
      <c r="M185" s="39">
        <v>1956</v>
      </c>
      <c r="N185" s="39">
        <f t="shared" si="11"/>
        <v>65</v>
      </c>
      <c r="O185" s="40">
        <v>0.26300000000000001</v>
      </c>
      <c r="P185" s="40">
        <v>0.245</v>
      </c>
      <c r="Q185" s="41">
        <v>44136</v>
      </c>
      <c r="R185" s="42">
        <v>1907</v>
      </c>
      <c r="S185" s="42">
        <v>1907</v>
      </c>
      <c r="T185" s="44" t="s">
        <v>36</v>
      </c>
      <c r="U185" s="30" t="s">
        <v>673</v>
      </c>
      <c r="V185" s="44" t="s">
        <v>674</v>
      </c>
      <c r="W185" s="45"/>
      <c r="X185" s="45"/>
      <c r="Y185" s="48"/>
    </row>
    <row r="186" spans="1:25" ht="75" x14ac:dyDescent="0.25">
      <c r="A186" s="32" t="s">
        <v>675</v>
      </c>
      <c r="B186" s="32" t="s">
        <v>676</v>
      </c>
      <c r="C186" s="33" t="s">
        <v>677</v>
      </c>
      <c r="D186" s="60">
        <v>882</v>
      </c>
      <c r="E186" s="35">
        <f t="shared" si="8"/>
        <v>0.88200000000000001</v>
      </c>
      <c r="F186" s="36" t="str">
        <f t="shared" si="9"/>
        <v>Small</v>
      </c>
      <c r="G186" s="37" t="s">
        <v>176</v>
      </c>
      <c r="H186" s="38">
        <v>54.787010000000002</v>
      </c>
      <c r="I186" s="38">
        <v>-7.4657900000000001</v>
      </c>
      <c r="J186" s="38">
        <v>54.782808000000003</v>
      </c>
      <c r="K186" s="38">
        <v>-7.4616506999999999</v>
      </c>
      <c r="L186" s="37" t="s">
        <v>40</v>
      </c>
      <c r="M186" s="39">
        <v>2017</v>
      </c>
      <c r="N186" s="39">
        <f t="shared" si="11"/>
        <v>4</v>
      </c>
      <c r="O186" s="40">
        <v>0.19400000000000001</v>
      </c>
      <c r="P186" s="40">
        <v>0.23799999999999999</v>
      </c>
      <c r="Q186" s="41">
        <v>44166</v>
      </c>
      <c r="R186" s="42">
        <v>1845</v>
      </c>
      <c r="S186" s="42">
        <v>3124</v>
      </c>
      <c r="T186" s="42"/>
      <c r="U186" s="30" t="s">
        <v>678</v>
      </c>
      <c r="V186" s="44" t="s">
        <v>679</v>
      </c>
      <c r="W186" s="45"/>
      <c r="X186" s="45"/>
      <c r="Y186" s="48"/>
    </row>
    <row r="187" spans="1:25" ht="60" x14ac:dyDescent="0.25">
      <c r="A187" s="32" t="s">
        <v>680</v>
      </c>
      <c r="B187" s="32" t="s">
        <v>32</v>
      </c>
      <c r="C187" s="33" t="s">
        <v>128</v>
      </c>
      <c r="D187" s="60">
        <v>850</v>
      </c>
      <c r="E187" s="35">
        <f t="shared" si="8"/>
        <v>0.85</v>
      </c>
      <c r="F187" s="36" t="str">
        <f t="shared" si="9"/>
        <v>Small</v>
      </c>
      <c r="G187" s="37" t="s">
        <v>176</v>
      </c>
      <c r="H187" s="38">
        <v>56.687964999999998</v>
      </c>
      <c r="I187" s="38">
        <v>-5.4868728999999998</v>
      </c>
      <c r="J187" s="38">
        <v>56.698597999999997</v>
      </c>
      <c r="K187" s="38">
        <v>-5.4894240999999999</v>
      </c>
      <c r="L187" s="37" t="s">
        <v>40</v>
      </c>
      <c r="M187" s="39">
        <v>2000</v>
      </c>
      <c r="N187" s="39">
        <f t="shared" si="11"/>
        <v>21</v>
      </c>
      <c r="O187" s="40">
        <v>0.41899999999999998</v>
      </c>
      <c r="P187" s="40">
        <v>0.46800000000000003</v>
      </c>
      <c r="Q187" s="41">
        <v>44166</v>
      </c>
      <c r="R187" s="42">
        <v>3542</v>
      </c>
      <c r="S187" s="42">
        <v>3119</v>
      </c>
      <c r="T187" s="44" t="s">
        <v>41</v>
      </c>
      <c r="U187" s="30" t="s">
        <v>681</v>
      </c>
      <c r="V187" s="44" t="s">
        <v>682</v>
      </c>
      <c r="W187" s="45"/>
      <c r="X187" s="45"/>
      <c r="Y187" s="48"/>
    </row>
    <row r="188" spans="1:25" ht="45" x14ac:dyDescent="0.25">
      <c r="A188" s="32" t="s">
        <v>683</v>
      </c>
      <c r="B188" s="32" t="s">
        <v>32</v>
      </c>
      <c r="C188" s="33" t="s">
        <v>684</v>
      </c>
      <c r="D188" s="60">
        <v>850</v>
      </c>
      <c r="E188" s="35">
        <f t="shared" si="8"/>
        <v>0.85</v>
      </c>
      <c r="F188" s="36" t="str">
        <f t="shared" si="9"/>
        <v>Small</v>
      </c>
      <c r="G188" s="37" t="s">
        <v>176</v>
      </c>
      <c r="H188" s="38">
        <v>56.599665000000002</v>
      </c>
      <c r="I188" s="38">
        <v>-4.1962704000000004</v>
      </c>
      <c r="J188" s="38" t="s">
        <v>685</v>
      </c>
      <c r="K188" s="58" t="s">
        <v>686</v>
      </c>
      <c r="L188" s="37" t="s">
        <v>217</v>
      </c>
      <c r="M188" s="39">
        <v>2012</v>
      </c>
      <c r="N188" s="39">
        <f t="shared" si="11"/>
        <v>9</v>
      </c>
      <c r="O188" s="40">
        <v>0.36199999999999999</v>
      </c>
      <c r="P188" s="40">
        <v>0.41299999999999998</v>
      </c>
      <c r="Q188" s="41">
        <v>44197</v>
      </c>
      <c r="R188" s="42">
        <v>3085</v>
      </c>
      <c r="S188" s="43"/>
      <c r="T188" s="44" t="s">
        <v>56</v>
      </c>
      <c r="U188" s="30" t="s">
        <v>687</v>
      </c>
      <c r="V188" s="44" t="s">
        <v>688</v>
      </c>
      <c r="W188" s="45"/>
      <c r="X188" s="45"/>
      <c r="Y188" s="48"/>
    </row>
    <row r="189" spans="1:25" ht="60" x14ac:dyDescent="0.25">
      <c r="A189" s="32" t="s">
        <v>3375</v>
      </c>
      <c r="B189" s="32" t="s">
        <v>32</v>
      </c>
      <c r="C189" s="33" t="s">
        <v>691</v>
      </c>
      <c r="D189" s="60">
        <v>840</v>
      </c>
      <c r="E189" s="35">
        <f t="shared" si="8"/>
        <v>0.84</v>
      </c>
      <c r="F189" s="36" t="str">
        <f t="shared" si="9"/>
        <v>Small</v>
      </c>
      <c r="G189" s="37" t="s">
        <v>176</v>
      </c>
      <c r="H189" s="38">
        <v>55.795406999999997</v>
      </c>
      <c r="I189" s="38">
        <v>-4.8254630000000001</v>
      </c>
      <c r="J189" s="38">
        <v>55.800441999999997</v>
      </c>
      <c r="K189" s="38">
        <v>-4.8279715000000003</v>
      </c>
      <c r="L189" s="37" t="s">
        <v>217</v>
      </c>
      <c r="M189" s="39">
        <v>2016</v>
      </c>
      <c r="N189" s="39">
        <f t="shared" si="11"/>
        <v>5</v>
      </c>
      <c r="O189" s="40">
        <v>0.25</v>
      </c>
      <c r="P189" s="40">
        <v>0.252</v>
      </c>
      <c r="Q189" s="41">
        <v>43891</v>
      </c>
      <c r="R189" s="42">
        <v>1858</v>
      </c>
      <c r="S189" s="43"/>
      <c r="T189" s="43"/>
      <c r="U189" s="30" t="s">
        <v>692</v>
      </c>
      <c r="V189" s="44" t="s">
        <v>693</v>
      </c>
      <c r="W189" s="45"/>
      <c r="X189" s="45"/>
      <c r="Y189" s="48"/>
    </row>
    <row r="190" spans="1:25" ht="75" x14ac:dyDescent="0.25">
      <c r="A190" s="32" t="s">
        <v>3307</v>
      </c>
      <c r="B190" s="32" t="s">
        <v>32</v>
      </c>
      <c r="C190" s="33" t="s">
        <v>128</v>
      </c>
      <c r="D190" s="60">
        <v>830</v>
      </c>
      <c r="E190" s="35">
        <f t="shared" si="8"/>
        <v>0.83</v>
      </c>
      <c r="F190" s="36" t="str">
        <f t="shared" si="9"/>
        <v>Small</v>
      </c>
      <c r="G190" s="37" t="s">
        <v>176</v>
      </c>
      <c r="H190" s="38">
        <v>57.053170999999999</v>
      </c>
      <c r="I190" s="38">
        <v>-5.0249429000000001</v>
      </c>
      <c r="J190" s="38">
        <v>57.044541000000002</v>
      </c>
      <c r="K190" s="38">
        <v>-5.0355229000000001</v>
      </c>
      <c r="L190" s="37" t="s">
        <v>40</v>
      </c>
      <c r="M190" s="39">
        <v>2002</v>
      </c>
      <c r="N190" s="39">
        <f t="shared" si="11"/>
        <v>19</v>
      </c>
      <c r="O190" s="40">
        <v>0.34200000000000003</v>
      </c>
      <c r="P190" s="40">
        <v>0.373</v>
      </c>
      <c r="Q190" s="41">
        <v>44166</v>
      </c>
      <c r="R190" s="42">
        <v>2716</v>
      </c>
      <c r="S190" s="42">
        <v>2455</v>
      </c>
      <c r="T190" s="44" t="s">
        <v>41</v>
      </c>
      <c r="U190" s="30" t="s">
        <v>699</v>
      </c>
      <c r="V190" s="44" t="s">
        <v>462</v>
      </c>
      <c r="W190" s="45"/>
      <c r="X190" s="45"/>
      <c r="Y190" s="48"/>
    </row>
    <row r="191" spans="1:25" ht="75" x14ac:dyDescent="0.25">
      <c r="A191" s="32" t="s">
        <v>393</v>
      </c>
      <c r="B191" s="32" t="s">
        <v>32</v>
      </c>
      <c r="C191" s="33" t="s">
        <v>394</v>
      </c>
      <c r="D191" s="34">
        <v>821</v>
      </c>
      <c r="E191" s="35">
        <f t="shared" si="8"/>
        <v>0.82099999999999995</v>
      </c>
      <c r="F191" s="36" t="str">
        <f t="shared" si="9"/>
        <v>Small</v>
      </c>
      <c r="G191" s="37" t="s">
        <v>176</v>
      </c>
      <c r="H191" s="38">
        <v>56.840446</v>
      </c>
      <c r="I191" s="38">
        <v>-5.3205182999999998</v>
      </c>
      <c r="J191" s="38">
        <v>56.826968999999998</v>
      </c>
      <c r="K191" s="38">
        <v>-5.3466819000000001</v>
      </c>
      <c r="L191" s="37" t="s">
        <v>217</v>
      </c>
      <c r="M191" s="39">
        <v>2011</v>
      </c>
      <c r="N191" s="39">
        <f t="shared" si="11"/>
        <v>10</v>
      </c>
      <c r="O191" s="40">
        <v>0.28100000000000003</v>
      </c>
      <c r="P191" s="40">
        <v>0.28999999999999998</v>
      </c>
      <c r="Q191" s="41">
        <v>44197</v>
      </c>
      <c r="R191" s="42">
        <v>4864</v>
      </c>
      <c r="S191" s="43"/>
      <c r="T191" s="43" t="s">
        <v>52</v>
      </c>
      <c r="U191" s="30" t="s">
        <v>395</v>
      </c>
      <c r="V191" s="44" t="s">
        <v>396</v>
      </c>
      <c r="W191" s="45"/>
      <c r="X191" s="45"/>
      <c r="Y191" s="48"/>
    </row>
    <row r="192" spans="1:25" ht="75" x14ac:dyDescent="0.25">
      <c r="A192" s="32" t="s">
        <v>710</v>
      </c>
      <c r="B192" s="32" t="s">
        <v>32</v>
      </c>
      <c r="C192" s="33" t="s">
        <v>432</v>
      </c>
      <c r="D192" s="60">
        <v>818</v>
      </c>
      <c r="E192" s="35">
        <f t="shared" si="8"/>
        <v>0.81799999999999995</v>
      </c>
      <c r="F192" s="36" t="str">
        <f t="shared" si="9"/>
        <v>Small</v>
      </c>
      <c r="G192" s="37" t="s">
        <v>176</v>
      </c>
      <c r="H192" s="38">
        <v>56.592832999999999</v>
      </c>
      <c r="I192" s="38">
        <v>-5.6671227999999996</v>
      </c>
      <c r="J192" s="38">
        <v>56.58952</v>
      </c>
      <c r="K192" s="38">
        <v>-5.6304999000000002</v>
      </c>
      <c r="L192" s="37" t="s">
        <v>217</v>
      </c>
      <c r="M192" s="39">
        <v>2015</v>
      </c>
      <c r="N192" s="39">
        <f t="shared" si="11"/>
        <v>6</v>
      </c>
      <c r="O192" s="40">
        <v>0.26500000000000001</v>
      </c>
      <c r="P192" s="40">
        <v>0.33700000000000002</v>
      </c>
      <c r="Q192" s="41">
        <v>44166</v>
      </c>
      <c r="R192" s="42">
        <v>2367</v>
      </c>
      <c r="S192" s="43"/>
      <c r="T192" s="43" t="s">
        <v>52</v>
      </c>
      <c r="U192" s="30" t="s">
        <v>711</v>
      </c>
      <c r="V192" s="44" t="s">
        <v>712</v>
      </c>
      <c r="W192" s="45"/>
      <c r="X192" s="45"/>
      <c r="Y192" s="48"/>
    </row>
    <row r="193" spans="1:25" ht="45" x14ac:dyDescent="0.25">
      <c r="A193" s="32" t="s">
        <v>700</v>
      </c>
      <c r="B193" s="32" t="s">
        <v>32</v>
      </c>
      <c r="C193" s="33" t="s">
        <v>334</v>
      </c>
      <c r="D193" s="60">
        <v>812</v>
      </c>
      <c r="E193" s="35">
        <f t="shared" si="8"/>
        <v>0.81200000000000006</v>
      </c>
      <c r="F193" s="36" t="str">
        <f t="shared" si="9"/>
        <v>Small</v>
      </c>
      <c r="G193" s="37" t="s">
        <v>176</v>
      </c>
      <c r="H193" s="38">
        <v>57.580713000000003</v>
      </c>
      <c r="I193" s="38">
        <v>-5.0769669999999998</v>
      </c>
      <c r="J193" s="38">
        <v>57.59122</v>
      </c>
      <c r="K193" s="38">
        <v>-5.0940593999999999</v>
      </c>
      <c r="L193" s="37" t="s">
        <v>217</v>
      </c>
      <c r="M193" s="39">
        <v>2014</v>
      </c>
      <c r="N193" s="39">
        <f t="shared" si="11"/>
        <v>7</v>
      </c>
      <c r="O193" s="40">
        <v>0.23599999999999999</v>
      </c>
      <c r="P193" s="40">
        <v>0.245</v>
      </c>
      <c r="Q193" s="41">
        <v>44197</v>
      </c>
      <c r="R193" s="42">
        <v>1746</v>
      </c>
      <c r="S193" s="43"/>
      <c r="T193" s="43" t="s">
        <v>52</v>
      </c>
      <c r="U193" s="30" t="s">
        <v>701</v>
      </c>
      <c r="V193" s="44" t="s">
        <v>702</v>
      </c>
      <c r="W193" s="45"/>
      <c r="X193" s="45"/>
      <c r="Y193" s="48"/>
    </row>
    <row r="194" spans="1:25" ht="45" x14ac:dyDescent="0.25">
      <c r="A194" s="32" t="s">
        <v>258</v>
      </c>
      <c r="B194" s="32" t="s">
        <v>72</v>
      </c>
      <c r="C194" s="33" t="s">
        <v>223</v>
      </c>
      <c r="D194" s="34">
        <v>810</v>
      </c>
      <c r="E194" s="35">
        <f t="shared" si="8"/>
        <v>0.81</v>
      </c>
      <c r="F194" s="36" t="str">
        <f t="shared" si="9"/>
        <v>Small</v>
      </c>
      <c r="G194" s="37" t="s">
        <v>34</v>
      </c>
      <c r="H194" s="47">
        <v>52.293714000000001</v>
      </c>
      <c r="I194" s="47">
        <v>-3.5969186999999998</v>
      </c>
      <c r="J194" s="47">
        <v>52.293981000000002</v>
      </c>
      <c r="K194" s="47">
        <v>-3.5976697999999998</v>
      </c>
      <c r="L194" s="37" t="s">
        <v>40</v>
      </c>
      <c r="M194" s="57">
        <v>1997</v>
      </c>
      <c r="N194" s="39">
        <f t="shared" si="11"/>
        <v>24</v>
      </c>
      <c r="O194" s="40"/>
      <c r="P194" s="40"/>
      <c r="Q194" s="41"/>
      <c r="R194" s="42"/>
      <c r="S194" s="42"/>
      <c r="T194" s="44" t="s">
        <v>253</v>
      </c>
      <c r="U194" s="30" t="s">
        <v>254</v>
      </c>
      <c r="V194" s="44" t="s">
        <v>255</v>
      </c>
      <c r="W194" s="45"/>
      <c r="X194" s="45"/>
      <c r="Y194" s="48"/>
    </row>
    <row r="195" spans="1:25" ht="60" x14ac:dyDescent="0.25">
      <c r="A195" s="32" t="s">
        <v>703</v>
      </c>
      <c r="B195" s="32" t="s">
        <v>32</v>
      </c>
      <c r="C195" s="33" t="s">
        <v>704</v>
      </c>
      <c r="D195" s="60">
        <v>800</v>
      </c>
      <c r="E195" s="35">
        <f t="shared" ref="E195:E258" si="12">D195/1000</f>
        <v>0.8</v>
      </c>
      <c r="F195" s="36" t="str">
        <f t="shared" ref="F195:F258" si="13">IF(E195&gt;=5,"Large",IF(AND(E195&lt;5,E195&gt;=0.1),"Small",IF(E195&lt;0.1,"Micro")))</f>
        <v>Small</v>
      </c>
      <c r="G195" s="37" t="s">
        <v>176</v>
      </c>
      <c r="H195" s="38">
        <v>56.710909999999998</v>
      </c>
      <c r="I195" s="38">
        <v>-4.5579700000000001</v>
      </c>
      <c r="J195" s="38">
        <v>56.726699000000004</v>
      </c>
      <c r="K195" s="38">
        <v>-4.5587078999999999</v>
      </c>
      <c r="L195" s="37" t="s">
        <v>217</v>
      </c>
      <c r="M195" s="39">
        <v>2016</v>
      </c>
      <c r="N195" s="39">
        <f t="shared" ref="N195:N226" si="14">2021-M195</f>
        <v>5</v>
      </c>
      <c r="O195" s="40">
        <v>0.32400000000000001</v>
      </c>
      <c r="P195" s="40">
        <v>0.41</v>
      </c>
      <c r="Q195" s="41">
        <v>44197</v>
      </c>
      <c r="R195" s="42">
        <v>2879</v>
      </c>
      <c r="S195" s="43"/>
      <c r="T195" s="43"/>
      <c r="U195" s="30" t="s">
        <v>705</v>
      </c>
      <c r="V195" s="44" t="s">
        <v>195</v>
      </c>
      <c r="W195" s="45"/>
      <c r="X195" s="45"/>
      <c r="Y195" s="48"/>
    </row>
    <row r="196" spans="1:25" ht="45" x14ac:dyDescent="0.25">
      <c r="A196" s="32" t="s">
        <v>706</v>
      </c>
      <c r="B196" s="32" t="s">
        <v>32</v>
      </c>
      <c r="C196" s="33" t="s">
        <v>707</v>
      </c>
      <c r="D196" s="60">
        <v>800</v>
      </c>
      <c r="E196" s="35">
        <f t="shared" si="12"/>
        <v>0.8</v>
      </c>
      <c r="F196" s="36" t="str">
        <f t="shared" si="13"/>
        <v>Small</v>
      </c>
      <c r="G196" s="37" t="s">
        <v>176</v>
      </c>
      <c r="H196" s="38">
        <v>56.419490000000003</v>
      </c>
      <c r="I196" s="38">
        <v>-4.5209099999999998</v>
      </c>
      <c r="J196" s="38">
        <v>56.424079329261801</v>
      </c>
      <c r="K196" s="38">
        <v>-4.5378207586373103</v>
      </c>
      <c r="L196" s="37" t="s">
        <v>217</v>
      </c>
      <c r="M196" s="39">
        <v>2016</v>
      </c>
      <c r="N196" s="39">
        <f t="shared" si="14"/>
        <v>5</v>
      </c>
      <c r="O196" s="40">
        <v>0.31</v>
      </c>
      <c r="P196" s="40">
        <v>0.36199999999999999</v>
      </c>
      <c r="Q196" s="41">
        <v>44166</v>
      </c>
      <c r="R196" s="42">
        <v>2546</v>
      </c>
      <c r="S196" s="43"/>
      <c r="T196" s="43"/>
      <c r="U196" s="30" t="s">
        <v>708</v>
      </c>
      <c r="V196" s="44" t="s">
        <v>709</v>
      </c>
      <c r="W196" s="45"/>
      <c r="X196" s="45"/>
      <c r="Y196" s="48"/>
    </row>
    <row r="197" spans="1:25" ht="60" x14ac:dyDescent="0.25">
      <c r="A197" s="32" t="s">
        <v>713</v>
      </c>
      <c r="B197" s="32" t="s">
        <v>32</v>
      </c>
      <c r="C197" s="33" t="s">
        <v>714</v>
      </c>
      <c r="D197" s="60">
        <v>800</v>
      </c>
      <c r="E197" s="35">
        <f t="shared" si="12"/>
        <v>0.8</v>
      </c>
      <c r="F197" s="36" t="str">
        <f t="shared" si="13"/>
        <v>Small</v>
      </c>
      <c r="G197" s="37" t="s">
        <v>176</v>
      </c>
      <c r="H197" s="38">
        <v>57.056165</v>
      </c>
      <c r="I197" s="38">
        <v>-5.0817171999999999</v>
      </c>
      <c r="J197" s="38">
        <v>57.041376999999997</v>
      </c>
      <c r="K197" s="38">
        <v>-5.1037186999999999</v>
      </c>
      <c r="L197" s="37" t="s">
        <v>217</v>
      </c>
      <c r="M197" s="39">
        <v>2015</v>
      </c>
      <c r="N197" s="39">
        <f t="shared" si="14"/>
        <v>6</v>
      </c>
      <c r="O197" s="40">
        <v>0.249</v>
      </c>
      <c r="P197" s="40">
        <v>0.29399999999999998</v>
      </c>
      <c r="Q197" s="41">
        <v>44197</v>
      </c>
      <c r="R197" s="42">
        <v>2066</v>
      </c>
      <c r="S197" s="43"/>
      <c r="T197" s="43" t="s">
        <v>52</v>
      </c>
      <c r="U197" s="30" t="s">
        <v>715</v>
      </c>
      <c r="V197" s="44" t="s">
        <v>716</v>
      </c>
      <c r="W197" s="45"/>
      <c r="X197" s="45"/>
      <c r="Y197" s="48" t="s">
        <v>3229</v>
      </c>
    </row>
    <row r="198" spans="1:25" x14ac:dyDescent="0.25">
      <c r="A198" s="67" t="s">
        <v>3104</v>
      </c>
      <c r="B198" s="32" t="s">
        <v>32</v>
      </c>
      <c r="C198" s="30" t="s">
        <v>216</v>
      </c>
      <c r="D198" s="60">
        <v>800</v>
      </c>
      <c r="E198" s="70">
        <f t="shared" si="12"/>
        <v>0.8</v>
      </c>
      <c r="F198" s="36" t="str">
        <f t="shared" si="13"/>
        <v>Small</v>
      </c>
      <c r="G198" s="53" t="s">
        <v>176</v>
      </c>
      <c r="H198" s="47">
        <v>57.056159999999998</v>
      </c>
      <c r="I198" s="47">
        <v>-5.0817052</v>
      </c>
      <c r="J198" s="47">
        <v>57.041372000000003</v>
      </c>
      <c r="K198" s="47">
        <v>-5.1037207000000002</v>
      </c>
      <c r="L198" s="53"/>
      <c r="M198" s="39">
        <v>2015</v>
      </c>
      <c r="N198" s="39">
        <f t="shared" si="14"/>
        <v>6</v>
      </c>
      <c r="O198" s="79"/>
      <c r="P198" s="79"/>
      <c r="Q198" s="79"/>
      <c r="R198" s="79"/>
      <c r="S198" s="79"/>
      <c r="T198" s="79" t="s">
        <v>3105</v>
      </c>
      <c r="U198" s="80" t="s">
        <v>3106</v>
      </c>
      <c r="V198" s="31"/>
      <c r="W198" s="47"/>
      <c r="X198" s="47"/>
      <c r="Y198" s="53"/>
    </row>
    <row r="199" spans="1:25" ht="45" x14ac:dyDescent="0.25">
      <c r="A199" s="32" t="s">
        <v>717</v>
      </c>
      <c r="B199" s="32" t="s">
        <v>32</v>
      </c>
      <c r="C199" s="33" t="s">
        <v>718</v>
      </c>
      <c r="D199" s="60">
        <v>790</v>
      </c>
      <c r="E199" s="35">
        <f t="shared" si="12"/>
        <v>0.79</v>
      </c>
      <c r="F199" s="36" t="str">
        <f t="shared" si="13"/>
        <v>Small</v>
      </c>
      <c r="G199" s="37" t="s">
        <v>176</v>
      </c>
      <c r="H199" s="38">
        <v>56.378186999999997</v>
      </c>
      <c r="I199" s="38">
        <v>-4.2163326999999997</v>
      </c>
      <c r="J199" s="38" t="s">
        <v>719</v>
      </c>
      <c r="K199" s="58" t="s">
        <v>720</v>
      </c>
      <c r="L199" s="37" t="s">
        <v>217</v>
      </c>
      <c r="M199" s="39">
        <v>2011</v>
      </c>
      <c r="N199" s="39">
        <f t="shared" si="14"/>
        <v>10</v>
      </c>
      <c r="O199" s="40">
        <v>0.38900000000000001</v>
      </c>
      <c r="P199" s="40">
        <v>0.38900000000000001</v>
      </c>
      <c r="Q199" s="41">
        <v>44197</v>
      </c>
      <c r="R199" s="42">
        <v>2700</v>
      </c>
      <c r="S199" s="43"/>
      <c r="T199" s="44" t="s">
        <v>721</v>
      </c>
      <c r="U199" s="30" t="s">
        <v>722</v>
      </c>
      <c r="V199" s="33" t="s">
        <v>723</v>
      </c>
      <c r="W199" s="38"/>
      <c r="X199" s="38"/>
      <c r="Y199" s="37"/>
    </row>
    <row r="200" spans="1:25" ht="60" x14ac:dyDescent="0.25">
      <c r="A200" s="32" t="s">
        <v>724</v>
      </c>
      <c r="B200" s="32" t="s">
        <v>32</v>
      </c>
      <c r="C200" s="33" t="s">
        <v>725</v>
      </c>
      <c r="D200" s="60">
        <v>785</v>
      </c>
      <c r="E200" s="35">
        <f t="shared" si="12"/>
        <v>0.78500000000000003</v>
      </c>
      <c r="F200" s="36" t="str">
        <f t="shared" si="13"/>
        <v>Small</v>
      </c>
      <c r="G200" s="37" t="s">
        <v>34</v>
      </c>
      <c r="H200" s="38">
        <v>55.924097000000003</v>
      </c>
      <c r="I200" s="38">
        <v>-5.5712558999999997</v>
      </c>
      <c r="J200" s="38">
        <v>55.919818999999997</v>
      </c>
      <c r="K200" s="38">
        <v>-5.5579809999999998</v>
      </c>
      <c r="L200" s="37" t="s">
        <v>40</v>
      </c>
      <c r="M200" s="39">
        <v>1981</v>
      </c>
      <c r="N200" s="39">
        <f t="shared" si="14"/>
        <v>40</v>
      </c>
      <c r="O200" s="40">
        <v>0.60199999999999998</v>
      </c>
      <c r="P200" s="40">
        <v>0.46700000000000003</v>
      </c>
      <c r="Q200" s="41">
        <v>44197</v>
      </c>
      <c r="R200" s="42">
        <v>3220</v>
      </c>
      <c r="S200" s="42">
        <v>2535</v>
      </c>
      <c r="T200" s="44" t="s">
        <v>356</v>
      </c>
      <c r="U200" s="30" t="s">
        <v>726</v>
      </c>
      <c r="V200" s="44" t="s">
        <v>546</v>
      </c>
      <c r="W200" s="45"/>
      <c r="X200" s="45"/>
      <c r="Y200" s="48"/>
    </row>
    <row r="201" spans="1:25" ht="45" x14ac:dyDescent="0.25">
      <c r="A201" s="32" t="s">
        <v>689</v>
      </c>
      <c r="B201" s="32" t="s">
        <v>32</v>
      </c>
      <c r="C201" s="33" t="s">
        <v>216</v>
      </c>
      <c r="D201" s="60">
        <v>780</v>
      </c>
      <c r="E201" s="35">
        <f t="shared" si="12"/>
        <v>0.78</v>
      </c>
      <c r="F201" s="36" t="str">
        <f t="shared" si="13"/>
        <v>Small</v>
      </c>
      <c r="G201" s="37" t="s">
        <v>176</v>
      </c>
      <c r="H201" s="38">
        <v>56.596632</v>
      </c>
      <c r="I201" s="38">
        <v>-4.2655947999999997</v>
      </c>
      <c r="J201" s="38">
        <v>56.586173000000002</v>
      </c>
      <c r="K201" s="38">
        <v>-4.2646761</v>
      </c>
      <c r="L201" s="37" t="s">
        <v>217</v>
      </c>
      <c r="M201" s="39">
        <v>2011</v>
      </c>
      <c r="N201" s="39">
        <f t="shared" si="14"/>
        <v>10</v>
      </c>
      <c r="O201" s="40">
        <v>0.249</v>
      </c>
      <c r="P201" s="40">
        <v>0.254</v>
      </c>
      <c r="Q201" s="41">
        <v>44197</v>
      </c>
      <c r="R201" s="42">
        <v>1897</v>
      </c>
      <c r="S201" s="43"/>
      <c r="T201" s="44" t="s">
        <v>56</v>
      </c>
      <c r="U201" s="30" t="s">
        <v>690</v>
      </c>
      <c r="V201" s="44" t="s">
        <v>620</v>
      </c>
      <c r="W201" s="45"/>
      <c r="X201" s="45">
        <f>9/12</f>
        <v>0.75</v>
      </c>
      <c r="Y201" s="48" t="s">
        <v>3237</v>
      </c>
    </row>
    <row r="202" spans="1:25" ht="90" x14ac:dyDescent="0.25">
      <c r="A202" s="32" t="s">
        <v>727</v>
      </c>
      <c r="B202" s="32" t="s">
        <v>676</v>
      </c>
      <c r="C202" s="33" t="s">
        <v>677</v>
      </c>
      <c r="D202" s="60">
        <v>780</v>
      </c>
      <c r="E202" s="35">
        <f t="shared" si="12"/>
        <v>0.78</v>
      </c>
      <c r="F202" s="36" t="str">
        <f t="shared" si="13"/>
        <v>Small</v>
      </c>
      <c r="G202" s="37" t="s">
        <v>176</v>
      </c>
      <c r="H202" s="38">
        <v>54.787010000000002</v>
      </c>
      <c r="I202" s="38">
        <v>-7.4657900000000001</v>
      </c>
      <c r="J202" s="38">
        <v>54.782808000000003</v>
      </c>
      <c r="K202" s="38">
        <v>-7.4616506999999999</v>
      </c>
      <c r="L202" s="37" t="s">
        <v>40</v>
      </c>
      <c r="M202" s="39">
        <v>1997</v>
      </c>
      <c r="N202" s="39">
        <f t="shared" si="14"/>
        <v>24</v>
      </c>
      <c r="O202" s="40">
        <v>0.34399999999999997</v>
      </c>
      <c r="P202" s="40">
        <v>0.20300000000000001</v>
      </c>
      <c r="Q202" s="41">
        <v>42705</v>
      </c>
      <c r="R202" s="42">
        <v>1391</v>
      </c>
      <c r="S202" s="42">
        <v>1391</v>
      </c>
      <c r="T202" s="44" t="s">
        <v>728</v>
      </c>
      <c r="U202" s="30" t="s">
        <v>729</v>
      </c>
      <c r="V202" s="44" t="s">
        <v>679</v>
      </c>
      <c r="W202" s="45"/>
      <c r="X202" s="45"/>
      <c r="Y202" s="48"/>
    </row>
    <row r="203" spans="1:25" x14ac:dyDescent="0.25">
      <c r="A203" s="32" t="s">
        <v>730</v>
      </c>
      <c r="B203" s="32" t="s">
        <v>32</v>
      </c>
      <c r="C203" s="33"/>
      <c r="D203" s="60">
        <v>780</v>
      </c>
      <c r="E203" s="35">
        <f t="shared" si="12"/>
        <v>0.78</v>
      </c>
      <c r="F203" s="36" t="str">
        <f t="shared" si="13"/>
        <v>Small</v>
      </c>
      <c r="G203" s="37" t="s">
        <v>176</v>
      </c>
      <c r="H203" s="38">
        <v>57.053151999999997</v>
      </c>
      <c r="I203" s="38">
        <v>-5.0249188</v>
      </c>
      <c r="J203" s="38">
        <v>57.044517999999997</v>
      </c>
      <c r="K203" s="38">
        <v>-5.0355229000000001</v>
      </c>
      <c r="L203" s="37"/>
      <c r="M203" s="39"/>
      <c r="N203" s="39"/>
      <c r="O203" s="40"/>
      <c r="P203" s="40"/>
      <c r="Q203" s="41"/>
      <c r="R203" s="42"/>
      <c r="S203" s="42"/>
      <c r="T203" s="44" t="s">
        <v>52</v>
      </c>
      <c r="U203" s="30"/>
      <c r="V203" s="44"/>
      <c r="W203" s="45"/>
      <c r="X203" s="45"/>
      <c r="Y203" s="48"/>
    </row>
    <row r="204" spans="1:25" ht="60" x14ac:dyDescent="0.25">
      <c r="A204" s="32" t="s">
        <v>734</v>
      </c>
      <c r="B204" s="32" t="s">
        <v>72</v>
      </c>
      <c r="C204" s="33" t="s">
        <v>223</v>
      </c>
      <c r="D204" s="60">
        <v>760</v>
      </c>
      <c r="E204" s="35">
        <f t="shared" si="12"/>
        <v>0.76</v>
      </c>
      <c r="F204" s="36" t="str">
        <f t="shared" si="13"/>
        <v>Small</v>
      </c>
      <c r="G204" s="46" t="s">
        <v>46</v>
      </c>
      <c r="H204" s="47">
        <v>52.980899999999998</v>
      </c>
      <c r="I204" s="47">
        <v>-3.9685600000000001</v>
      </c>
      <c r="J204" s="47">
        <v>52.980559999999997</v>
      </c>
      <c r="K204" s="47">
        <v>-3.9885253000000001</v>
      </c>
      <c r="L204" s="37" t="s">
        <v>40</v>
      </c>
      <c r="M204" s="39">
        <v>1998</v>
      </c>
      <c r="N204" s="39">
        <f t="shared" ref="N204:N230" si="15">2021-M204</f>
        <v>23</v>
      </c>
      <c r="O204" s="40">
        <v>0.185</v>
      </c>
      <c r="P204" s="40">
        <v>0.111</v>
      </c>
      <c r="Q204" s="41">
        <v>44197</v>
      </c>
      <c r="R204" s="43">
        <v>728</v>
      </c>
      <c r="S204" s="43">
        <v>336</v>
      </c>
      <c r="T204" s="44" t="s">
        <v>131</v>
      </c>
      <c r="U204" s="30" t="s">
        <v>735</v>
      </c>
      <c r="V204" s="44" t="s">
        <v>736</v>
      </c>
      <c r="W204" s="45"/>
      <c r="X204" s="45"/>
      <c r="Y204" s="48"/>
    </row>
    <row r="205" spans="1:25" ht="105" x14ac:dyDescent="0.25">
      <c r="A205" s="32" t="s">
        <v>3319</v>
      </c>
      <c r="B205" s="32" t="s">
        <v>32</v>
      </c>
      <c r="C205" s="33" t="s">
        <v>731</v>
      </c>
      <c r="D205" s="60">
        <v>755</v>
      </c>
      <c r="E205" s="35">
        <f t="shared" si="12"/>
        <v>0.755</v>
      </c>
      <c r="F205" s="36" t="str">
        <f t="shared" si="13"/>
        <v>Small</v>
      </c>
      <c r="G205" s="37" t="s">
        <v>176</v>
      </c>
      <c r="H205" s="38">
        <v>56.706462000000002</v>
      </c>
      <c r="I205" s="38">
        <v>-3.9187150000000002</v>
      </c>
      <c r="J205" s="38">
        <v>56.691296999999999</v>
      </c>
      <c r="K205" s="38">
        <v>-3.9225637</v>
      </c>
      <c r="L205" s="37" t="s">
        <v>217</v>
      </c>
      <c r="M205" s="39">
        <v>2013</v>
      </c>
      <c r="N205" s="39">
        <f t="shared" si="15"/>
        <v>8</v>
      </c>
      <c r="O205" s="40">
        <v>0.27300000000000002</v>
      </c>
      <c r="P205" s="40">
        <v>0.30099999999999999</v>
      </c>
      <c r="Q205" s="41">
        <v>44197</v>
      </c>
      <c r="R205" s="42">
        <v>2011</v>
      </c>
      <c r="S205" s="43"/>
      <c r="T205" s="44" t="s">
        <v>307</v>
      </c>
      <c r="U205" s="30" t="s">
        <v>732</v>
      </c>
      <c r="V205" s="33" t="s">
        <v>733</v>
      </c>
      <c r="W205" s="38" t="s">
        <v>3263</v>
      </c>
      <c r="X205" s="65">
        <f>(12+1)/12</f>
        <v>1.0833333333333333</v>
      </c>
      <c r="Y205" s="37"/>
    </row>
    <row r="206" spans="1:25" ht="75" x14ac:dyDescent="0.25">
      <c r="A206" s="32" t="s">
        <v>737</v>
      </c>
      <c r="B206" s="32" t="s">
        <v>32</v>
      </c>
      <c r="C206" s="33" t="s">
        <v>480</v>
      </c>
      <c r="D206" s="60">
        <v>750</v>
      </c>
      <c r="E206" s="35">
        <f t="shared" si="12"/>
        <v>0.75</v>
      </c>
      <c r="F206" s="36" t="str">
        <f t="shared" si="13"/>
        <v>Small</v>
      </c>
      <c r="G206" s="37" t="s">
        <v>34</v>
      </c>
      <c r="H206" s="38">
        <v>55.144378000000003</v>
      </c>
      <c r="I206" s="38">
        <v>-4.2779959999999999</v>
      </c>
      <c r="J206" s="38" t="s">
        <v>481</v>
      </c>
      <c r="K206" s="58" t="s">
        <v>482</v>
      </c>
      <c r="L206" s="37" t="s">
        <v>217</v>
      </c>
      <c r="M206" s="39">
        <v>2013</v>
      </c>
      <c r="N206" s="39">
        <f t="shared" si="15"/>
        <v>8</v>
      </c>
      <c r="O206" s="40">
        <v>0.57099999999999995</v>
      </c>
      <c r="P206" s="40">
        <v>0.68899999999999995</v>
      </c>
      <c r="Q206" s="41">
        <v>44166</v>
      </c>
      <c r="R206" s="42">
        <v>4537</v>
      </c>
      <c r="S206" s="43"/>
      <c r="T206" s="43"/>
      <c r="U206" s="30" t="s">
        <v>738</v>
      </c>
      <c r="V206" s="44" t="s">
        <v>484</v>
      </c>
      <c r="W206" s="45"/>
      <c r="X206" s="45"/>
      <c r="Y206" s="48"/>
    </row>
    <row r="207" spans="1:25" ht="30" x14ac:dyDescent="0.25">
      <c r="A207" s="32" t="s">
        <v>747</v>
      </c>
      <c r="B207" s="32" t="s">
        <v>32</v>
      </c>
      <c r="C207" s="33" t="s">
        <v>748</v>
      </c>
      <c r="D207" s="60">
        <v>750</v>
      </c>
      <c r="E207" s="35">
        <f t="shared" si="12"/>
        <v>0.75</v>
      </c>
      <c r="F207" s="36" t="str">
        <f t="shared" si="13"/>
        <v>Small</v>
      </c>
      <c r="G207" s="37" t="s">
        <v>176</v>
      </c>
      <c r="H207" s="38">
        <v>56.446710000000003</v>
      </c>
      <c r="I207" s="38">
        <v>-6.07186</v>
      </c>
      <c r="J207" s="38">
        <v>56.429490317956997</v>
      </c>
      <c r="K207" s="38">
        <v>-6.0559506132056198</v>
      </c>
      <c r="L207" s="37" t="s">
        <v>217</v>
      </c>
      <c r="M207" s="39">
        <v>2014</v>
      </c>
      <c r="N207" s="39">
        <f t="shared" si="15"/>
        <v>7</v>
      </c>
      <c r="O207" s="40">
        <v>0.49</v>
      </c>
      <c r="P207" s="40">
        <v>0.53400000000000003</v>
      </c>
      <c r="Q207" s="41">
        <v>44166</v>
      </c>
      <c r="R207" s="42">
        <v>3516</v>
      </c>
      <c r="S207" s="43"/>
      <c r="T207" s="43"/>
      <c r="U207" s="30" t="s">
        <v>749</v>
      </c>
      <c r="V207" s="44" t="s">
        <v>750</v>
      </c>
      <c r="W207" s="45"/>
      <c r="X207" s="45"/>
      <c r="Y207" s="48"/>
    </row>
    <row r="208" spans="1:25" ht="75" x14ac:dyDescent="0.25">
      <c r="A208" s="32" t="s">
        <v>751</v>
      </c>
      <c r="B208" s="32" t="s">
        <v>32</v>
      </c>
      <c r="C208" s="33" t="s">
        <v>292</v>
      </c>
      <c r="D208" s="60">
        <v>750</v>
      </c>
      <c r="E208" s="35">
        <f t="shared" si="12"/>
        <v>0.75</v>
      </c>
      <c r="F208" s="36" t="str">
        <f t="shared" si="13"/>
        <v>Small</v>
      </c>
      <c r="G208" s="37" t="s">
        <v>34</v>
      </c>
      <c r="H208" s="38">
        <v>56.963278000000003</v>
      </c>
      <c r="I208" s="38">
        <v>-5.8123348999999997</v>
      </c>
      <c r="J208" s="38">
        <v>56.963509000000002</v>
      </c>
      <c r="K208" s="38">
        <v>-5.8125494</v>
      </c>
      <c r="L208" s="37" t="s">
        <v>40</v>
      </c>
      <c r="M208" s="39">
        <v>1948</v>
      </c>
      <c r="N208" s="39">
        <f t="shared" si="15"/>
        <v>73</v>
      </c>
      <c r="O208" s="40">
        <v>0.40400000000000003</v>
      </c>
      <c r="P208" s="40">
        <v>0.42199999999999999</v>
      </c>
      <c r="Q208" s="41">
        <v>44136</v>
      </c>
      <c r="R208" s="42">
        <v>2781</v>
      </c>
      <c r="S208" s="42">
        <v>2781</v>
      </c>
      <c r="T208" s="44" t="s">
        <v>41</v>
      </c>
      <c r="U208" s="30" t="s">
        <v>752</v>
      </c>
      <c r="V208" s="44" t="s">
        <v>753</v>
      </c>
      <c r="W208" s="45"/>
      <c r="X208" s="45"/>
      <c r="Y208" s="48"/>
    </row>
    <row r="209" spans="1:25" ht="75" x14ac:dyDescent="0.25">
      <c r="A209" s="32" t="s">
        <v>754</v>
      </c>
      <c r="B209" s="32" t="s">
        <v>72</v>
      </c>
      <c r="C209" s="33" t="s">
        <v>755</v>
      </c>
      <c r="D209" s="60">
        <v>750</v>
      </c>
      <c r="E209" s="35">
        <f t="shared" si="12"/>
        <v>0.75</v>
      </c>
      <c r="F209" s="36" t="str">
        <f t="shared" si="13"/>
        <v>Small</v>
      </c>
      <c r="G209" s="37" t="s">
        <v>34</v>
      </c>
      <c r="H209" s="38">
        <v>52.469749999999998</v>
      </c>
      <c r="I209" s="38">
        <v>-3.6026199999999999</v>
      </c>
      <c r="J209" s="38">
        <v>52.470266000000002</v>
      </c>
      <c r="K209" s="38">
        <v>-3.6032313</v>
      </c>
      <c r="L209" s="37" t="s">
        <v>40</v>
      </c>
      <c r="M209" s="39">
        <v>1967</v>
      </c>
      <c r="N209" s="39">
        <f t="shared" si="15"/>
        <v>54</v>
      </c>
      <c r="O209" s="40">
        <v>0.45</v>
      </c>
      <c r="P209" s="40">
        <v>0.39600000000000002</v>
      </c>
      <c r="Q209" s="41">
        <v>44136</v>
      </c>
      <c r="R209" s="42">
        <v>2611</v>
      </c>
      <c r="S209" s="42">
        <v>2573</v>
      </c>
      <c r="T209" s="33" t="s">
        <v>253</v>
      </c>
      <c r="U209" s="30" t="s">
        <v>756</v>
      </c>
      <c r="V209" s="44" t="s">
        <v>757</v>
      </c>
      <c r="W209" s="45"/>
      <c r="X209" s="45"/>
      <c r="Y209" s="48"/>
    </row>
    <row r="210" spans="1:25" ht="45" x14ac:dyDescent="0.25">
      <c r="A210" s="32" t="s">
        <v>758</v>
      </c>
      <c r="B210" s="32" t="s">
        <v>32</v>
      </c>
      <c r="C210" s="33" t="s">
        <v>216</v>
      </c>
      <c r="D210" s="60">
        <v>750</v>
      </c>
      <c r="E210" s="35">
        <f t="shared" si="12"/>
        <v>0.75</v>
      </c>
      <c r="F210" s="36" t="str">
        <f t="shared" si="13"/>
        <v>Small</v>
      </c>
      <c r="G210" s="37" t="s">
        <v>176</v>
      </c>
      <c r="H210" s="38">
        <v>56.959744999999998</v>
      </c>
      <c r="I210" s="38">
        <v>-5.0392190000000001</v>
      </c>
      <c r="J210" s="38">
        <v>56.974169000000003</v>
      </c>
      <c r="K210" s="38">
        <v>-5.0259172000000003</v>
      </c>
      <c r="L210" s="37" t="s">
        <v>217</v>
      </c>
      <c r="M210" s="39">
        <v>2015</v>
      </c>
      <c r="N210" s="39">
        <f t="shared" si="15"/>
        <v>6</v>
      </c>
      <c r="O210" s="40">
        <v>0.34100000000000003</v>
      </c>
      <c r="P210" s="40">
        <v>0.35299999999999998</v>
      </c>
      <c r="Q210" s="41">
        <v>44197</v>
      </c>
      <c r="R210" s="42">
        <v>2322</v>
      </c>
      <c r="S210" s="43"/>
      <c r="T210" s="43" t="s">
        <v>52</v>
      </c>
      <c r="U210" s="30" t="s">
        <v>759</v>
      </c>
      <c r="V210" s="44" t="s">
        <v>487</v>
      </c>
      <c r="W210" s="45"/>
      <c r="X210" s="45"/>
      <c r="Y210" s="48"/>
    </row>
    <row r="211" spans="1:25" ht="75" x14ac:dyDescent="0.25">
      <c r="A211" s="32" t="s">
        <v>760</v>
      </c>
      <c r="B211" s="32" t="s">
        <v>32</v>
      </c>
      <c r="C211" s="33" t="s">
        <v>318</v>
      </c>
      <c r="D211" s="60">
        <v>750</v>
      </c>
      <c r="E211" s="35">
        <f t="shared" si="12"/>
        <v>0.75</v>
      </c>
      <c r="F211" s="36" t="str">
        <f t="shared" si="13"/>
        <v>Small</v>
      </c>
      <c r="G211" s="37" t="s">
        <v>176</v>
      </c>
      <c r="H211" s="38">
        <v>56.369880000000002</v>
      </c>
      <c r="I211" s="38">
        <v>-4.3013399999999997</v>
      </c>
      <c r="J211" s="38">
        <v>56.3822486187537</v>
      </c>
      <c r="K211" s="38">
        <v>-4.3260328258932104</v>
      </c>
      <c r="L211" s="37" t="s">
        <v>217</v>
      </c>
      <c r="M211" s="39">
        <v>2016</v>
      </c>
      <c r="N211" s="39">
        <f t="shared" si="15"/>
        <v>5</v>
      </c>
      <c r="O211" s="40">
        <v>0.314</v>
      </c>
      <c r="P211" s="40">
        <v>0.32400000000000001</v>
      </c>
      <c r="Q211" s="41">
        <v>44197</v>
      </c>
      <c r="R211" s="42">
        <v>2133</v>
      </c>
      <c r="S211" s="43"/>
      <c r="T211" s="43"/>
      <c r="U211" s="30" t="s">
        <v>761</v>
      </c>
      <c r="V211" s="44" t="s">
        <v>762</v>
      </c>
      <c r="W211" s="45"/>
      <c r="X211" s="45"/>
      <c r="Y211" s="48"/>
    </row>
    <row r="212" spans="1:25" ht="120" x14ac:dyDescent="0.25">
      <c r="A212" s="32" t="s">
        <v>743</v>
      </c>
      <c r="B212" s="32" t="s">
        <v>206</v>
      </c>
      <c r="C212" s="33" t="s">
        <v>128</v>
      </c>
      <c r="D212" s="60">
        <v>740</v>
      </c>
      <c r="E212" s="35">
        <f t="shared" si="12"/>
        <v>0.74</v>
      </c>
      <c r="F212" s="36" t="str">
        <f t="shared" si="13"/>
        <v>Small</v>
      </c>
      <c r="G212" s="37" t="s">
        <v>34</v>
      </c>
      <c r="H212" s="38">
        <v>54.585543999999999</v>
      </c>
      <c r="I212" s="38">
        <v>-2.1241311999999999</v>
      </c>
      <c r="J212" s="38">
        <v>54.586002999999998</v>
      </c>
      <c r="K212" s="38">
        <v>-2.1274101999999999</v>
      </c>
      <c r="L212" s="37" t="s">
        <v>217</v>
      </c>
      <c r="M212" s="39">
        <v>2011</v>
      </c>
      <c r="N212" s="39">
        <f t="shared" si="15"/>
        <v>10</v>
      </c>
      <c r="O212" s="40">
        <v>0.75900000000000001</v>
      </c>
      <c r="P212" s="40">
        <v>0.55100000000000005</v>
      </c>
      <c r="Q212" s="41">
        <v>44166</v>
      </c>
      <c r="R212" s="42">
        <v>3633</v>
      </c>
      <c r="S212" s="43"/>
      <c r="T212" s="44" t="s">
        <v>744</v>
      </c>
      <c r="U212" s="30" t="s">
        <v>745</v>
      </c>
      <c r="V212" s="44" t="s">
        <v>746</v>
      </c>
      <c r="W212" s="45"/>
      <c r="X212" s="45"/>
      <c r="Y212" s="48"/>
    </row>
    <row r="213" spans="1:25" ht="75" x14ac:dyDescent="0.25">
      <c r="A213" s="32" t="s">
        <v>781</v>
      </c>
      <c r="B213" s="32" t="s">
        <v>32</v>
      </c>
      <c r="C213" s="33" t="s">
        <v>782</v>
      </c>
      <c r="D213" s="60">
        <v>735</v>
      </c>
      <c r="E213" s="35">
        <f t="shared" si="12"/>
        <v>0.73499999999999999</v>
      </c>
      <c r="F213" s="36" t="str">
        <f t="shared" si="13"/>
        <v>Small</v>
      </c>
      <c r="G213" s="37" t="s">
        <v>34</v>
      </c>
      <c r="H213" s="38">
        <v>56.557901999999999</v>
      </c>
      <c r="I213" s="38">
        <v>-5.6925125000000003</v>
      </c>
      <c r="J213" s="38">
        <v>56.560026000000001</v>
      </c>
      <c r="K213" s="38">
        <v>-5.6773848999999998</v>
      </c>
      <c r="L213" s="37" t="s">
        <v>217</v>
      </c>
      <c r="M213" s="39">
        <v>2011</v>
      </c>
      <c r="N213" s="39">
        <f t="shared" si="15"/>
        <v>10</v>
      </c>
      <c r="O213" s="40">
        <v>0.52900000000000003</v>
      </c>
      <c r="P213" s="40">
        <v>0.53</v>
      </c>
      <c r="Q213" s="41">
        <v>44166</v>
      </c>
      <c r="R213" s="42">
        <v>3253</v>
      </c>
      <c r="S213" s="43"/>
      <c r="T213" s="43" t="s">
        <v>52</v>
      </c>
      <c r="U213" s="30" t="s">
        <v>783</v>
      </c>
      <c r="V213" s="44" t="s">
        <v>434</v>
      </c>
      <c r="W213" s="45" t="s">
        <v>3250</v>
      </c>
      <c r="X213" s="45">
        <v>1.5</v>
      </c>
      <c r="Y213" s="48"/>
    </row>
    <row r="214" spans="1:25" ht="75" x14ac:dyDescent="0.25">
      <c r="A214" s="32" t="s">
        <v>763</v>
      </c>
      <c r="B214" s="32" t="s">
        <v>32</v>
      </c>
      <c r="C214" s="33" t="s">
        <v>292</v>
      </c>
      <c r="D214" s="60">
        <v>720</v>
      </c>
      <c r="E214" s="35">
        <f t="shared" si="12"/>
        <v>0.72</v>
      </c>
      <c r="F214" s="36" t="str">
        <f t="shared" si="13"/>
        <v>Small</v>
      </c>
      <c r="G214" s="37" t="s">
        <v>34</v>
      </c>
      <c r="H214" s="38">
        <v>58.127540000000003</v>
      </c>
      <c r="I214" s="38">
        <v>-6.8782800000000002</v>
      </c>
      <c r="J214" s="38">
        <v>58.130474999999997</v>
      </c>
      <c r="K214" s="38">
        <v>-6.8914720000000003</v>
      </c>
      <c r="L214" s="37" t="s">
        <v>40</v>
      </c>
      <c r="M214" s="39">
        <v>1960</v>
      </c>
      <c r="N214" s="39">
        <f t="shared" si="15"/>
        <v>61</v>
      </c>
      <c r="O214" s="40">
        <v>0.36099999999999999</v>
      </c>
      <c r="P214" s="40">
        <v>0.45600000000000002</v>
      </c>
      <c r="Q214" s="41">
        <v>44136</v>
      </c>
      <c r="R214" s="42">
        <v>2886</v>
      </c>
      <c r="S214" s="42">
        <v>2886</v>
      </c>
      <c r="T214" s="44" t="s">
        <v>41</v>
      </c>
      <c r="U214" s="30" t="s">
        <v>764</v>
      </c>
      <c r="V214" s="44" t="s">
        <v>765</v>
      </c>
      <c r="W214" s="45"/>
      <c r="X214" s="45"/>
      <c r="Y214" s="48"/>
    </row>
    <row r="215" spans="1:25" ht="60" x14ac:dyDescent="0.25">
      <c r="A215" s="32" t="s">
        <v>766</v>
      </c>
      <c r="B215" s="32" t="s">
        <v>32</v>
      </c>
      <c r="C215" s="33" t="s">
        <v>767</v>
      </c>
      <c r="D215" s="60">
        <v>710</v>
      </c>
      <c r="E215" s="35">
        <f t="shared" si="12"/>
        <v>0.71</v>
      </c>
      <c r="F215" s="36" t="str">
        <f t="shared" si="13"/>
        <v>Small</v>
      </c>
      <c r="G215" s="37" t="s">
        <v>176</v>
      </c>
      <c r="H215" s="38">
        <v>56.642566000000002</v>
      </c>
      <c r="I215" s="38">
        <v>-5.2541114999999996</v>
      </c>
      <c r="J215" s="38">
        <v>56.633512000000003</v>
      </c>
      <c r="K215" s="38">
        <v>-5.2338829999999996</v>
      </c>
      <c r="L215" s="37" t="s">
        <v>40</v>
      </c>
      <c r="M215" s="39">
        <v>1998</v>
      </c>
      <c r="N215" s="39">
        <f t="shared" si="15"/>
        <v>23</v>
      </c>
      <c r="O215" s="40">
        <v>0.374</v>
      </c>
      <c r="P215" s="40">
        <v>0.41099999999999998</v>
      </c>
      <c r="Q215" s="41">
        <v>44075</v>
      </c>
      <c r="R215" s="42">
        <v>2563</v>
      </c>
      <c r="S215" s="42">
        <v>2563</v>
      </c>
      <c r="T215" s="33" t="s">
        <v>41</v>
      </c>
      <c r="U215" s="30" t="s">
        <v>768</v>
      </c>
      <c r="V215" s="44" t="s">
        <v>769</v>
      </c>
      <c r="W215" s="45"/>
      <c r="X215" s="45"/>
      <c r="Y215" s="48"/>
    </row>
    <row r="216" spans="1:25" ht="75" x14ac:dyDescent="0.25">
      <c r="A216" s="32" t="s">
        <v>770</v>
      </c>
      <c r="B216" s="32" t="s">
        <v>206</v>
      </c>
      <c r="C216" s="33" t="s">
        <v>272</v>
      </c>
      <c r="D216" s="60">
        <v>701</v>
      </c>
      <c r="E216" s="35">
        <f t="shared" si="12"/>
        <v>0.70099999999999996</v>
      </c>
      <c r="F216" s="36" t="str">
        <f t="shared" si="13"/>
        <v>Small</v>
      </c>
      <c r="G216" s="37" t="s">
        <v>176</v>
      </c>
      <c r="H216" s="38">
        <v>50.507468000000003</v>
      </c>
      <c r="I216" s="38">
        <v>-4.1908785000000002</v>
      </c>
      <c r="J216" s="38">
        <v>50.508535000000002</v>
      </c>
      <c r="K216" s="38">
        <v>-4.1913277999999998</v>
      </c>
      <c r="L216" s="37" t="s">
        <v>40</v>
      </c>
      <c r="M216" s="39">
        <v>1934</v>
      </c>
      <c r="N216" s="39">
        <f t="shared" si="15"/>
        <v>87</v>
      </c>
      <c r="O216" s="40">
        <v>0.41799999999999998</v>
      </c>
      <c r="P216" s="40">
        <v>0.32500000000000001</v>
      </c>
      <c r="Q216" s="41">
        <v>44166</v>
      </c>
      <c r="R216" s="42">
        <v>2002</v>
      </c>
      <c r="S216" s="42">
        <v>1603</v>
      </c>
      <c r="T216" s="44" t="s">
        <v>275</v>
      </c>
      <c r="U216" s="30" t="s">
        <v>771</v>
      </c>
      <c r="V216" s="44" t="s">
        <v>772</v>
      </c>
      <c r="W216" s="45"/>
      <c r="X216" s="45"/>
      <c r="Y216" s="48"/>
    </row>
    <row r="217" spans="1:25" ht="75" x14ac:dyDescent="0.25">
      <c r="A217" s="32" t="s">
        <v>773</v>
      </c>
      <c r="B217" s="32" t="s">
        <v>32</v>
      </c>
      <c r="C217" s="33" t="s">
        <v>774</v>
      </c>
      <c r="D217" s="60">
        <v>700</v>
      </c>
      <c r="E217" s="35">
        <f t="shared" si="12"/>
        <v>0.7</v>
      </c>
      <c r="F217" s="36" t="str">
        <f t="shared" si="13"/>
        <v>Small</v>
      </c>
      <c r="G217" s="37" t="s">
        <v>176</v>
      </c>
      <c r="H217" s="38">
        <v>57.423645999999998</v>
      </c>
      <c r="I217" s="38">
        <v>-4.7379854000000003</v>
      </c>
      <c r="J217" s="38">
        <v>57.435997999999998</v>
      </c>
      <c r="K217" s="38">
        <v>-4.7473048000000002</v>
      </c>
      <c r="L217" s="37" t="s">
        <v>217</v>
      </c>
      <c r="M217" s="39">
        <v>2014</v>
      </c>
      <c r="N217" s="39">
        <f t="shared" si="15"/>
        <v>7</v>
      </c>
      <c r="O217" s="40">
        <v>0.33200000000000002</v>
      </c>
      <c r="P217" s="40">
        <v>0.41</v>
      </c>
      <c r="Q217" s="41">
        <v>44197</v>
      </c>
      <c r="R217" s="42">
        <v>2520</v>
      </c>
      <c r="S217" s="43"/>
      <c r="T217" s="43" t="s">
        <v>52</v>
      </c>
      <c r="U217" s="30" t="s">
        <v>775</v>
      </c>
      <c r="V217" s="33" t="s">
        <v>80</v>
      </c>
      <c r="W217" s="38"/>
      <c r="X217" s="38"/>
      <c r="Y217" s="37"/>
    </row>
    <row r="218" spans="1:25" ht="30" x14ac:dyDescent="0.25">
      <c r="A218" s="32" t="s">
        <v>3337</v>
      </c>
      <c r="B218" s="32" t="s">
        <v>32</v>
      </c>
      <c r="C218" s="107" t="s">
        <v>1608</v>
      </c>
      <c r="D218" s="60">
        <v>700</v>
      </c>
      <c r="E218" s="35">
        <f t="shared" si="12"/>
        <v>0.7</v>
      </c>
      <c r="F218" s="36" t="str">
        <f t="shared" si="13"/>
        <v>Small</v>
      </c>
      <c r="G218" s="37" t="s">
        <v>176</v>
      </c>
      <c r="H218" s="38">
        <v>56.6170294940544</v>
      </c>
      <c r="I218" s="38">
        <v>-5.1527602584964303</v>
      </c>
      <c r="J218" s="38">
        <v>56.6274900880925</v>
      </c>
      <c r="K218" s="38">
        <v>-5.1532342268522298</v>
      </c>
      <c r="L218" s="37"/>
      <c r="M218" s="39">
        <v>2020</v>
      </c>
      <c r="N218" s="39">
        <f t="shared" si="15"/>
        <v>1</v>
      </c>
      <c r="O218" s="40"/>
      <c r="P218" s="40"/>
      <c r="Q218" s="41"/>
      <c r="R218" s="42"/>
      <c r="S218" s="43"/>
      <c r="T218" s="43"/>
      <c r="U218" s="30"/>
      <c r="V218" s="33"/>
      <c r="W218" s="38"/>
      <c r="X218" s="38"/>
      <c r="Y218" s="37"/>
    </row>
    <row r="219" spans="1:25" ht="75" x14ac:dyDescent="0.25">
      <c r="A219" s="32" t="s">
        <v>3314</v>
      </c>
      <c r="B219" s="32" t="s">
        <v>32</v>
      </c>
      <c r="C219" s="33" t="s">
        <v>778</v>
      </c>
      <c r="D219" s="60">
        <v>700</v>
      </c>
      <c r="E219" s="35">
        <f t="shared" si="12"/>
        <v>0.7</v>
      </c>
      <c r="F219" s="36" t="str">
        <f t="shared" si="13"/>
        <v>Small</v>
      </c>
      <c r="G219" s="37" t="s">
        <v>176</v>
      </c>
      <c r="H219" s="38">
        <v>57.176526000000003</v>
      </c>
      <c r="I219" s="38">
        <v>-4.8581181999999998</v>
      </c>
      <c r="J219" s="38">
        <v>57.190299000000003</v>
      </c>
      <c r="K219" s="38">
        <v>-4.8556961999999997</v>
      </c>
      <c r="L219" s="37" t="s">
        <v>217</v>
      </c>
      <c r="M219" s="39">
        <v>2012</v>
      </c>
      <c r="N219" s="39">
        <f t="shared" si="15"/>
        <v>9</v>
      </c>
      <c r="O219" s="40">
        <v>0.27600000000000002</v>
      </c>
      <c r="P219" s="40">
        <v>0.34499999999999997</v>
      </c>
      <c r="Q219" s="41">
        <v>44166</v>
      </c>
      <c r="R219" s="42">
        <v>2120</v>
      </c>
      <c r="S219" s="43"/>
      <c r="T219" s="44" t="s">
        <v>135</v>
      </c>
      <c r="U219" s="30" t="s">
        <v>779</v>
      </c>
      <c r="V219" s="33" t="s">
        <v>780</v>
      </c>
      <c r="W219" s="38"/>
      <c r="X219" s="38"/>
      <c r="Y219" s="37"/>
    </row>
    <row r="220" spans="1:25" ht="30" x14ac:dyDescent="0.25">
      <c r="A220" s="32" t="s">
        <v>784</v>
      </c>
      <c r="B220" s="32" t="s">
        <v>32</v>
      </c>
      <c r="C220" s="33" t="s">
        <v>386</v>
      </c>
      <c r="D220" s="60">
        <v>698</v>
      </c>
      <c r="E220" s="35">
        <f t="shared" si="12"/>
        <v>0.69799999999999995</v>
      </c>
      <c r="F220" s="36" t="str">
        <f t="shared" si="13"/>
        <v>Small</v>
      </c>
      <c r="G220" s="37" t="s">
        <v>387</v>
      </c>
      <c r="H220" s="38">
        <v>56.05433</v>
      </c>
      <c r="I220" s="38">
        <v>-4.5474537000000002</v>
      </c>
      <c r="J220" s="38" t="s">
        <v>197</v>
      </c>
      <c r="K220" s="38" t="s">
        <v>197</v>
      </c>
      <c r="L220" s="37" t="s">
        <v>217</v>
      </c>
      <c r="M220" s="39">
        <v>2015</v>
      </c>
      <c r="N220" s="39">
        <f t="shared" si="15"/>
        <v>6</v>
      </c>
      <c r="O220" s="40">
        <v>0.16500000000000001</v>
      </c>
      <c r="P220" s="40">
        <v>0.24299999999999999</v>
      </c>
      <c r="Q220" s="41">
        <v>43466</v>
      </c>
      <c r="R220" s="42">
        <v>1485</v>
      </c>
      <c r="S220" s="43"/>
      <c r="T220" s="43"/>
      <c r="U220" s="30" t="s">
        <v>785</v>
      </c>
      <c r="V220" s="44" t="s">
        <v>786</v>
      </c>
      <c r="W220" s="45"/>
      <c r="X220" s="45"/>
      <c r="Y220" s="48"/>
    </row>
    <row r="221" spans="1:25" ht="90" x14ac:dyDescent="0.25">
      <c r="A221" s="32" t="s">
        <v>694</v>
      </c>
      <c r="B221" s="32" t="s">
        <v>32</v>
      </c>
      <c r="C221" s="33" t="s">
        <v>128</v>
      </c>
      <c r="D221" s="60">
        <v>690</v>
      </c>
      <c r="E221" s="35">
        <f t="shared" si="12"/>
        <v>0.69</v>
      </c>
      <c r="F221" s="36" t="str">
        <f t="shared" si="13"/>
        <v>Small</v>
      </c>
      <c r="G221" s="37" t="s">
        <v>176</v>
      </c>
      <c r="H221" s="59">
        <v>56.424028</v>
      </c>
      <c r="I221" s="59">
        <v>-4.6723625000000002</v>
      </c>
      <c r="J221" s="59" t="s">
        <v>695</v>
      </c>
      <c r="K221" s="64" t="s">
        <v>696</v>
      </c>
      <c r="L221" s="37" t="s">
        <v>40</v>
      </c>
      <c r="M221" s="39">
        <v>2000</v>
      </c>
      <c r="N221" s="39">
        <f t="shared" si="15"/>
        <v>21</v>
      </c>
      <c r="O221" s="40">
        <v>0.39300000000000002</v>
      </c>
      <c r="P221" s="40">
        <v>0.40600000000000003</v>
      </c>
      <c r="Q221" s="41">
        <v>44105</v>
      </c>
      <c r="R221" s="42">
        <v>2972</v>
      </c>
      <c r="S221" s="42">
        <v>2972</v>
      </c>
      <c r="T221" s="44" t="s">
        <v>65</v>
      </c>
      <c r="U221" s="30" t="s">
        <v>697</v>
      </c>
      <c r="V221" s="44" t="s">
        <v>698</v>
      </c>
      <c r="W221" s="45"/>
      <c r="X221" s="45"/>
      <c r="Y221" s="48"/>
    </row>
    <row r="222" spans="1:25" ht="60" x14ac:dyDescent="0.25">
      <c r="A222" s="32" t="s">
        <v>796</v>
      </c>
      <c r="B222" s="32" t="s">
        <v>206</v>
      </c>
      <c r="C222" s="33" t="s">
        <v>797</v>
      </c>
      <c r="D222" s="60">
        <v>690</v>
      </c>
      <c r="E222" s="35">
        <f t="shared" si="12"/>
        <v>0.69</v>
      </c>
      <c r="F222" s="36" t="str">
        <f t="shared" si="13"/>
        <v>Small</v>
      </c>
      <c r="G222" s="37" t="s">
        <v>319</v>
      </c>
      <c r="H222" s="38">
        <v>53.464820000000003</v>
      </c>
      <c r="I222" s="38">
        <v>-2.3810699999999998</v>
      </c>
      <c r="J222" s="38">
        <v>53.464868000000003</v>
      </c>
      <c r="K222" s="38">
        <v>-2.3805322000000002</v>
      </c>
      <c r="L222" s="37" t="s">
        <v>40</v>
      </c>
      <c r="M222" s="39">
        <v>1995</v>
      </c>
      <c r="N222" s="39">
        <f t="shared" si="15"/>
        <v>26</v>
      </c>
      <c r="O222" s="40">
        <v>0.155</v>
      </c>
      <c r="P222" s="40">
        <v>0.26300000000000001</v>
      </c>
      <c r="Q222" s="41">
        <v>44197</v>
      </c>
      <c r="R222" s="42">
        <v>1567</v>
      </c>
      <c r="S222" s="43">
        <v>965</v>
      </c>
      <c r="T222" s="44" t="s">
        <v>798</v>
      </c>
      <c r="U222" s="30" t="s">
        <v>799</v>
      </c>
      <c r="V222" s="44" t="s">
        <v>800</v>
      </c>
      <c r="W222" s="45"/>
      <c r="X222" s="45"/>
      <c r="Y222" s="48"/>
    </row>
    <row r="223" spans="1:25" ht="75" x14ac:dyDescent="0.25">
      <c r="A223" s="32" t="s">
        <v>776</v>
      </c>
      <c r="B223" s="32" t="s">
        <v>32</v>
      </c>
      <c r="C223" s="33" t="s">
        <v>664</v>
      </c>
      <c r="D223" s="60">
        <v>684</v>
      </c>
      <c r="E223" s="35">
        <f t="shared" si="12"/>
        <v>0.68400000000000005</v>
      </c>
      <c r="F223" s="36" t="str">
        <f t="shared" si="13"/>
        <v>Small</v>
      </c>
      <c r="G223" s="37" t="s">
        <v>176</v>
      </c>
      <c r="H223" s="38">
        <v>58.255622000000002</v>
      </c>
      <c r="I223" s="38">
        <v>-4.7550255000000003</v>
      </c>
      <c r="J223" s="38">
        <v>58.263249999999999</v>
      </c>
      <c r="K223" s="38">
        <v>-4.7490025999999999</v>
      </c>
      <c r="L223" s="37" t="s">
        <v>217</v>
      </c>
      <c r="M223" s="39">
        <v>2011</v>
      </c>
      <c r="N223" s="39">
        <f t="shared" si="15"/>
        <v>10</v>
      </c>
      <c r="O223" s="40">
        <v>0.311</v>
      </c>
      <c r="P223" s="40">
        <v>0.36799999999999999</v>
      </c>
      <c r="Q223" s="41">
        <v>43952</v>
      </c>
      <c r="R223" s="42">
        <v>2261</v>
      </c>
      <c r="S223" s="43"/>
      <c r="T223" s="44" t="s">
        <v>41</v>
      </c>
      <c r="U223" s="30" t="s">
        <v>777</v>
      </c>
      <c r="V223" s="44" t="s">
        <v>666</v>
      </c>
      <c r="W223" s="45"/>
      <c r="X223" s="45"/>
      <c r="Y223" s="48"/>
    </row>
    <row r="224" spans="1:25" ht="45" x14ac:dyDescent="0.25">
      <c r="A224" s="32" t="s">
        <v>3322</v>
      </c>
      <c r="B224" s="32" t="s">
        <v>32</v>
      </c>
      <c r="C224" s="108" t="s">
        <v>3323</v>
      </c>
      <c r="D224" s="60">
        <v>680</v>
      </c>
      <c r="E224" s="35">
        <f t="shared" si="12"/>
        <v>0.68</v>
      </c>
      <c r="F224" s="36" t="str">
        <f t="shared" si="13"/>
        <v>Small</v>
      </c>
      <c r="G224" s="37" t="s">
        <v>176</v>
      </c>
      <c r="H224" s="38">
        <v>56.195334000000003</v>
      </c>
      <c r="I224" s="38">
        <v>-5.3939551999999997</v>
      </c>
      <c r="J224" s="38">
        <v>56.207070999999999</v>
      </c>
      <c r="K224" s="38">
        <v>-5.3977209999999998</v>
      </c>
      <c r="L224" s="37" t="s">
        <v>217</v>
      </c>
      <c r="M224" s="39">
        <v>2010</v>
      </c>
      <c r="N224" s="39">
        <f t="shared" si="15"/>
        <v>11</v>
      </c>
      <c r="O224" s="40">
        <v>0.435</v>
      </c>
      <c r="P224" s="40">
        <v>0.40899999999999997</v>
      </c>
      <c r="Q224" s="41">
        <v>44166</v>
      </c>
      <c r="R224" s="42">
        <v>2443</v>
      </c>
      <c r="S224" s="43"/>
      <c r="T224" s="33" t="s">
        <v>36</v>
      </c>
      <c r="U224" s="30" t="s">
        <v>787</v>
      </c>
      <c r="V224" s="44" t="s">
        <v>788</v>
      </c>
      <c r="W224" s="45"/>
      <c r="X224" s="45"/>
      <c r="Y224" s="48"/>
    </row>
    <row r="225" spans="1:25" ht="60" x14ac:dyDescent="0.25">
      <c r="A225" s="32" t="s">
        <v>789</v>
      </c>
      <c r="B225" s="32" t="s">
        <v>32</v>
      </c>
      <c r="C225" s="33" t="s">
        <v>790</v>
      </c>
      <c r="D225" s="60">
        <v>680</v>
      </c>
      <c r="E225" s="35">
        <f t="shared" si="12"/>
        <v>0.68</v>
      </c>
      <c r="F225" s="36" t="str">
        <f t="shared" si="13"/>
        <v>Small</v>
      </c>
      <c r="G225" s="37" t="s">
        <v>176</v>
      </c>
      <c r="H225" s="38">
        <v>57.611545925109901</v>
      </c>
      <c r="I225" s="38">
        <v>-4.5815074071331399</v>
      </c>
      <c r="J225" s="38">
        <v>57.624336999999997</v>
      </c>
      <c r="K225" s="38">
        <v>-4.5892871</v>
      </c>
      <c r="L225" s="37" t="s">
        <v>40</v>
      </c>
      <c r="M225" s="39">
        <v>2001</v>
      </c>
      <c r="N225" s="39">
        <f t="shared" si="15"/>
        <v>20</v>
      </c>
      <c r="O225" s="40">
        <v>0.38600000000000001</v>
      </c>
      <c r="P225" s="40">
        <v>0.34799999999999998</v>
      </c>
      <c r="Q225" s="41">
        <v>44136</v>
      </c>
      <c r="R225" s="42">
        <v>2081</v>
      </c>
      <c r="S225" s="42">
        <v>1909</v>
      </c>
      <c r="T225" s="44" t="s">
        <v>41</v>
      </c>
      <c r="U225" s="30" t="s">
        <v>791</v>
      </c>
      <c r="V225" s="44" t="s">
        <v>792</v>
      </c>
      <c r="W225" s="45"/>
      <c r="X225" s="45"/>
      <c r="Y225" s="48"/>
    </row>
    <row r="226" spans="1:25" ht="75" x14ac:dyDescent="0.25">
      <c r="A226" s="32" t="s">
        <v>793</v>
      </c>
      <c r="B226" s="32" t="s">
        <v>32</v>
      </c>
      <c r="C226" s="33" t="s">
        <v>794</v>
      </c>
      <c r="D226" s="60">
        <v>680</v>
      </c>
      <c r="E226" s="35">
        <f t="shared" si="12"/>
        <v>0.68</v>
      </c>
      <c r="F226" s="36" t="str">
        <f t="shared" si="13"/>
        <v>Small</v>
      </c>
      <c r="G226" s="37" t="s">
        <v>176</v>
      </c>
      <c r="H226" s="38">
        <v>56.404418999999997</v>
      </c>
      <c r="I226" s="38">
        <v>-4.6393874000000004</v>
      </c>
      <c r="J226" s="38">
        <v>56.420152000000002</v>
      </c>
      <c r="K226" s="38">
        <v>-4.6194196999999999</v>
      </c>
      <c r="L226" s="37" t="s">
        <v>217</v>
      </c>
      <c r="M226" s="39">
        <v>2009</v>
      </c>
      <c r="N226" s="39">
        <f t="shared" si="15"/>
        <v>12</v>
      </c>
      <c r="O226" s="40">
        <v>0.23899999999999999</v>
      </c>
      <c r="P226" s="40">
        <v>0.161</v>
      </c>
      <c r="Q226" s="41">
        <v>44075</v>
      </c>
      <c r="R226" s="43">
        <v>964</v>
      </c>
      <c r="S226" s="43"/>
      <c r="T226" s="44" t="s">
        <v>65</v>
      </c>
      <c r="U226" s="30" t="s">
        <v>795</v>
      </c>
      <c r="V226" s="44" t="s">
        <v>698</v>
      </c>
      <c r="W226" s="45" t="s">
        <v>3266</v>
      </c>
      <c r="X226" s="45">
        <v>1</v>
      </c>
      <c r="Y226" s="48"/>
    </row>
    <row r="227" spans="1:25" ht="60" x14ac:dyDescent="0.25">
      <c r="A227" s="32" t="s">
        <v>3336</v>
      </c>
      <c r="B227" s="32" t="s">
        <v>32</v>
      </c>
      <c r="C227" s="33" t="s">
        <v>801</v>
      </c>
      <c r="D227" s="60">
        <v>670</v>
      </c>
      <c r="E227" s="35">
        <f t="shared" si="12"/>
        <v>0.67</v>
      </c>
      <c r="F227" s="36" t="str">
        <f t="shared" si="13"/>
        <v>Small</v>
      </c>
      <c r="G227" s="37" t="s">
        <v>176</v>
      </c>
      <c r="H227" s="38">
        <v>56.552591</v>
      </c>
      <c r="I227" s="38">
        <v>-5.2441022000000004</v>
      </c>
      <c r="J227" s="38">
        <v>56.548622999999999</v>
      </c>
      <c r="K227" s="38">
        <v>-5.2205845999999996</v>
      </c>
      <c r="L227" s="37" t="s">
        <v>217</v>
      </c>
      <c r="M227" s="39">
        <v>2014</v>
      </c>
      <c r="N227" s="39">
        <f t="shared" si="15"/>
        <v>7</v>
      </c>
      <c r="O227" s="40">
        <v>0.377</v>
      </c>
      <c r="P227" s="40">
        <v>0.30099999999999999</v>
      </c>
      <c r="Q227" s="41">
        <v>44197</v>
      </c>
      <c r="R227" s="42">
        <v>1774</v>
      </c>
      <c r="S227" s="43"/>
      <c r="T227" s="43"/>
      <c r="U227" s="30" t="s">
        <v>802</v>
      </c>
      <c r="V227" s="33" t="s">
        <v>803</v>
      </c>
      <c r="W227" s="38"/>
      <c r="X227" s="38"/>
      <c r="Y227" s="37"/>
    </row>
    <row r="228" spans="1:25" ht="60" x14ac:dyDescent="0.25">
      <c r="A228" s="32" t="s">
        <v>804</v>
      </c>
      <c r="B228" s="32" t="s">
        <v>72</v>
      </c>
      <c r="C228" s="33" t="s">
        <v>3267</v>
      </c>
      <c r="D228" s="60">
        <v>660</v>
      </c>
      <c r="E228" s="35">
        <f t="shared" si="12"/>
        <v>0.66</v>
      </c>
      <c r="F228" s="36" t="str">
        <f t="shared" si="13"/>
        <v>Small</v>
      </c>
      <c r="G228" s="37" t="s">
        <v>176</v>
      </c>
      <c r="H228" s="38">
        <v>53.042135000000002</v>
      </c>
      <c r="I228" s="38">
        <v>-4.0463946000000002</v>
      </c>
      <c r="J228" s="38">
        <v>53.04757</v>
      </c>
      <c r="K228" s="38">
        <v>-4.0582365999999999</v>
      </c>
      <c r="L228" s="37" t="s">
        <v>217</v>
      </c>
      <c r="M228" s="39">
        <v>2013</v>
      </c>
      <c r="N228" s="39">
        <f t="shared" si="15"/>
        <v>8</v>
      </c>
      <c r="O228" s="40">
        <v>0.33400000000000002</v>
      </c>
      <c r="P228" s="40">
        <v>0.39100000000000001</v>
      </c>
      <c r="Q228" s="41">
        <v>44197</v>
      </c>
      <c r="R228" s="42">
        <v>2265</v>
      </c>
      <c r="S228" s="43"/>
      <c r="T228" s="43"/>
      <c r="U228" s="30" t="s">
        <v>805</v>
      </c>
      <c r="V228" s="44" t="s">
        <v>806</v>
      </c>
      <c r="W228" s="45"/>
      <c r="X228" s="45"/>
      <c r="Y228" s="48"/>
    </row>
    <row r="229" spans="1:25" ht="105" x14ac:dyDescent="0.25">
      <c r="A229" s="33" t="s">
        <v>807</v>
      </c>
      <c r="B229" s="32" t="s">
        <v>32</v>
      </c>
      <c r="C229" s="33" t="s">
        <v>808</v>
      </c>
      <c r="D229" s="60">
        <v>657</v>
      </c>
      <c r="E229" s="35">
        <f t="shared" si="12"/>
        <v>0.65700000000000003</v>
      </c>
      <c r="F229" s="36" t="str">
        <f t="shared" si="13"/>
        <v>Small</v>
      </c>
      <c r="G229" s="37" t="s">
        <v>176</v>
      </c>
      <c r="H229" s="47">
        <v>56.560741999999998</v>
      </c>
      <c r="I229" s="47">
        <v>-5.7298730000000004</v>
      </c>
      <c r="J229" s="47">
        <v>56.560316</v>
      </c>
      <c r="K229" s="47">
        <v>-5.7187191000000004</v>
      </c>
      <c r="L229" s="37" t="s">
        <v>40</v>
      </c>
      <c r="M229" s="39">
        <v>1996</v>
      </c>
      <c r="N229" s="39">
        <f t="shared" si="15"/>
        <v>25</v>
      </c>
      <c r="O229" s="40">
        <v>0.41599999999999998</v>
      </c>
      <c r="P229" s="40">
        <v>0.45600000000000002</v>
      </c>
      <c r="Q229" s="41">
        <v>40634</v>
      </c>
      <c r="R229" s="42">
        <v>2625</v>
      </c>
      <c r="S229" s="42">
        <v>2625</v>
      </c>
      <c r="T229" s="44" t="s">
        <v>41</v>
      </c>
      <c r="U229" s="30" t="s">
        <v>809</v>
      </c>
      <c r="V229" s="44" t="s">
        <v>810</v>
      </c>
      <c r="W229" s="45"/>
      <c r="X229" s="45"/>
      <c r="Y229" s="48"/>
    </row>
    <row r="230" spans="1:25" ht="60" x14ac:dyDescent="0.25">
      <c r="A230" s="32" t="s">
        <v>811</v>
      </c>
      <c r="B230" s="32" t="s">
        <v>32</v>
      </c>
      <c r="C230" s="33" t="s">
        <v>216</v>
      </c>
      <c r="D230" s="60">
        <v>650</v>
      </c>
      <c r="E230" s="35">
        <f t="shared" si="12"/>
        <v>0.65</v>
      </c>
      <c r="F230" s="36" t="str">
        <f t="shared" si="13"/>
        <v>Small</v>
      </c>
      <c r="G230" s="37" t="s">
        <v>176</v>
      </c>
      <c r="H230" s="38">
        <v>57.416921000000002</v>
      </c>
      <c r="I230" s="38">
        <v>-4.9954131000000004</v>
      </c>
      <c r="J230" s="38">
        <v>57.429659999999998</v>
      </c>
      <c r="K230" s="38">
        <v>-4.9821590000000002</v>
      </c>
      <c r="L230" s="37" t="s">
        <v>217</v>
      </c>
      <c r="M230" s="39">
        <v>2013</v>
      </c>
      <c r="N230" s="39">
        <f t="shared" si="15"/>
        <v>8</v>
      </c>
      <c r="O230" s="40">
        <v>0.378</v>
      </c>
      <c r="P230" s="40">
        <v>0.42199999999999999</v>
      </c>
      <c r="Q230" s="41">
        <v>44197</v>
      </c>
      <c r="R230" s="42">
        <v>2410</v>
      </c>
      <c r="S230" s="43"/>
      <c r="T230" s="43" t="s">
        <v>52</v>
      </c>
      <c r="U230" s="30" t="s">
        <v>812</v>
      </c>
      <c r="V230" s="44" t="s">
        <v>80</v>
      </c>
      <c r="W230" s="45"/>
      <c r="X230" s="45"/>
      <c r="Y230" s="48"/>
    </row>
    <row r="231" spans="1:25" x14ac:dyDescent="0.25">
      <c r="A231" s="66" t="s">
        <v>813</v>
      </c>
      <c r="B231" s="32" t="s">
        <v>32</v>
      </c>
      <c r="C231" s="33"/>
      <c r="D231" s="60">
        <v>650</v>
      </c>
      <c r="E231" s="35">
        <f t="shared" si="12"/>
        <v>0.65</v>
      </c>
      <c r="F231" s="36" t="str">
        <f t="shared" si="13"/>
        <v>Small</v>
      </c>
      <c r="G231" s="37" t="s">
        <v>176</v>
      </c>
      <c r="H231" s="38">
        <v>57.176524000000001</v>
      </c>
      <c r="I231" s="38">
        <v>-4.8581088000000001</v>
      </c>
      <c r="J231" s="38">
        <v>57.190306</v>
      </c>
      <c r="K231" s="38">
        <v>-4.8557069000000004</v>
      </c>
      <c r="L231" s="37"/>
      <c r="M231" s="39"/>
      <c r="N231" s="39"/>
      <c r="O231" s="40"/>
      <c r="P231" s="40"/>
      <c r="Q231" s="41"/>
      <c r="R231" s="42"/>
      <c r="S231" s="43"/>
      <c r="T231" s="43" t="s">
        <v>52</v>
      </c>
      <c r="U231" s="30"/>
      <c r="V231" s="44"/>
      <c r="W231" s="45"/>
      <c r="X231" s="45"/>
      <c r="Y231" s="48"/>
    </row>
    <row r="232" spans="1:25" ht="75" x14ac:dyDescent="0.25">
      <c r="A232" s="32" t="s">
        <v>814</v>
      </c>
      <c r="B232" s="32" t="s">
        <v>32</v>
      </c>
      <c r="C232" s="33" t="s">
        <v>815</v>
      </c>
      <c r="D232" s="60">
        <v>650</v>
      </c>
      <c r="E232" s="35">
        <f t="shared" si="12"/>
        <v>0.65</v>
      </c>
      <c r="F232" s="36" t="str">
        <f t="shared" si="13"/>
        <v>Small</v>
      </c>
      <c r="G232" s="37" t="s">
        <v>176</v>
      </c>
      <c r="H232" s="38">
        <v>56.195180000000001</v>
      </c>
      <c r="I232" s="38">
        <v>-3.1123400000000001</v>
      </c>
      <c r="J232" s="38">
        <v>56.195030078259201</v>
      </c>
      <c r="K232" s="38">
        <v>-3.1126991465799398</v>
      </c>
      <c r="L232" s="37" t="s">
        <v>40</v>
      </c>
      <c r="M232" s="39">
        <v>1922</v>
      </c>
      <c r="N232" s="39">
        <f t="shared" ref="N232:N263" si="16">2021-M232</f>
        <v>99</v>
      </c>
      <c r="O232" s="40">
        <v>0.36899999999999999</v>
      </c>
      <c r="P232" s="40">
        <v>0.39800000000000002</v>
      </c>
      <c r="Q232" s="41">
        <v>44197</v>
      </c>
      <c r="R232" s="42">
        <v>2271</v>
      </c>
      <c r="S232" s="42">
        <v>1680</v>
      </c>
      <c r="T232" s="44" t="s">
        <v>816</v>
      </c>
      <c r="U232" s="30" t="s">
        <v>817</v>
      </c>
      <c r="V232" s="44" t="s">
        <v>818</v>
      </c>
      <c r="W232" s="45"/>
      <c r="X232" s="45"/>
      <c r="Y232" s="48"/>
    </row>
    <row r="233" spans="1:25" ht="75" x14ac:dyDescent="0.25">
      <c r="A233" s="32" t="s">
        <v>819</v>
      </c>
      <c r="B233" s="32" t="s">
        <v>32</v>
      </c>
      <c r="C233" s="33" t="s">
        <v>820</v>
      </c>
      <c r="D233" s="60">
        <v>650</v>
      </c>
      <c r="E233" s="35">
        <f t="shared" si="12"/>
        <v>0.65</v>
      </c>
      <c r="F233" s="36" t="str">
        <f t="shared" si="13"/>
        <v>Small</v>
      </c>
      <c r="G233" s="37" t="s">
        <v>34</v>
      </c>
      <c r="H233" s="38">
        <v>55.152608999999998</v>
      </c>
      <c r="I233" s="38">
        <v>-4.2828910000000002</v>
      </c>
      <c r="J233" s="38">
        <v>55.154015000000001</v>
      </c>
      <c r="K233" s="38">
        <v>-4.3051881999999999</v>
      </c>
      <c r="L233" s="37" t="s">
        <v>40</v>
      </c>
      <c r="M233" s="39">
        <v>1987</v>
      </c>
      <c r="N233" s="39">
        <f t="shared" si="16"/>
        <v>34</v>
      </c>
      <c r="O233" s="40">
        <v>0.313</v>
      </c>
      <c r="P233" s="40">
        <v>0.24099999999999999</v>
      </c>
      <c r="Q233" s="41">
        <v>44166</v>
      </c>
      <c r="R233" s="42">
        <v>1374</v>
      </c>
      <c r="S233" s="42">
        <v>1286</v>
      </c>
      <c r="T233" s="44" t="s">
        <v>89</v>
      </c>
      <c r="U233" s="30" t="s">
        <v>821</v>
      </c>
      <c r="V233" s="44" t="s">
        <v>484</v>
      </c>
      <c r="W233" s="45"/>
      <c r="X233" s="45"/>
      <c r="Y233" s="48"/>
    </row>
    <row r="234" spans="1:25" ht="60" x14ac:dyDescent="0.25">
      <c r="A234" s="32" t="s">
        <v>822</v>
      </c>
      <c r="B234" s="32" t="s">
        <v>32</v>
      </c>
      <c r="C234" s="33" t="s">
        <v>823</v>
      </c>
      <c r="D234" s="60">
        <v>630</v>
      </c>
      <c r="E234" s="35">
        <f t="shared" si="12"/>
        <v>0.63</v>
      </c>
      <c r="F234" s="36" t="str">
        <f t="shared" si="13"/>
        <v>Small</v>
      </c>
      <c r="G234" s="37" t="s">
        <v>176</v>
      </c>
      <c r="H234" s="38">
        <v>55.835056999999999</v>
      </c>
      <c r="I234" s="38">
        <v>-4.8412544999999998</v>
      </c>
      <c r="J234" s="38">
        <v>55.833807</v>
      </c>
      <c r="K234" s="38">
        <v>-4.8172325999999996</v>
      </c>
      <c r="L234" s="37" t="s">
        <v>217</v>
      </c>
      <c r="M234" s="39">
        <v>2011</v>
      </c>
      <c r="N234" s="39">
        <f t="shared" si="16"/>
        <v>10</v>
      </c>
      <c r="O234" s="40">
        <v>0.2</v>
      </c>
      <c r="P234" s="40">
        <v>0.19</v>
      </c>
      <c r="Q234" s="41">
        <v>44197</v>
      </c>
      <c r="R234" s="42">
        <v>1051</v>
      </c>
      <c r="S234" s="43"/>
      <c r="T234" s="44" t="s">
        <v>824</v>
      </c>
      <c r="U234" s="30" t="s">
        <v>825</v>
      </c>
      <c r="V234" s="44" t="s">
        <v>826</v>
      </c>
      <c r="W234" s="45"/>
      <c r="X234" s="45"/>
      <c r="Y234" s="48"/>
    </row>
    <row r="235" spans="1:25" ht="45" x14ac:dyDescent="0.25">
      <c r="A235" s="32" t="s">
        <v>827</v>
      </c>
      <c r="B235" s="32" t="s">
        <v>32</v>
      </c>
      <c r="C235" s="33" t="s">
        <v>828</v>
      </c>
      <c r="D235" s="60">
        <v>601</v>
      </c>
      <c r="E235" s="35">
        <f t="shared" si="12"/>
        <v>0.60099999999999998</v>
      </c>
      <c r="F235" s="36" t="str">
        <f t="shared" si="13"/>
        <v>Small</v>
      </c>
      <c r="G235" s="37" t="s">
        <v>176</v>
      </c>
      <c r="H235" s="59">
        <v>57.097425999999999</v>
      </c>
      <c r="I235" s="59">
        <v>-4.0704440000000002</v>
      </c>
      <c r="J235" s="59" t="s">
        <v>829</v>
      </c>
      <c r="K235" s="64" t="s">
        <v>830</v>
      </c>
      <c r="L235" s="37" t="s">
        <v>217</v>
      </c>
      <c r="M235" s="39">
        <v>2015</v>
      </c>
      <c r="N235" s="39">
        <f t="shared" si="16"/>
        <v>6</v>
      </c>
      <c r="O235" s="40">
        <v>0.34</v>
      </c>
      <c r="P235" s="40">
        <v>0.376</v>
      </c>
      <c r="Q235" s="41">
        <v>43891</v>
      </c>
      <c r="R235" s="42">
        <v>1983</v>
      </c>
      <c r="S235" s="43"/>
      <c r="T235" s="43" t="s">
        <v>52</v>
      </c>
      <c r="U235" s="30" t="s">
        <v>831</v>
      </c>
      <c r="V235" s="44" t="s">
        <v>832</v>
      </c>
      <c r="W235" s="45"/>
      <c r="X235" s="45"/>
      <c r="Y235" s="48"/>
    </row>
    <row r="236" spans="1:25" ht="45" x14ac:dyDescent="0.25">
      <c r="A236" s="32" t="s">
        <v>833</v>
      </c>
      <c r="B236" s="32" t="s">
        <v>32</v>
      </c>
      <c r="C236" s="33" t="s">
        <v>834</v>
      </c>
      <c r="D236" s="60">
        <v>600</v>
      </c>
      <c r="E236" s="35">
        <f t="shared" si="12"/>
        <v>0.6</v>
      </c>
      <c r="F236" s="36" t="str">
        <f t="shared" si="13"/>
        <v>Small</v>
      </c>
      <c r="G236" s="37" t="s">
        <v>176</v>
      </c>
      <c r="H236" s="38">
        <v>56.327669999999998</v>
      </c>
      <c r="I236" s="38">
        <v>-4.37805</v>
      </c>
      <c r="J236" s="38" t="s">
        <v>835</v>
      </c>
      <c r="K236" s="58" t="s">
        <v>836</v>
      </c>
      <c r="L236" s="37" t="s">
        <v>217</v>
      </c>
      <c r="M236" s="39">
        <v>2017</v>
      </c>
      <c r="N236" s="39">
        <f t="shared" si="16"/>
        <v>4</v>
      </c>
      <c r="O236" s="40">
        <v>0.42099999999999999</v>
      </c>
      <c r="P236" s="40">
        <v>0.41299999999999998</v>
      </c>
      <c r="Q236" s="41">
        <v>44166</v>
      </c>
      <c r="R236" s="42">
        <v>2174</v>
      </c>
      <c r="S236" s="43"/>
      <c r="T236" s="43"/>
      <c r="U236" s="30" t="s">
        <v>837</v>
      </c>
      <c r="V236" s="44" t="s">
        <v>838</v>
      </c>
      <c r="W236" s="45"/>
      <c r="X236" s="45"/>
      <c r="Y236" s="48"/>
    </row>
    <row r="237" spans="1:25" ht="30" x14ac:dyDescent="0.25">
      <c r="A237" s="32" t="s">
        <v>839</v>
      </c>
      <c r="B237" s="32" t="s">
        <v>32</v>
      </c>
      <c r="C237" s="33" t="s">
        <v>840</v>
      </c>
      <c r="D237" s="60">
        <v>586</v>
      </c>
      <c r="E237" s="35">
        <f t="shared" si="12"/>
        <v>0.58599999999999997</v>
      </c>
      <c r="F237" s="36" t="str">
        <f t="shared" si="13"/>
        <v>Small</v>
      </c>
      <c r="G237" s="37" t="s">
        <v>1394</v>
      </c>
      <c r="H237" s="38"/>
      <c r="I237" s="38"/>
      <c r="J237" s="38">
        <v>55.950334931168797</v>
      </c>
      <c r="K237" s="38">
        <v>-4.2963757020661602</v>
      </c>
      <c r="L237" s="37" t="s">
        <v>217</v>
      </c>
      <c r="M237" s="39">
        <v>2015</v>
      </c>
      <c r="N237" s="39">
        <f t="shared" si="16"/>
        <v>6</v>
      </c>
      <c r="O237" s="40">
        <v>0.25700000000000001</v>
      </c>
      <c r="P237" s="40">
        <v>0.32500000000000001</v>
      </c>
      <c r="Q237" s="41">
        <v>44197</v>
      </c>
      <c r="R237" s="42">
        <v>1674</v>
      </c>
      <c r="S237" s="43"/>
      <c r="T237" s="43"/>
      <c r="U237" s="30" t="s">
        <v>841</v>
      </c>
      <c r="V237" s="33" t="s">
        <v>842</v>
      </c>
      <c r="W237" s="38"/>
      <c r="X237" s="38"/>
      <c r="Y237" s="37"/>
    </row>
    <row r="238" spans="1:25" ht="60" x14ac:dyDescent="0.25">
      <c r="A238" s="32" t="s">
        <v>843</v>
      </c>
      <c r="B238" s="32" t="s">
        <v>32</v>
      </c>
      <c r="C238" s="33" t="s">
        <v>844</v>
      </c>
      <c r="D238" s="60">
        <v>570</v>
      </c>
      <c r="E238" s="35">
        <f t="shared" si="12"/>
        <v>0.56999999999999995</v>
      </c>
      <c r="F238" s="36" t="str">
        <f t="shared" si="13"/>
        <v>Small</v>
      </c>
      <c r="G238" s="37" t="s">
        <v>176</v>
      </c>
      <c r="H238" s="38">
        <v>55.801141000000001</v>
      </c>
      <c r="I238" s="38">
        <v>-4.0824388000000003</v>
      </c>
      <c r="J238" s="38">
        <v>55.800995999999998</v>
      </c>
      <c r="K238" s="38">
        <v>-4.0816046000000004</v>
      </c>
      <c r="L238" s="37" t="s">
        <v>40</v>
      </c>
      <c r="M238" s="39">
        <v>1995</v>
      </c>
      <c r="N238" s="39">
        <f t="shared" si="16"/>
        <v>26</v>
      </c>
      <c r="O238" s="40">
        <v>0.504</v>
      </c>
      <c r="P238" s="40">
        <v>0.48299999999999998</v>
      </c>
      <c r="Q238" s="41">
        <v>44166</v>
      </c>
      <c r="R238" s="42">
        <v>2419</v>
      </c>
      <c r="S238" s="42">
        <v>2171</v>
      </c>
      <c r="T238" s="44" t="s">
        <v>177</v>
      </c>
      <c r="U238" s="30" t="s">
        <v>845</v>
      </c>
      <c r="V238" s="33" t="s">
        <v>846</v>
      </c>
      <c r="W238" s="38"/>
      <c r="X238" s="38"/>
      <c r="Y238" s="37"/>
    </row>
    <row r="239" spans="1:25" ht="75" x14ac:dyDescent="0.25">
      <c r="A239" s="32" t="s">
        <v>847</v>
      </c>
      <c r="B239" s="32" t="s">
        <v>32</v>
      </c>
      <c r="C239" s="33" t="s">
        <v>848</v>
      </c>
      <c r="D239" s="60">
        <v>560</v>
      </c>
      <c r="E239" s="35">
        <f t="shared" si="12"/>
        <v>0.56000000000000005</v>
      </c>
      <c r="F239" s="36" t="str">
        <f t="shared" si="13"/>
        <v>Small</v>
      </c>
      <c r="G239" s="37" t="s">
        <v>176</v>
      </c>
      <c r="H239" s="38">
        <v>55.344031999999999</v>
      </c>
      <c r="I239" s="38">
        <v>-3.872503</v>
      </c>
      <c r="J239" s="38" t="s">
        <v>849</v>
      </c>
      <c r="K239" s="58" t="s">
        <v>850</v>
      </c>
      <c r="L239" s="37" t="s">
        <v>40</v>
      </c>
      <c r="M239" s="39">
        <v>1995</v>
      </c>
      <c r="N239" s="39">
        <f t="shared" si="16"/>
        <v>26</v>
      </c>
      <c r="O239" s="40">
        <v>0.27900000000000003</v>
      </c>
      <c r="P239" s="40">
        <v>0.35899999999999999</v>
      </c>
      <c r="Q239" s="41">
        <v>44197</v>
      </c>
      <c r="R239" s="42">
        <v>1765</v>
      </c>
      <c r="S239" s="42">
        <v>1136</v>
      </c>
      <c r="T239" s="44" t="s">
        <v>89</v>
      </c>
      <c r="U239" s="30" t="s">
        <v>851</v>
      </c>
      <c r="V239" s="44" t="s">
        <v>852</v>
      </c>
      <c r="W239" s="45"/>
      <c r="X239" s="45"/>
      <c r="Y239" s="48"/>
    </row>
    <row r="240" spans="1:25" ht="75" x14ac:dyDescent="0.25">
      <c r="A240" s="32" t="s">
        <v>853</v>
      </c>
      <c r="B240" s="32" t="s">
        <v>72</v>
      </c>
      <c r="C240" s="33" t="s">
        <v>128</v>
      </c>
      <c r="D240" s="60">
        <v>560</v>
      </c>
      <c r="E240" s="35">
        <f t="shared" si="12"/>
        <v>0.56000000000000005</v>
      </c>
      <c r="F240" s="36" t="str">
        <f t="shared" si="13"/>
        <v>Small</v>
      </c>
      <c r="G240" s="37" t="s">
        <v>176</v>
      </c>
      <c r="H240" s="38">
        <v>53.046176000000003</v>
      </c>
      <c r="I240" s="38">
        <v>-3.9429633000000002</v>
      </c>
      <c r="J240" s="38">
        <v>53.050556</v>
      </c>
      <c r="K240" s="38">
        <v>-3.9540454999999999</v>
      </c>
      <c r="L240" s="37" t="s">
        <v>40</v>
      </c>
      <c r="M240" s="39">
        <v>1991</v>
      </c>
      <c r="N240" s="39">
        <f t="shared" si="16"/>
        <v>30</v>
      </c>
      <c r="O240" s="40">
        <v>0.27100000000000002</v>
      </c>
      <c r="P240" s="40">
        <v>0.34799999999999998</v>
      </c>
      <c r="Q240" s="41">
        <v>44136</v>
      </c>
      <c r="R240" s="42">
        <v>1713</v>
      </c>
      <c r="S240" s="42">
        <v>1713</v>
      </c>
      <c r="T240" s="33" t="s">
        <v>131</v>
      </c>
      <c r="U240" s="30" t="s">
        <v>854</v>
      </c>
      <c r="V240" s="44" t="s">
        <v>855</v>
      </c>
      <c r="W240" s="45"/>
      <c r="X240" s="45"/>
      <c r="Y240" s="48"/>
    </row>
    <row r="241" spans="1:25" ht="45" x14ac:dyDescent="0.25">
      <c r="A241" s="32" t="s">
        <v>856</v>
      </c>
      <c r="B241" s="32" t="s">
        <v>72</v>
      </c>
      <c r="C241" s="33" t="s">
        <v>857</v>
      </c>
      <c r="D241" s="60">
        <v>550</v>
      </c>
      <c r="E241" s="35">
        <f t="shared" si="12"/>
        <v>0.55000000000000004</v>
      </c>
      <c r="F241" s="36" t="str">
        <f t="shared" si="13"/>
        <v>Small</v>
      </c>
      <c r="G241" s="37" t="s">
        <v>387</v>
      </c>
      <c r="H241" s="38">
        <v>53.179560000000002</v>
      </c>
      <c r="I241" s="38">
        <v>-3.8325300000000002</v>
      </c>
      <c r="J241" s="38" t="s">
        <v>197</v>
      </c>
      <c r="K241" s="38" t="s">
        <v>197</v>
      </c>
      <c r="L241" s="37" t="s">
        <v>217</v>
      </c>
      <c r="M241" s="39">
        <v>2018</v>
      </c>
      <c r="N241" s="39">
        <f t="shared" si="16"/>
        <v>3</v>
      </c>
      <c r="O241" s="40">
        <v>0.78800000000000003</v>
      </c>
      <c r="P241" s="40">
        <v>0.81</v>
      </c>
      <c r="Q241" s="41">
        <v>44197</v>
      </c>
      <c r="R241" s="42">
        <v>3913</v>
      </c>
      <c r="S241" s="43"/>
      <c r="T241" s="43"/>
      <c r="U241" s="30" t="s">
        <v>858</v>
      </c>
      <c r="V241" s="44" t="s">
        <v>859</v>
      </c>
      <c r="W241" s="45"/>
      <c r="X241" s="45"/>
      <c r="Y241" s="48"/>
    </row>
    <row r="242" spans="1:25" ht="75" x14ac:dyDescent="0.25">
      <c r="A242" s="32" t="s">
        <v>860</v>
      </c>
      <c r="B242" s="32" t="s">
        <v>32</v>
      </c>
      <c r="C242" s="33" t="s">
        <v>33</v>
      </c>
      <c r="D242" s="60">
        <v>550</v>
      </c>
      <c r="E242" s="35">
        <f t="shared" si="12"/>
        <v>0.55000000000000004</v>
      </c>
      <c r="F242" s="36" t="str">
        <f t="shared" si="13"/>
        <v>Small</v>
      </c>
      <c r="G242" s="37" t="s">
        <v>34</v>
      </c>
      <c r="H242" s="38">
        <v>56.757036999999997</v>
      </c>
      <c r="I242" s="38">
        <v>-4.0873472</v>
      </c>
      <c r="J242" s="38">
        <v>56.764650000000003</v>
      </c>
      <c r="K242" s="38">
        <v>-4.1051880000000001</v>
      </c>
      <c r="L242" s="37" t="s">
        <v>40</v>
      </c>
      <c r="M242" s="39">
        <v>1959</v>
      </c>
      <c r="N242" s="39">
        <f t="shared" si="16"/>
        <v>62</v>
      </c>
      <c r="O242" s="40">
        <v>0.70099999999999996</v>
      </c>
      <c r="P242" s="40">
        <v>0.70299999999999996</v>
      </c>
      <c r="Q242" s="41">
        <v>44136</v>
      </c>
      <c r="R242" s="42">
        <v>3398</v>
      </c>
      <c r="S242" s="42">
        <v>3398</v>
      </c>
      <c r="T242" s="42"/>
      <c r="U242" s="30" t="s">
        <v>861</v>
      </c>
      <c r="V242" s="31"/>
      <c r="W242" s="47"/>
      <c r="X242" s="47"/>
      <c r="Y242" s="53"/>
    </row>
    <row r="243" spans="1:25" ht="105" x14ac:dyDescent="0.25">
      <c r="A243" s="32" t="s">
        <v>862</v>
      </c>
      <c r="B243" s="32" t="s">
        <v>32</v>
      </c>
      <c r="C243" s="33" t="s">
        <v>33</v>
      </c>
      <c r="D243" s="60">
        <v>550</v>
      </c>
      <c r="E243" s="35">
        <f t="shared" si="12"/>
        <v>0.55000000000000004</v>
      </c>
      <c r="F243" s="36" t="str">
        <f t="shared" si="13"/>
        <v>Small</v>
      </c>
      <c r="G243" s="37" t="s">
        <v>34</v>
      </c>
      <c r="H243" s="38">
        <v>57.127206000000001</v>
      </c>
      <c r="I243" s="38">
        <v>-4.9746360999999997</v>
      </c>
      <c r="J243" s="38">
        <v>57.127206000000001</v>
      </c>
      <c r="K243" s="38">
        <v>-4.9746360999999997</v>
      </c>
      <c r="L243" s="37" t="s">
        <v>40</v>
      </c>
      <c r="M243" s="39">
        <v>1956</v>
      </c>
      <c r="N243" s="39">
        <f t="shared" si="16"/>
        <v>65</v>
      </c>
      <c r="O243" s="40">
        <v>0.63600000000000001</v>
      </c>
      <c r="P243" s="40">
        <v>0.40799999999999997</v>
      </c>
      <c r="Q243" s="41">
        <v>44136</v>
      </c>
      <c r="R243" s="42">
        <v>1970</v>
      </c>
      <c r="S243" s="42">
        <v>1970</v>
      </c>
      <c r="T243" s="42" t="s">
        <v>52</v>
      </c>
      <c r="U243" s="30" t="s">
        <v>863</v>
      </c>
      <c r="V243" s="31"/>
      <c r="W243" s="45" t="s">
        <v>3259</v>
      </c>
      <c r="X243" s="45"/>
      <c r="Y243" s="52" t="s">
        <v>3444</v>
      </c>
    </row>
    <row r="244" spans="1:25" ht="60" x14ac:dyDescent="0.25">
      <c r="A244" s="32" t="s">
        <v>864</v>
      </c>
      <c r="B244" s="32" t="s">
        <v>676</v>
      </c>
      <c r="C244" s="33"/>
      <c r="D244" s="60">
        <v>535</v>
      </c>
      <c r="E244" s="35">
        <f t="shared" si="12"/>
        <v>0.53500000000000003</v>
      </c>
      <c r="F244" s="36" t="str">
        <f t="shared" si="13"/>
        <v>Small</v>
      </c>
      <c r="G244" s="37" t="s">
        <v>176</v>
      </c>
      <c r="H244" s="38">
        <v>54.750876691708399</v>
      </c>
      <c r="I244" s="38">
        <v>-6.3173307420164404</v>
      </c>
      <c r="J244" s="38">
        <v>54.755774000000002</v>
      </c>
      <c r="K244" s="38">
        <v>-6.3184348000000004</v>
      </c>
      <c r="L244" s="37" t="s">
        <v>40</v>
      </c>
      <c r="M244" s="39">
        <v>1998</v>
      </c>
      <c r="N244" s="39">
        <f t="shared" si="16"/>
        <v>23</v>
      </c>
      <c r="O244" s="40">
        <v>0.28599999999999998</v>
      </c>
      <c r="P244" s="40">
        <v>0.32400000000000001</v>
      </c>
      <c r="Q244" s="41">
        <v>44105</v>
      </c>
      <c r="R244" s="42">
        <v>1521</v>
      </c>
      <c r="S244" s="42">
        <v>1521</v>
      </c>
      <c r="T244" s="42"/>
      <c r="U244" s="30" t="s">
        <v>865</v>
      </c>
      <c r="V244" s="31"/>
      <c r="W244" s="47"/>
      <c r="X244" s="47"/>
      <c r="Y244" s="53"/>
    </row>
    <row r="245" spans="1:25" ht="60" x14ac:dyDescent="0.25">
      <c r="A245" s="32" t="s">
        <v>870</v>
      </c>
      <c r="B245" s="32" t="s">
        <v>32</v>
      </c>
      <c r="C245" s="33" t="s">
        <v>871</v>
      </c>
      <c r="D245" s="60">
        <v>526</v>
      </c>
      <c r="E245" s="35">
        <f t="shared" si="12"/>
        <v>0.52600000000000002</v>
      </c>
      <c r="F245" s="36" t="str">
        <f t="shared" si="13"/>
        <v>Small</v>
      </c>
      <c r="G245" s="37" t="s">
        <v>176</v>
      </c>
      <c r="H245" s="38">
        <v>56.672679000000002</v>
      </c>
      <c r="I245" s="38">
        <v>-3.6803689999999998</v>
      </c>
      <c r="J245" s="38">
        <v>56.677782999999998</v>
      </c>
      <c r="K245" s="38">
        <v>-3.6545207999999998</v>
      </c>
      <c r="L245" s="37" t="s">
        <v>217</v>
      </c>
      <c r="M245" s="39">
        <v>2012</v>
      </c>
      <c r="N245" s="39">
        <f t="shared" si="16"/>
        <v>9</v>
      </c>
      <c r="O245" s="40">
        <v>0.33400000000000002</v>
      </c>
      <c r="P245" s="40">
        <v>0.34599999999999997</v>
      </c>
      <c r="Q245" s="41">
        <v>44197</v>
      </c>
      <c r="R245" s="42">
        <v>1599</v>
      </c>
      <c r="S245" s="43"/>
      <c r="T245" s="44" t="s">
        <v>146</v>
      </c>
      <c r="U245" s="30" t="s">
        <v>872</v>
      </c>
      <c r="V245" s="44" t="s">
        <v>873</v>
      </c>
      <c r="W245" s="45"/>
      <c r="X245" s="45"/>
      <c r="Y245" s="37" t="s">
        <v>3452</v>
      </c>
    </row>
    <row r="246" spans="1:25" ht="60" x14ac:dyDescent="0.25">
      <c r="A246" s="32" t="s">
        <v>866</v>
      </c>
      <c r="B246" s="32" t="s">
        <v>72</v>
      </c>
      <c r="C246" s="33" t="s">
        <v>128</v>
      </c>
      <c r="D246" s="60">
        <v>510</v>
      </c>
      <c r="E246" s="35">
        <f t="shared" si="12"/>
        <v>0.51</v>
      </c>
      <c r="F246" s="36" t="str">
        <f t="shared" si="13"/>
        <v>Small</v>
      </c>
      <c r="G246" s="37" t="s">
        <v>46</v>
      </c>
      <c r="H246" s="38">
        <v>53.189760999999997</v>
      </c>
      <c r="I246" s="38">
        <v>-3.9117858999999999</v>
      </c>
      <c r="J246" s="38">
        <v>53.178617000000003</v>
      </c>
      <c r="K246" s="38">
        <v>-3.9432052999999998</v>
      </c>
      <c r="L246" s="37" t="s">
        <v>40</v>
      </c>
      <c r="M246" s="39">
        <v>1998</v>
      </c>
      <c r="N246" s="39">
        <f t="shared" si="16"/>
        <v>23</v>
      </c>
      <c r="O246" s="40">
        <v>0.36799999999999999</v>
      </c>
      <c r="P246" s="40">
        <v>0.439</v>
      </c>
      <c r="Q246" s="41">
        <v>44166</v>
      </c>
      <c r="R246" s="42">
        <v>2044</v>
      </c>
      <c r="S246" s="42">
        <v>1772</v>
      </c>
      <c r="T246" s="33" t="s">
        <v>867</v>
      </c>
      <c r="U246" s="30" t="s">
        <v>868</v>
      </c>
      <c r="V246" s="44" t="s">
        <v>869</v>
      </c>
      <c r="W246" s="45"/>
      <c r="X246" s="45"/>
      <c r="Y246" s="48"/>
    </row>
    <row r="247" spans="1:25" ht="60" x14ac:dyDescent="0.25">
      <c r="A247" s="32" t="s">
        <v>874</v>
      </c>
      <c r="B247" s="32" t="s">
        <v>32</v>
      </c>
      <c r="C247" s="33" t="s">
        <v>875</v>
      </c>
      <c r="D247" s="60">
        <v>510</v>
      </c>
      <c r="E247" s="35">
        <f t="shared" si="12"/>
        <v>0.51</v>
      </c>
      <c r="F247" s="36" t="str">
        <f t="shared" si="13"/>
        <v>Small</v>
      </c>
      <c r="G247" s="37" t="s">
        <v>34</v>
      </c>
      <c r="H247" s="38">
        <v>56.796681999999997</v>
      </c>
      <c r="I247" s="38">
        <v>-5.6770898000000001</v>
      </c>
      <c r="J247" s="38">
        <v>56.800454999999999</v>
      </c>
      <c r="K247" s="38">
        <v>-5.6696761999999996</v>
      </c>
      <c r="L247" s="37" t="s">
        <v>217</v>
      </c>
      <c r="M247" s="39">
        <v>2009</v>
      </c>
      <c r="N247" s="39">
        <f t="shared" si="16"/>
        <v>12</v>
      </c>
      <c r="O247" s="40">
        <v>0.32700000000000001</v>
      </c>
      <c r="P247" s="40">
        <v>0.314</v>
      </c>
      <c r="Q247" s="41">
        <v>44166</v>
      </c>
      <c r="R247" s="42">
        <v>1409</v>
      </c>
      <c r="S247" s="43"/>
      <c r="T247" s="33" t="s">
        <v>41</v>
      </c>
      <c r="U247" s="30" t="s">
        <v>876</v>
      </c>
      <c r="V247" s="33" t="s">
        <v>877</v>
      </c>
      <c r="W247" s="38"/>
      <c r="X247" s="38"/>
      <c r="Y247" s="37"/>
    </row>
    <row r="248" spans="1:25" ht="105" x14ac:dyDescent="0.25">
      <c r="A248" s="32" t="s">
        <v>878</v>
      </c>
      <c r="B248" s="32" t="s">
        <v>72</v>
      </c>
      <c r="C248" s="33" t="s">
        <v>128</v>
      </c>
      <c r="D248" s="60">
        <v>505</v>
      </c>
      <c r="E248" s="35">
        <f t="shared" si="12"/>
        <v>0.505</v>
      </c>
      <c r="F248" s="36" t="str">
        <f t="shared" si="13"/>
        <v>Small</v>
      </c>
      <c r="G248" s="46" t="s">
        <v>46</v>
      </c>
      <c r="H248" s="49">
        <v>52.993822999999999</v>
      </c>
      <c r="I248" s="49">
        <v>-4.0151985000000003</v>
      </c>
      <c r="J248" s="49">
        <v>53.000095000000002</v>
      </c>
      <c r="K248" s="49">
        <v>-4.0069553999999998</v>
      </c>
      <c r="L248" s="37" t="s">
        <v>40</v>
      </c>
      <c r="M248" s="39">
        <v>1999</v>
      </c>
      <c r="N248" s="39">
        <f t="shared" si="16"/>
        <v>22</v>
      </c>
      <c r="O248" s="40">
        <v>0.27</v>
      </c>
      <c r="P248" s="40">
        <v>0.255</v>
      </c>
      <c r="Q248" s="41">
        <v>44136</v>
      </c>
      <c r="R248" s="42">
        <v>1131</v>
      </c>
      <c r="S248" s="42">
        <v>1131</v>
      </c>
      <c r="T248" s="44" t="s">
        <v>131</v>
      </c>
      <c r="U248" s="30" t="s">
        <v>879</v>
      </c>
      <c r="V248" s="44" t="s">
        <v>880</v>
      </c>
      <c r="W248" s="45"/>
      <c r="X248" s="45"/>
      <c r="Y248" s="37" t="s">
        <v>3453</v>
      </c>
    </row>
    <row r="249" spans="1:25" ht="75" x14ac:dyDescent="0.25">
      <c r="A249" s="32" t="s">
        <v>881</v>
      </c>
      <c r="B249" s="32" t="s">
        <v>32</v>
      </c>
      <c r="C249" s="33" t="s">
        <v>882</v>
      </c>
      <c r="D249" s="60">
        <v>500</v>
      </c>
      <c r="E249" s="35">
        <f t="shared" si="12"/>
        <v>0.5</v>
      </c>
      <c r="F249" s="36" t="str">
        <f t="shared" si="13"/>
        <v>Small</v>
      </c>
      <c r="G249" s="37" t="s">
        <v>176</v>
      </c>
      <c r="H249" s="38">
        <v>56.009065</v>
      </c>
      <c r="I249" s="38">
        <v>-5.5927376999999998</v>
      </c>
      <c r="J249" s="47">
        <v>55.993172999999999</v>
      </c>
      <c r="K249" s="47">
        <v>-5.5873055999999997</v>
      </c>
      <c r="L249" s="37" t="s">
        <v>40</v>
      </c>
      <c r="M249" s="39">
        <v>2003</v>
      </c>
      <c r="N249" s="39">
        <f t="shared" si="16"/>
        <v>18</v>
      </c>
      <c r="O249" s="40">
        <v>0.69299999999999995</v>
      </c>
      <c r="P249" s="40">
        <v>0.76700000000000002</v>
      </c>
      <c r="Q249" s="41">
        <v>44166</v>
      </c>
      <c r="R249" s="42">
        <v>3368</v>
      </c>
      <c r="S249" s="42">
        <v>2992</v>
      </c>
      <c r="T249" s="44" t="s">
        <v>36</v>
      </c>
      <c r="U249" s="30" t="s">
        <v>883</v>
      </c>
      <c r="V249" s="44" t="s">
        <v>884</v>
      </c>
      <c r="W249" s="45"/>
      <c r="X249" s="45"/>
      <c r="Y249" s="48"/>
    </row>
    <row r="250" spans="1:25" ht="60" x14ac:dyDescent="0.25">
      <c r="A250" s="32" t="s">
        <v>3268</v>
      </c>
      <c r="B250" s="32" t="s">
        <v>32</v>
      </c>
      <c r="C250" s="33" t="s">
        <v>885</v>
      </c>
      <c r="D250" s="60">
        <v>500</v>
      </c>
      <c r="E250" s="35">
        <f t="shared" si="12"/>
        <v>0.5</v>
      </c>
      <c r="F250" s="36" t="str">
        <f t="shared" si="13"/>
        <v>Small</v>
      </c>
      <c r="G250" s="37" t="s">
        <v>176</v>
      </c>
      <c r="H250" s="38">
        <v>56.17597</v>
      </c>
      <c r="I250" s="38">
        <v>-3.58744</v>
      </c>
      <c r="J250" s="38">
        <v>56.182087373589802</v>
      </c>
      <c r="K250" s="38">
        <v>-3.56974707847953</v>
      </c>
      <c r="L250" s="37" t="s">
        <v>217</v>
      </c>
      <c r="M250" s="39">
        <v>2016</v>
      </c>
      <c r="N250" s="39">
        <f t="shared" si="16"/>
        <v>5</v>
      </c>
      <c r="O250" s="40">
        <v>0.51500000000000001</v>
      </c>
      <c r="P250" s="40">
        <v>0.62</v>
      </c>
      <c r="Q250" s="41">
        <v>44197</v>
      </c>
      <c r="R250" s="42">
        <v>2721</v>
      </c>
      <c r="S250" s="43"/>
      <c r="T250" s="43"/>
      <c r="U250" s="30" t="s">
        <v>886</v>
      </c>
      <c r="V250" s="33" t="s">
        <v>887</v>
      </c>
      <c r="W250" s="38"/>
      <c r="X250" s="38"/>
      <c r="Y250" s="37"/>
    </row>
    <row r="251" spans="1:25" ht="45" x14ac:dyDescent="0.25">
      <c r="A251" s="32" t="s">
        <v>888</v>
      </c>
      <c r="B251" s="32" t="s">
        <v>206</v>
      </c>
      <c r="C251" s="33" t="s">
        <v>889</v>
      </c>
      <c r="D251" s="60">
        <v>500</v>
      </c>
      <c r="E251" s="35">
        <f t="shared" si="12"/>
        <v>0.5</v>
      </c>
      <c r="F251" s="36" t="str">
        <f t="shared" si="13"/>
        <v>Small</v>
      </c>
      <c r="G251" s="37" t="s">
        <v>176</v>
      </c>
      <c r="H251" s="38">
        <v>52.947859999999999</v>
      </c>
      <c r="I251" s="38">
        <v>-1.0864</v>
      </c>
      <c r="J251" s="38">
        <v>52.947760364010698</v>
      </c>
      <c r="K251" s="38">
        <v>-1.0867292820630701</v>
      </c>
      <c r="L251" s="37" t="s">
        <v>217</v>
      </c>
      <c r="M251" s="39">
        <v>2016</v>
      </c>
      <c r="N251" s="39">
        <f t="shared" si="16"/>
        <v>5</v>
      </c>
      <c r="O251" s="40">
        <v>0.159</v>
      </c>
      <c r="P251" s="40">
        <v>0.57099999999999995</v>
      </c>
      <c r="Q251" s="41">
        <v>44136</v>
      </c>
      <c r="R251" s="42">
        <v>2508</v>
      </c>
      <c r="S251" s="43"/>
      <c r="T251" s="43"/>
      <c r="U251" s="30" t="s">
        <v>890</v>
      </c>
      <c r="V251" s="33" t="s">
        <v>891</v>
      </c>
      <c r="W251" s="38"/>
      <c r="X251" s="38"/>
      <c r="Y251" s="37"/>
    </row>
    <row r="252" spans="1:25" ht="45" x14ac:dyDescent="0.25">
      <c r="A252" s="32" t="s">
        <v>892</v>
      </c>
      <c r="B252" s="32" t="s">
        <v>32</v>
      </c>
      <c r="C252" s="33" t="s">
        <v>893</v>
      </c>
      <c r="D252" s="60">
        <v>500</v>
      </c>
      <c r="E252" s="35">
        <f t="shared" si="12"/>
        <v>0.5</v>
      </c>
      <c r="F252" s="36" t="str">
        <f t="shared" si="13"/>
        <v>Small</v>
      </c>
      <c r="G252" s="37" t="s">
        <v>176</v>
      </c>
      <c r="H252" s="38">
        <v>56.457169999999998</v>
      </c>
      <c r="I252" s="38">
        <v>-6.0456200000000004</v>
      </c>
      <c r="J252" s="38">
        <v>56.449252350030797</v>
      </c>
      <c r="K252" s="38">
        <v>-6.0322711283869097</v>
      </c>
      <c r="L252" s="37" t="s">
        <v>217</v>
      </c>
      <c r="M252" s="39">
        <v>2015</v>
      </c>
      <c r="N252" s="39">
        <f t="shared" si="16"/>
        <v>6</v>
      </c>
      <c r="O252" s="40">
        <v>0.55900000000000005</v>
      </c>
      <c r="P252" s="40">
        <v>0.56599999999999995</v>
      </c>
      <c r="Q252" s="41">
        <v>44166</v>
      </c>
      <c r="R252" s="42">
        <v>2485</v>
      </c>
      <c r="S252" s="43"/>
      <c r="T252" s="43"/>
      <c r="U252" s="30" t="s">
        <v>894</v>
      </c>
      <c r="V252" s="44" t="s">
        <v>750</v>
      </c>
      <c r="W252" s="45"/>
      <c r="X252" s="45"/>
      <c r="Y252" s="48"/>
    </row>
    <row r="253" spans="1:25" ht="60" x14ac:dyDescent="0.25">
      <c r="A253" s="32" t="s">
        <v>3376</v>
      </c>
      <c r="B253" s="32" t="s">
        <v>206</v>
      </c>
      <c r="C253" s="33" t="s">
        <v>3413</v>
      </c>
      <c r="D253" s="60">
        <v>500</v>
      </c>
      <c r="E253" s="35">
        <f t="shared" si="12"/>
        <v>0.5</v>
      </c>
      <c r="F253" s="36" t="str">
        <f t="shared" si="13"/>
        <v>Small</v>
      </c>
      <c r="G253" s="37" t="s">
        <v>176</v>
      </c>
      <c r="H253" s="38">
        <v>53.712319999999998</v>
      </c>
      <c r="I253" s="38">
        <v>-1.2539400000000001</v>
      </c>
      <c r="J253" s="38">
        <v>53.712217292019197</v>
      </c>
      <c r="K253" s="38">
        <v>-1.2546087817395699</v>
      </c>
      <c r="L253" s="37" t="s">
        <v>217</v>
      </c>
      <c r="M253" s="39">
        <v>2017</v>
      </c>
      <c r="N253" s="39">
        <f t="shared" si="16"/>
        <v>4</v>
      </c>
      <c r="O253" s="40">
        <v>0.48899999999999999</v>
      </c>
      <c r="P253" s="40">
        <v>0.55700000000000005</v>
      </c>
      <c r="Q253" s="41">
        <v>43891</v>
      </c>
      <c r="R253" s="42">
        <v>2447</v>
      </c>
      <c r="S253" s="43"/>
      <c r="T253" s="43"/>
      <c r="U253" s="30" t="s">
        <v>895</v>
      </c>
      <c r="V253" s="33" t="s">
        <v>896</v>
      </c>
      <c r="W253" s="38"/>
      <c r="X253" s="38"/>
      <c r="Y253" s="37" t="s">
        <v>3238</v>
      </c>
    </row>
    <row r="254" spans="1:25" ht="45" x14ac:dyDescent="0.25">
      <c r="A254" s="32" t="s">
        <v>897</v>
      </c>
      <c r="B254" s="32" t="s">
        <v>32</v>
      </c>
      <c r="C254" s="33" t="s">
        <v>898</v>
      </c>
      <c r="D254" s="60">
        <v>500</v>
      </c>
      <c r="E254" s="35">
        <f t="shared" si="12"/>
        <v>0.5</v>
      </c>
      <c r="F254" s="36" t="str">
        <f t="shared" si="13"/>
        <v>Small</v>
      </c>
      <c r="G254" s="37" t="s">
        <v>176</v>
      </c>
      <c r="H254" s="38">
        <v>57.657530999999999</v>
      </c>
      <c r="I254" s="38">
        <v>-4.3648037000000004</v>
      </c>
      <c r="J254" s="38">
        <v>57.655546223553799</v>
      </c>
      <c r="K254" s="38">
        <v>-4.4266969191252796</v>
      </c>
      <c r="L254" s="37" t="s">
        <v>217</v>
      </c>
      <c r="M254" s="39">
        <v>2016</v>
      </c>
      <c r="N254" s="39">
        <f t="shared" si="16"/>
        <v>5</v>
      </c>
      <c r="O254" s="40">
        <v>0.44500000000000001</v>
      </c>
      <c r="P254" s="40">
        <v>0.49099999999999999</v>
      </c>
      <c r="Q254" s="41">
        <v>44166</v>
      </c>
      <c r="R254" s="42">
        <v>2155</v>
      </c>
      <c r="S254" s="43"/>
      <c r="T254" s="43" t="s">
        <v>52</v>
      </c>
      <c r="U254" s="30" t="s">
        <v>899</v>
      </c>
      <c r="V254" s="44" t="s">
        <v>900</v>
      </c>
      <c r="W254" s="45"/>
      <c r="X254" s="45"/>
      <c r="Y254" s="48"/>
    </row>
    <row r="255" spans="1:25" ht="75" x14ac:dyDescent="0.25">
      <c r="A255" s="32" t="s">
        <v>901</v>
      </c>
      <c r="B255" s="32" t="s">
        <v>32</v>
      </c>
      <c r="C255" s="33" t="s">
        <v>902</v>
      </c>
      <c r="D255" s="60">
        <v>500</v>
      </c>
      <c r="E255" s="35">
        <f t="shared" si="12"/>
        <v>0.5</v>
      </c>
      <c r="F255" s="36" t="str">
        <f t="shared" si="13"/>
        <v>Small</v>
      </c>
      <c r="G255" s="37" t="s">
        <v>176</v>
      </c>
      <c r="H255" s="38">
        <v>56.012430999999999</v>
      </c>
      <c r="I255" s="38">
        <v>-5.5690055000000003</v>
      </c>
      <c r="J255" s="38">
        <v>56.004171999999997</v>
      </c>
      <c r="K255" s="38">
        <v>-5.5589143999999999</v>
      </c>
      <c r="L255" s="37" t="s">
        <v>40</v>
      </c>
      <c r="M255" s="39">
        <v>2008</v>
      </c>
      <c r="N255" s="39">
        <f t="shared" si="16"/>
        <v>13</v>
      </c>
      <c r="O255" s="40">
        <v>0.42699999999999999</v>
      </c>
      <c r="P255" s="40">
        <v>0.47599999999999998</v>
      </c>
      <c r="Q255" s="41">
        <v>44197</v>
      </c>
      <c r="R255" s="42">
        <v>2090</v>
      </c>
      <c r="S255" s="42">
        <v>1659</v>
      </c>
      <c r="T255" s="44" t="s">
        <v>36</v>
      </c>
      <c r="U255" s="30" t="s">
        <v>903</v>
      </c>
      <c r="V255" s="44" t="s">
        <v>884</v>
      </c>
      <c r="W255" s="45"/>
      <c r="X255" s="45"/>
      <c r="Y255" s="48"/>
    </row>
    <row r="256" spans="1:25" ht="60" x14ac:dyDescent="0.25">
      <c r="A256" s="32" t="s">
        <v>904</v>
      </c>
      <c r="B256" s="32" t="s">
        <v>32</v>
      </c>
      <c r="C256" s="33" t="s">
        <v>905</v>
      </c>
      <c r="D256" s="60">
        <v>500</v>
      </c>
      <c r="E256" s="35">
        <f t="shared" si="12"/>
        <v>0.5</v>
      </c>
      <c r="F256" s="36" t="str">
        <f t="shared" si="13"/>
        <v>Small</v>
      </c>
      <c r="G256" s="37" t="s">
        <v>176</v>
      </c>
      <c r="H256" s="38">
        <v>57.108598000000001</v>
      </c>
      <c r="I256" s="38">
        <v>-5.2752654000000003</v>
      </c>
      <c r="J256" s="38" t="s">
        <v>906</v>
      </c>
      <c r="K256" s="58" t="s">
        <v>907</v>
      </c>
      <c r="L256" s="37" t="s">
        <v>217</v>
      </c>
      <c r="M256" s="39">
        <v>2015</v>
      </c>
      <c r="N256" s="39">
        <f t="shared" si="16"/>
        <v>6</v>
      </c>
      <c r="O256" s="40">
        <v>0.40300000000000002</v>
      </c>
      <c r="P256" s="40">
        <v>0.47299999999999998</v>
      </c>
      <c r="Q256" s="41">
        <v>44166</v>
      </c>
      <c r="R256" s="42">
        <v>2077</v>
      </c>
      <c r="S256" s="43"/>
      <c r="T256" s="43" t="s">
        <v>52</v>
      </c>
      <c r="U256" s="30" t="s">
        <v>908</v>
      </c>
      <c r="V256" s="44" t="s">
        <v>909</v>
      </c>
      <c r="W256" s="45"/>
      <c r="X256" s="45"/>
      <c r="Y256" s="48"/>
    </row>
    <row r="257" spans="1:25" ht="45" x14ac:dyDescent="0.25">
      <c r="A257" s="32" t="s">
        <v>3315</v>
      </c>
      <c r="B257" s="32" t="s">
        <v>32</v>
      </c>
      <c r="C257" s="33" t="s">
        <v>216</v>
      </c>
      <c r="D257" s="60">
        <v>500</v>
      </c>
      <c r="E257" s="35">
        <f t="shared" si="12"/>
        <v>0.5</v>
      </c>
      <c r="F257" s="36" t="str">
        <f t="shared" si="13"/>
        <v>Small</v>
      </c>
      <c r="G257" s="37" t="s">
        <v>176</v>
      </c>
      <c r="H257" s="38">
        <v>56.396171000000002</v>
      </c>
      <c r="I257" s="38">
        <v>-4.5724831000000004</v>
      </c>
      <c r="J257" s="38">
        <v>56.391486600885898</v>
      </c>
      <c r="K257" s="38">
        <v>-4.5652008129460997</v>
      </c>
      <c r="L257" s="37" t="s">
        <v>217</v>
      </c>
      <c r="M257" s="39">
        <v>2016</v>
      </c>
      <c r="N257" s="39">
        <f t="shared" si="16"/>
        <v>5</v>
      </c>
      <c r="O257" s="40">
        <v>0.47799999999999998</v>
      </c>
      <c r="P257" s="40">
        <v>0.47099999999999997</v>
      </c>
      <c r="Q257" s="41">
        <v>44197</v>
      </c>
      <c r="R257" s="42">
        <v>2069</v>
      </c>
      <c r="S257" s="43"/>
      <c r="T257" s="43"/>
      <c r="U257" s="30" t="s">
        <v>910</v>
      </c>
      <c r="V257" s="44" t="s">
        <v>709</v>
      </c>
      <c r="W257" s="45"/>
      <c r="X257" s="45"/>
      <c r="Y257" s="48"/>
    </row>
    <row r="258" spans="1:25" ht="30" x14ac:dyDescent="0.25">
      <c r="A258" s="32" t="s">
        <v>912</v>
      </c>
      <c r="B258" s="32" t="s">
        <v>32</v>
      </c>
      <c r="C258" s="33" t="s">
        <v>913</v>
      </c>
      <c r="D258" s="60">
        <v>500</v>
      </c>
      <c r="E258" s="35">
        <f t="shared" si="12"/>
        <v>0.5</v>
      </c>
      <c r="F258" s="36" t="str">
        <f t="shared" si="13"/>
        <v>Small</v>
      </c>
      <c r="G258" s="37" t="s">
        <v>176</v>
      </c>
      <c r="H258" s="38">
        <v>55.643413000000002</v>
      </c>
      <c r="I258" s="38">
        <v>-5.3803732000000002</v>
      </c>
      <c r="J258" s="38">
        <v>55.642625000000002</v>
      </c>
      <c r="K258" s="38">
        <v>-5.3580997999999997</v>
      </c>
      <c r="L258" s="37" t="s">
        <v>217</v>
      </c>
      <c r="M258" s="39">
        <v>2013</v>
      </c>
      <c r="N258" s="39">
        <f t="shared" si="16"/>
        <v>8</v>
      </c>
      <c r="O258" s="40">
        <v>0.32500000000000001</v>
      </c>
      <c r="P258" s="40">
        <v>0.45900000000000002</v>
      </c>
      <c r="Q258" s="41">
        <v>44166</v>
      </c>
      <c r="R258" s="42">
        <v>2015</v>
      </c>
      <c r="S258" s="43"/>
      <c r="T258" s="43"/>
      <c r="U258" s="30" t="s">
        <v>914</v>
      </c>
      <c r="V258" s="44" t="s">
        <v>915</v>
      </c>
      <c r="W258" s="45"/>
      <c r="X258" s="45"/>
      <c r="Y258" s="48"/>
    </row>
    <row r="259" spans="1:25" ht="60" x14ac:dyDescent="0.25">
      <c r="A259" s="32" t="s">
        <v>916</v>
      </c>
      <c r="B259" s="32" t="s">
        <v>32</v>
      </c>
      <c r="C259" s="33" t="s">
        <v>917</v>
      </c>
      <c r="D259" s="60">
        <v>500</v>
      </c>
      <c r="E259" s="35">
        <f t="shared" ref="E259:E322" si="17">D259/1000</f>
        <v>0.5</v>
      </c>
      <c r="F259" s="36" t="str">
        <f t="shared" ref="F259:F322" si="18">IF(E259&gt;=5,"Large",IF(AND(E259&lt;5,E259&gt;=0.1),"Small",IF(E259&lt;0.1,"Micro")))</f>
        <v>Small</v>
      </c>
      <c r="G259" s="37" t="s">
        <v>176</v>
      </c>
      <c r="H259" s="38">
        <v>55.661175</v>
      </c>
      <c r="I259" s="38">
        <v>-3.7804528999999998</v>
      </c>
      <c r="J259" s="38">
        <v>55.659229000000003</v>
      </c>
      <c r="K259" s="38">
        <v>-3.7799687999999998</v>
      </c>
      <c r="L259" s="37" t="s">
        <v>40</v>
      </c>
      <c r="M259" s="39">
        <v>1994</v>
      </c>
      <c r="N259" s="39">
        <f t="shared" si="16"/>
        <v>27</v>
      </c>
      <c r="O259" s="40">
        <v>0.628</v>
      </c>
      <c r="P259" s="40">
        <v>0.45900000000000002</v>
      </c>
      <c r="Q259" s="41">
        <v>43770</v>
      </c>
      <c r="R259" s="42">
        <v>2011</v>
      </c>
      <c r="S259" s="42">
        <v>2011</v>
      </c>
      <c r="T259" s="44" t="s">
        <v>177</v>
      </c>
      <c r="U259" s="30" t="s">
        <v>918</v>
      </c>
      <c r="V259" s="33" t="s">
        <v>919</v>
      </c>
      <c r="W259" s="38"/>
      <c r="X259" s="38"/>
      <c r="Y259" s="37"/>
    </row>
    <row r="260" spans="1:25" ht="30" x14ac:dyDescent="0.25">
      <c r="A260" s="32" t="s">
        <v>920</v>
      </c>
      <c r="B260" s="32" t="s">
        <v>32</v>
      </c>
      <c r="C260" s="33" t="s">
        <v>921</v>
      </c>
      <c r="D260" s="60">
        <v>500</v>
      </c>
      <c r="E260" s="35">
        <f t="shared" si="17"/>
        <v>0.5</v>
      </c>
      <c r="F260" s="36" t="str">
        <f t="shared" si="18"/>
        <v>Small</v>
      </c>
      <c r="G260" s="37" t="s">
        <v>176</v>
      </c>
      <c r="H260" s="38">
        <v>55.529608000000003</v>
      </c>
      <c r="I260" s="38">
        <v>-5.1553652999999997</v>
      </c>
      <c r="J260" s="38">
        <v>55.532572999999999</v>
      </c>
      <c r="K260" s="38">
        <v>-5.1936216999999996</v>
      </c>
      <c r="L260" s="37"/>
      <c r="M260" s="39">
        <v>2016</v>
      </c>
      <c r="N260" s="39">
        <f t="shared" si="16"/>
        <v>5</v>
      </c>
      <c r="O260" s="40"/>
      <c r="P260" s="40"/>
      <c r="Q260" s="41"/>
      <c r="R260" s="42"/>
      <c r="S260" s="42"/>
      <c r="T260" s="33" t="s">
        <v>922</v>
      </c>
      <c r="U260" s="30" t="s">
        <v>923</v>
      </c>
      <c r="V260" s="33"/>
      <c r="W260" s="38"/>
      <c r="X260" s="38"/>
      <c r="Y260" s="37"/>
    </row>
    <row r="261" spans="1:25" ht="60" x14ac:dyDescent="0.25">
      <c r="A261" s="32" t="s">
        <v>924</v>
      </c>
      <c r="B261" s="32" t="s">
        <v>32</v>
      </c>
      <c r="C261" s="33" t="s">
        <v>925</v>
      </c>
      <c r="D261" s="60">
        <v>500</v>
      </c>
      <c r="E261" s="35">
        <f t="shared" si="17"/>
        <v>0.5</v>
      </c>
      <c r="F261" s="36" t="str">
        <f t="shared" si="18"/>
        <v>Small</v>
      </c>
      <c r="G261" s="37" t="s">
        <v>176</v>
      </c>
      <c r="H261" s="38">
        <v>56.877110999999999</v>
      </c>
      <c r="I261" s="38">
        <v>-5.2507362000000004</v>
      </c>
      <c r="J261" s="38" t="s">
        <v>926</v>
      </c>
      <c r="K261" s="58" t="s">
        <v>927</v>
      </c>
      <c r="L261" s="37" t="s">
        <v>217</v>
      </c>
      <c r="M261" s="39">
        <v>2016</v>
      </c>
      <c r="N261" s="39">
        <f t="shared" si="16"/>
        <v>5</v>
      </c>
      <c r="O261" s="40">
        <v>0.27900000000000003</v>
      </c>
      <c r="P261" s="40">
        <v>0.44900000000000001</v>
      </c>
      <c r="Q261" s="41">
        <v>43891</v>
      </c>
      <c r="R261" s="42">
        <v>1972</v>
      </c>
      <c r="S261" s="43"/>
      <c r="T261" s="43" t="s">
        <v>52</v>
      </c>
      <c r="U261" s="30" t="s">
        <v>928</v>
      </c>
      <c r="V261" s="33" t="s">
        <v>929</v>
      </c>
      <c r="W261" s="38"/>
      <c r="X261" s="38"/>
      <c r="Y261" s="37"/>
    </row>
    <row r="262" spans="1:25" ht="60" x14ac:dyDescent="0.25">
      <c r="A262" s="32" t="s">
        <v>930</v>
      </c>
      <c r="B262" s="32" t="s">
        <v>32</v>
      </c>
      <c r="C262" s="33" t="s">
        <v>931</v>
      </c>
      <c r="D262" s="60">
        <v>500</v>
      </c>
      <c r="E262" s="35">
        <f t="shared" si="17"/>
        <v>0.5</v>
      </c>
      <c r="F262" s="36" t="str">
        <f t="shared" si="18"/>
        <v>Small</v>
      </c>
      <c r="G262" s="37" t="s">
        <v>176</v>
      </c>
      <c r="H262" s="38">
        <v>56.679609999999997</v>
      </c>
      <c r="I262" s="38">
        <v>-4.2622280000000003</v>
      </c>
      <c r="J262" s="38">
        <v>56.65780048181</v>
      </c>
      <c r="K262" s="38">
        <v>-4.2521733589934003</v>
      </c>
      <c r="L262" s="37" t="s">
        <v>217</v>
      </c>
      <c r="M262" s="39">
        <v>2015</v>
      </c>
      <c r="N262" s="39">
        <f t="shared" si="16"/>
        <v>6</v>
      </c>
      <c r="O262" s="40">
        <v>0.38800000000000001</v>
      </c>
      <c r="P262" s="40">
        <v>0.44800000000000001</v>
      </c>
      <c r="Q262" s="41">
        <v>44166</v>
      </c>
      <c r="R262" s="42">
        <v>1969</v>
      </c>
      <c r="S262" s="43"/>
      <c r="T262" s="43"/>
      <c r="U262" s="30" t="s">
        <v>932</v>
      </c>
      <c r="V262" s="44" t="s">
        <v>933</v>
      </c>
      <c r="W262" s="45"/>
      <c r="X262" s="45"/>
      <c r="Y262" s="48"/>
    </row>
    <row r="263" spans="1:25" ht="60" x14ac:dyDescent="0.25">
      <c r="A263" s="32" t="s">
        <v>934</v>
      </c>
      <c r="B263" s="32" t="s">
        <v>32</v>
      </c>
      <c r="C263" s="33" t="s">
        <v>935</v>
      </c>
      <c r="D263" s="60">
        <v>500</v>
      </c>
      <c r="E263" s="35">
        <f t="shared" si="17"/>
        <v>0.5</v>
      </c>
      <c r="F263" s="36" t="str">
        <f t="shared" si="18"/>
        <v>Small</v>
      </c>
      <c r="G263" s="37" t="s">
        <v>176</v>
      </c>
      <c r="H263" s="38">
        <v>57.628661000000001</v>
      </c>
      <c r="I263" s="38">
        <v>-5.2232379</v>
      </c>
      <c r="J263" s="38">
        <v>57.646574999999999</v>
      </c>
      <c r="K263" s="38">
        <v>-5.2354547</v>
      </c>
      <c r="L263" s="37" t="s">
        <v>217</v>
      </c>
      <c r="M263" s="39">
        <v>2017</v>
      </c>
      <c r="N263" s="39">
        <f t="shared" si="16"/>
        <v>4</v>
      </c>
      <c r="O263" s="40">
        <v>0.45300000000000001</v>
      </c>
      <c r="P263" s="40">
        <v>0.437</v>
      </c>
      <c r="Q263" s="41">
        <v>43891</v>
      </c>
      <c r="R263" s="42">
        <v>1918</v>
      </c>
      <c r="S263" s="43"/>
      <c r="T263" s="43"/>
      <c r="U263" s="30" t="s">
        <v>936</v>
      </c>
      <c r="V263" s="44" t="s">
        <v>937</v>
      </c>
      <c r="W263" s="45"/>
      <c r="X263" s="45"/>
      <c r="Y263" s="48"/>
    </row>
    <row r="264" spans="1:25" ht="45" x14ac:dyDescent="0.25">
      <c r="A264" s="32" t="s">
        <v>938</v>
      </c>
      <c r="B264" s="32" t="s">
        <v>32</v>
      </c>
      <c r="C264" s="33" t="s">
        <v>939</v>
      </c>
      <c r="D264" s="60">
        <v>500</v>
      </c>
      <c r="E264" s="35">
        <f t="shared" si="17"/>
        <v>0.5</v>
      </c>
      <c r="F264" s="36" t="str">
        <f t="shared" si="18"/>
        <v>Small</v>
      </c>
      <c r="G264" s="37" t="s">
        <v>176</v>
      </c>
      <c r="H264" s="38">
        <v>56.418140000000001</v>
      </c>
      <c r="I264" s="38">
        <v>-4.4225300000000001</v>
      </c>
      <c r="J264" s="38">
        <v>56.4035606400437</v>
      </c>
      <c r="K264" s="38">
        <v>-4.4178591334794204</v>
      </c>
      <c r="L264" s="37" t="s">
        <v>217</v>
      </c>
      <c r="M264" s="39">
        <v>2016</v>
      </c>
      <c r="N264" s="39">
        <f t="shared" ref="N264:N295" si="19">2021-M264</f>
        <v>5</v>
      </c>
      <c r="O264" s="40">
        <v>0.38500000000000001</v>
      </c>
      <c r="P264" s="40">
        <v>0.432</v>
      </c>
      <c r="Q264" s="41">
        <v>43891</v>
      </c>
      <c r="R264" s="42">
        <v>1899</v>
      </c>
      <c r="S264" s="43"/>
      <c r="T264" s="43"/>
      <c r="U264" s="30" t="s">
        <v>940</v>
      </c>
      <c r="V264" s="44" t="s">
        <v>347</v>
      </c>
      <c r="W264" s="45"/>
      <c r="X264" s="45"/>
      <c r="Y264" s="48"/>
    </row>
    <row r="265" spans="1:25" ht="45" x14ac:dyDescent="0.25">
      <c r="A265" s="32" t="s">
        <v>941</v>
      </c>
      <c r="B265" s="32" t="s">
        <v>32</v>
      </c>
      <c r="C265" s="33" t="s">
        <v>216</v>
      </c>
      <c r="D265" s="60">
        <v>500</v>
      </c>
      <c r="E265" s="35">
        <f t="shared" si="17"/>
        <v>0.5</v>
      </c>
      <c r="F265" s="36" t="str">
        <f t="shared" si="18"/>
        <v>Small</v>
      </c>
      <c r="G265" s="37" t="s">
        <v>176</v>
      </c>
      <c r="H265" s="38">
        <v>57.194854999999997</v>
      </c>
      <c r="I265" s="38">
        <v>-4.5859350000000001</v>
      </c>
      <c r="J265" s="38">
        <v>57.188485999999997</v>
      </c>
      <c r="K265" s="38">
        <v>-4.5797873999999998</v>
      </c>
      <c r="L265" s="37" t="s">
        <v>217</v>
      </c>
      <c r="M265" s="39">
        <v>2015</v>
      </c>
      <c r="N265" s="39">
        <f t="shared" si="19"/>
        <v>6</v>
      </c>
      <c r="O265" s="40">
        <v>0.34</v>
      </c>
      <c r="P265" s="40">
        <v>0.42799999999999999</v>
      </c>
      <c r="Q265" s="41">
        <v>44197</v>
      </c>
      <c r="R265" s="42">
        <v>1878</v>
      </c>
      <c r="S265" s="43"/>
      <c r="T265" s="43"/>
      <c r="U265" s="30" t="s">
        <v>942</v>
      </c>
      <c r="V265" s="44" t="s">
        <v>943</v>
      </c>
      <c r="W265" s="45"/>
      <c r="X265" s="45"/>
      <c r="Y265" s="48"/>
    </row>
    <row r="266" spans="1:25" ht="45" x14ac:dyDescent="0.25">
      <c r="A266" s="32" t="s">
        <v>944</v>
      </c>
      <c r="B266" s="32" t="s">
        <v>72</v>
      </c>
      <c r="C266" s="33" t="s">
        <v>945</v>
      </c>
      <c r="D266" s="60">
        <v>500</v>
      </c>
      <c r="E266" s="35">
        <f t="shared" si="17"/>
        <v>0.5</v>
      </c>
      <c r="F266" s="36" t="str">
        <f t="shared" si="18"/>
        <v>Small</v>
      </c>
      <c r="G266" s="37" t="s">
        <v>176</v>
      </c>
      <c r="H266" s="38">
        <v>53.174031999999997</v>
      </c>
      <c r="I266" s="38">
        <v>-4.0427676000000003</v>
      </c>
      <c r="J266" s="38">
        <v>53.177714999999999</v>
      </c>
      <c r="K266" s="38">
        <v>-4.0266140000000004</v>
      </c>
      <c r="L266" s="37" t="s">
        <v>217</v>
      </c>
      <c r="M266" s="39">
        <v>2013</v>
      </c>
      <c r="N266" s="39">
        <f t="shared" si="19"/>
        <v>8</v>
      </c>
      <c r="O266" s="40">
        <v>0.36299999999999999</v>
      </c>
      <c r="P266" s="40">
        <v>0.42599999999999999</v>
      </c>
      <c r="Q266" s="41">
        <v>43983</v>
      </c>
      <c r="R266" s="42">
        <v>1871</v>
      </c>
      <c r="S266" s="43"/>
      <c r="T266" s="43"/>
      <c r="U266" s="30" t="s">
        <v>946</v>
      </c>
      <c r="V266" s="44" t="s">
        <v>947</v>
      </c>
      <c r="W266" s="45"/>
      <c r="X266" s="45"/>
      <c r="Y266" s="48"/>
    </row>
    <row r="267" spans="1:25" ht="45" x14ac:dyDescent="0.25">
      <c r="A267" s="32" t="s">
        <v>949</v>
      </c>
      <c r="B267" s="32" t="s">
        <v>32</v>
      </c>
      <c r="C267" s="33" t="s">
        <v>216</v>
      </c>
      <c r="D267" s="60">
        <v>500</v>
      </c>
      <c r="E267" s="35">
        <f t="shared" si="17"/>
        <v>0.5</v>
      </c>
      <c r="F267" s="36" t="str">
        <f t="shared" si="18"/>
        <v>Small</v>
      </c>
      <c r="G267" s="37" t="s">
        <v>176</v>
      </c>
      <c r="H267" s="38">
        <v>57.180605</v>
      </c>
      <c r="I267" s="38">
        <v>-4.7751514999999998</v>
      </c>
      <c r="J267" s="38">
        <v>57.160542</v>
      </c>
      <c r="K267" s="38">
        <v>-4.7721419999999997</v>
      </c>
      <c r="L267" s="37" t="s">
        <v>217</v>
      </c>
      <c r="M267" s="39">
        <v>2015</v>
      </c>
      <c r="N267" s="39">
        <f t="shared" si="19"/>
        <v>6</v>
      </c>
      <c r="O267" s="40">
        <v>0.39</v>
      </c>
      <c r="P267" s="40">
        <v>0.42399999999999999</v>
      </c>
      <c r="Q267" s="41">
        <v>44197</v>
      </c>
      <c r="R267" s="42">
        <v>1862</v>
      </c>
      <c r="S267" s="43"/>
      <c r="T267" s="43" t="s">
        <v>52</v>
      </c>
      <c r="U267" s="30" t="s">
        <v>950</v>
      </c>
      <c r="V267" s="44" t="s">
        <v>780</v>
      </c>
      <c r="W267" s="45"/>
      <c r="X267" s="45"/>
      <c r="Y267" s="48"/>
    </row>
    <row r="268" spans="1:25" ht="45" x14ac:dyDescent="0.25">
      <c r="A268" s="32" t="s">
        <v>951</v>
      </c>
      <c r="B268" s="32" t="s">
        <v>32</v>
      </c>
      <c r="C268" s="33" t="s">
        <v>952</v>
      </c>
      <c r="D268" s="60">
        <v>500</v>
      </c>
      <c r="E268" s="35">
        <f t="shared" si="17"/>
        <v>0.5</v>
      </c>
      <c r="F268" s="36" t="str">
        <f t="shared" si="18"/>
        <v>Small</v>
      </c>
      <c r="G268" s="37" t="s">
        <v>176</v>
      </c>
      <c r="H268" s="38">
        <v>56.855055999999998</v>
      </c>
      <c r="I268" s="38">
        <v>-5.1871435000000004</v>
      </c>
      <c r="J268" s="38" t="s">
        <v>953</v>
      </c>
      <c r="K268" s="58" t="s">
        <v>954</v>
      </c>
      <c r="L268" s="37" t="s">
        <v>217</v>
      </c>
      <c r="M268" s="39">
        <v>2015</v>
      </c>
      <c r="N268" s="39">
        <f t="shared" si="19"/>
        <v>6</v>
      </c>
      <c r="O268" s="40">
        <v>0.45</v>
      </c>
      <c r="P268" s="40">
        <v>0.42099999999999999</v>
      </c>
      <c r="Q268" s="41">
        <v>43891</v>
      </c>
      <c r="R268" s="42">
        <v>1848</v>
      </c>
      <c r="S268" s="43"/>
      <c r="T268" s="43"/>
      <c r="U268" s="30" t="s">
        <v>955</v>
      </c>
      <c r="V268" s="31" t="s">
        <v>956</v>
      </c>
      <c r="W268" s="47"/>
      <c r="X268" s="47"/>
      <c r="Y268" s="53"/>
    </row>
    <row r="269" spans="1:25" ht="60" x14ac:dyDescent="0.25">
      <c r="A269" s="32" t="s">
        <v>957</v>
      </c>
      <c r="B269" s="32" t="s">
        <v>32</v>
      </c>
      <c r="C269" s="33" t="s">
        <v>445</v>
      </c>
      <c r="D269" s="60">
        <v>500</v>
      </c>
      <c r="E269" s="35">
        <f t="shared" si="17"/>
        <v>0.5</v>
      </c>
      <c r="F269" s="36" t="str">
        <f t="shared" si="18"/>
        <v>Small</v>
      </c>
      <c r="G269" s="37" t="s">
        <v>176</v>
      </c>
      <c r="H269" s="38">
        <v>57.723258000000001</v>
      </c>
      <c r="I269" s="38">
        <v>-4.5524946000000002</v>
      </c>
      <c r="J269" s="38">
        <v>57.716186</v>
      </c>
      <c r="K269" s="38">
        <v>-4.5494949</v>
      </c>
      <c r="L269" s="37" t="s">
        <v>217</v>
      </c>
      <c r="M269" s="39">
        <v>2016</v>
      </c>
      <c r="N269" s="39">
        <f t="shared" si="19"/>
        <v>5</v>
      </c>
      <c r="O269" s="40">
        <v>0.35799999999999998</v>
      </c>
      <c r="P269" s="40">
        <v>0.41899999999999998</v>
      </c>
      <c r="Q269" s="41">
        <v>43891</v>
      </c>
      <c r="R269" s="42">
        <v>1842</v>
      </c>
      <c r="S269" s="43"/>
      <c r="T269" s="43"/>
      <c r="U269" s="30" t="s">
        <v>958</v>
      </c>
      <c r="V269" s="44" t="s">
        <v>449</v>
      </c>
      <c r="W269" s="45"/>
      <c r="X269" s="45"/>
      <c r="Y269" s="48"/>
    </row>
    <row r="270" spans="1:25" ht="60" x14ac:dyDescent="0.25">
      <c r="A270" s="32" t="s">
        <v>3318</v>
      </c>
      <c r="B270" s="32" t="s">
        <v>32</v>
      </c>
      <c r="C270" s="33" t="s">
        <v>959</v>
      </c>
      <c r="D270" s="60">
        <v>500</v>
      </c>
      <c r="E270" s="35">
        <f t="shared" si="17"/>
        <v>0.5</v>
      </c>
      <c r="F270" s="36" t="str">
        <f t="shared" si="18"/>
        <v>Small</v>
      </c>
      <c r="G270" s="37" t="s">
        <v>176</v>
      </c>
      <c r="H270" s="38">
        <v>56.118343000000003</v>
      </c>
      <c r="I270" s="38">
        <v>-4.9968449000000001</v>
      </c>
      <c r="J270" s="38">
        <v>56.122852000000002</v>
      </c>
      <c r="K270" s="38">
        <v>-4.9863486000000004</v>
      </c>
      <c r="L270" s="37" t="s">
        <v>217</v>
      </c>
      <c r="M270" s="39">
        <v>2015</v>
      </c>
      <c r="N270" s="39">
        <f t="shared" si="19"/>
        <v>6</v>
      </c>
      <c r="O270" s="40">
        <v>0.40300000000000002</v>
      </c>
      <c r="P270" s="40">
        <v>0.41499999999999998</v>
      </c>
      <c r="Q270" s="41">
        <v>44197</v>
      </c>
      <c r="R270" s="42">
        <v>1822</v>
      </c>
      <c r="S270" s="43"/>
      <c r="T270" s="43"/>
      <c r="U270" s="30" t="s">
        <v>960</v>
      </c>
      <c r="V270" s="44" t="s">
        <v>961</v>
      </c>
      <c r="W270" s="45"/>
      <c r="X270" s="45"/>
      <c r="Y270" s="48"/>
    </row>
    <row r="271" spans="1:25" ht="75" x14ac:dyDescent="0.25">
      <c r="A271" s="67" t="s">
        <v>3329</v>
      </c>
      <c r="B271" s="68" t="s">
        <v>32</v>
      </c>
      <c r="C271" s="30" t="s">
        <v>3328</v>
      </c>
      <c r="D271" s="69">
        <v>500</v>
      </c>
      <c r="E271" s="70">
        <f t="shared" si="17"/>
        <v>0.5</v>
      </c>
      <c r="F271" s="53" t="str">
        <f t="shared" si="18"/>
        <v>Small</v>
      </c>
      <c r="G271" s="53" t="s">
        <v>176</v>
      </c>
      <c r="H271" s="47">
        <v>57.327758595108499</v>
      </c>
      <c r="I271" s="47">
        <v>-4.6497129235461596</v>
      </c>
      <c r="J271" s="47">
        <v>57.320172640271402</v>
      </c>
      <c r="K271" s="47">
        <v>-4.6600694086027197</v>
      </c>
      <c r="L271" s="37" t="s">
        <v>217</v>
      </c>
      <c r="M271" s="39">
        <v>2017</v>
      </c>
      <c r="N271" s="39">
        <f t="shared" si="19"/>
        <v>4</v>
      </c>
      <c r="O271" s="40">
        <v>0.40799999999999997</v>
      </c>
      <c r="P271" s="40">
        <v>0.41499999999999998</v>
      </c>
      <c r="Q271" s="41">
        <v>44197</v>
      </c>
      <c r="R271" s="42">
        <v>1822</v>
      </c>
      <c r="S271" s="43"/>
      <c r="T271" s="43" t="s">
        <v>52</v>
      </c>
      <c r="U271" s="30" t="s">
        <v>962</v>
      </c>
      <c r="V271" s="33" t="s">
        <v>948</v>
      </c>
      <c r="W271" s="38"/>
      <c r="X271" s="38"/>
      <c r="Y271" s="37"/>
    </row>
    <row r="272" spans="1:25" ht="60" x14ac:dyDescent="0.25">
      <c r="A272" s="32" t="s">
        <v>963</v>
      </c>
      <c r="B272" s="32" t="s">
        <v>206</v>
      </c>
      <c r="C272" s="33" t="s">
        <v>964</v>
      </c>
      <c r="D272" s="60">
        <v>500</v>
      </c>
      <c r="E272" s="35">
        <f t="shared" si="17"/>
        <v>0.5</v>
      </c>
      <c r="F272" s="36" t="str">
        <f t="shared" si="18"/>
        <v>Small</v>
      </c>
      <c r="G272" s="53" t="s">
        <v>176</v>
      </c>
      <c r="H272" s="38"/>
      <c r="I272" s="38"/>
      <c r="J272" s="38" t="s">
        <v>965</v>
      </c>
      <c r="K272" s="58" t="s">
        <v>966</v>
      </c>
      <c r="L272" s="37" t="s">
        <v>40</v>
      </c>
      <c r="M272" s="39">
        <v>1991</v>
      </c>
      <c r="N272" s="39">
        <f t="shared" si="19"/>
        <v>30</v>
      </c>
      <c r="O272" s="40">
        <v>0.23699999999999999</v>
      </c>
      <c r="P272" s="40">
        <v>0.41</v>
      </c>
      <c r="Q272" s="41">
        <v>44197</v>
      </c>
      <c r="R272" s="42">
        <v>1799</v>
      </c>
      <c r="S272" s="42">
        <v>1195</v>
      </c>
      <c r="T272" s="44" t="s">
        <v>967</v>
      </c>
      <c r="U272" s="30" t="s">
        <v>968</v>
      </c>
      <c r="V272" s="31"/>
      <c r="W272" s="47"/>
      <c r="X272" s="47"/>
      <c r="Y272" s="53"/>
    </row>
    <row r="273" spans="1:25" ht="60" x14ac:dyDescent="0.25">
      <c r="A273" s="32" t="s">
        <v>969</v>
      </c>
      <c r="B273" s="32" t="s">
        <v>32</v>
      </c>
      <c r="C273" s="33" t="s">
        <v>970</v>
      </c>
      <c r="D273" s="60">
        <v>500</v>
      </c>
      <c r="E273" s="35">
        <f t="shared" si="17"/>
        <v>0.5</v>
      </c>
      <c r="F273" s="36" t="str">
        <f t="shared" si="18"/>
        <v>Small</v>
      </c>
      <c r="G273" s="37" t="s">
        <v>176</v>
      </c>
      <c r="H273" s="38">
        <v>57.071699000000002</v>
      </c>
      <c r="I273" s="38">
        <v>-5.2396282999999997</v>
      </c>
      <c r="J273" s="38">
        <v>57.077522999999999</v>
      </c>
      <c r="K273" s="38">
        <v>-5.2248168000000001</v>
      </c>
      <c r="L273" s="37" t="s">
        <v>217</v>
      </c>
      <c r="M273" s="39">
        <v>2014</v>
      </c>
      <c r="N273" s="39">
        <f t="shared" si="19"/>
        <v>7</v>
      </c>
      <c r="O273" s="40">
        <v>0.35</v>
      </c>
      <c r="P273" s="40">
        <v>0.40799999999999997</v>
      </c>
      <c r="Q273" s="41">
        <v>44166</v>
      </c>
      <c r="R273" s="42">
        <v>1791</v>
      </c>
      <c r="S273" s="43"/>
      <c r="T273" s="31" t="s">
        <v>52</v>
      </c>
      <c r="U273" s="33" t="s">
        <v>971</v>
      </c>
      <c r="V273" s="44" t="s">
        <v>716</v>
      </c>
      <c r="W273" s="45"/>
      <c r="X273" s="45"/>
      <c r="Y273" s="48"/>
    </row>
    <row r="274" spans="1:25" ht="75" x14ac:dyDescent="0.25">
      <c r="A274" s="32" t="s">
        <v>972</v>
      </c>
      <c r="B274" s="32" t="s">
        <v>32</v>
      </c>
      <c r="C274" s="33" t="s">
        <v>216</v>
      </c>
      <c r="D274" s="60">
        <v>500</v>
      </c>
      <c r="E274" s="35">
        <f t="shared" si="17"/>
        <v>0.5</v>
      </c>
      <c r="F274" s="36" t="str">
        <f t="shared" si="18"/>
        <v>Small</v>
      </c>
      <c r="G274" s="37" t="s">
        <v>176</v>
      </c>
      <c r="H274" s="38">
        <v>57.613253</v>
      </c>
      <c r="I274" s="38">
        <v>-5.2534953</v>
      </c>
      <c r="J274" s="38">
        <v>57.614002999999997</v>
      </c>
      <c r="K274" s="38">
        <v>-5.2488155000000001</v>
      </c>
      <c r="L274" s="37" t="s">
        <v>217</v>
      </c>
      <c r="M274" s="39">
        <v>2016</v>
      </c>
      <c r="N274" s="39">
        <f t="shared" si="19"/>
        <v>5</v>
      </c>
      <c r="O274" s="40">
        <v>0.33300000000000002</v>
      </c>
      <c r="P274" s="40">
        <v>0.40699999999999997</v>
      </c>
      <c r="Q274" s="41">
        <v>44166</v>
      </c>
      <c r="R274" s="42">
        <v>1789</v>
      </c>
      <c r="S274" s="43"/>
      <c r="T274" s="44" t="s">
        <v>52</v>
      </c>
      <c r="U274" s="30" t="s">
        <v>973</v>
      </c>
      <c r="V274" s="44" t="s">
        <v>937</v>
      </c>
      <c r="W274" s="45"/>
      <c r="X274" s="45"/>
      <c r="Y274" s="48"/>
    </row>
    <row r="275" spans="1:25" ht="60" x14ac:dyDescent="0.25">
      <c r="A275" s="32" t="s">
        <v>974</v>
      </c>
      <c r="B275" s="32" t="s">
        <v>32</v>
      </c>
      <c r="C275" s="33" t="s">
        <v>975</v>
      </c>
      <c r="D275" s="60">
        <v>500</v>
      </c>
      <c r="E275" s="35">
        <f t="shared" si="17"/>
        <v>0.5</v>
      </c>
      <c r="F275" s="36" t="str">
        <f t="shared" si="18"/>
        <v>Small</v>
      </c>
      <c r="G275" s="37" t="s">
        <v>176</v>
      </c>
      <c r="H275" s="38">
        <v>57.383940000000003</v>
      </c>
      <c r="I275" s="38">
        <v>-5.4250600000000002</v>
      </c>
      <c r="J275" s="38">
        <v>57.370615146032499</v>
      </c>
      <c r="K275" s="38">
        <v>-5.4215368042771397</v>
      </c>
      <c r="L275" s="37" t="s">
        <v>217</v>
      </c>
      <c r="M275" s="39">
        <v>2017</v>
      </c>
      <c r="N275" s="39">
        <f t="shared" si="19"/>
        <v>4</v>
      </c>
      <c r="O275" s="40">
        <v>0.33600000000000002</v>
      </c>
      <c r="P275" s="40">
        <v>0.40699999999999997</v>
      </c>
      <c r="Q275" s="41">
        <v>44166</v>
      </c>
      <c r="R275" s="42">
        <v>1786</v>
      </c>
      <c r="S275" s="43"/>
      <c r="T275" s="44"/>
      <c r="U275" s="30" t="s">
        <v>976</v>
      </c>
      <c r="V275" s="44" t="s">
        <v>324</v>
      </c>
      <c r="W275" s="45"/>
      <c r="X275" s="45"/>
      <c r="Y275" s="48"/>
    </row>
    <row r="276" spans="1:25" ht="75" x14ac:dyDescent="0.25">
      <c r="A276" s="32" t="s">
        <v>977</v>
      </c>
      <c r="B276" s="32" t="s">
        <v>32</v>
      </c>
      <c r="C276" s="33" t="s">
        <v>216</v>
      </c>
      <c r="D276" s="60">
        <v>500</v>
      </c>
      <c r="E276" s="35">
        <f t="shared" si="17"/>
        <v>0.5</v>
      </c>
      <c r="F276" s="36" t="str">
        <f t="shared" si="18"/>
        <v>Small</v>
      </c>
      <c r="G276" s="37" t="s">
        <v>176</v>
      </c>
      <c r="H276" s="38">
        <v>57.341518999999998</v>
      </c>
      <c r="I276" s="38">
        <v>-4.9815461000000001</v>
      </c>
      <c r="J276" s="38">
        <v>57.353169000000001</v>
      </c>
      <c r="K276" s="38">
        <v>-4.9905046999999998</v>
      </c>
      <c r="L276" s="37" t="s">
        <v>217</v>
      </c>
      <c r="M276" s="39">
        <v>2016</v>
      </c>
      <c r="N276" s="39">
        <f t="shared" si="19"/>
        <v>5</v>
      </c>
      <c r="O276" s="40">
        <v>0.36499999999999999</v>
      </c>
      <c r="P276" s="40">
        <v>0.40699999999999997</v>
      </c>
      <c r="Q276" s="41">
        <v>44197</v>
      </c>
      <c r="R276" s="42">
        <v>1786</v>
      </c>
      <c r="S276" s="43"/>
      <c r="T276" s="43" t="s">
        <v>52</v>
      </c>
      <c r="U276" s="30" t="s">
        <v>978</v>
      </c>
      <c r="V276" s="44" t="s">
        <v>979</v>
      </c>
      <c r="W276" s="45"/>
      <c r="X276" s="45"/>
      <c r="Y276" s="48"/>
    </row>
    <row r="277" spans="1:25" ht="45" x14ac:dyDescent="0.25">
      <c r="A277" s="32" t="s">
        <v>980</v>
      </c>
      <c r="B277" s="32" t="s">
        <v>206</v>
      </c>
      <c r="C277" s="33" t="s">
        <v>981</v>
      </c>
      <c r="D277" s="60">
        <v>500</v>
      </c>
      <c r="E277" s="35">
        <f t="shared" si="17"/>
        <v>0.5</v>
      </c>
      <c r="F277" s="36" t="str">
        <f t="shared" si="18"/>
        <v>Small</v>
      </c>
      <c r="G277" s="37" t="s">
        <v>176</v>
      </c>
      <c r="H277" s="38">
        <v>54.449148000000001</v>
      </c>
      <c r="I277" s="38">
        <v>-2.9791772000000001</v>
      </c>
      <c r="J277" s="38">
        <v>54.455283000000001</v>
      </c>
      <c r="K277" s="38">
        <v>-2.979444</v>
      </c>
      <c r="L277" s="37" t="s">
        <v>217</v>
      </c>
      <c r="M277" s="39">
        <v>2015</v>
      </c>
      <c r="N277" s="39">
        <f t="shared" si="19"/>
        <v>6</v>
      </c>
      <c r="O277" s="40">
        <v>0.36199999999999999</v>
      </c>
      <c r="P277" s="40">
        <v>0.40200000000000002</v>
      </c>
      <c r="Q277" s="41">
        <v>43891</v>
      </c>
      <c r="R277" s="42">
        <v>1764</v>
      </c>
      <c r="S277" s="43"/>
      <c r="T277" s="43"/>
      <c r="U277" s="30" t="s">
        <v>982</v>
      </c>
      <c r="V277" s="44" t="s">
        <v>983</v>
      </c>
      <c r="W277" s="45"/>
      <c r="X277" s="45"/>
      <c r="Y277" s="48"/>
    </row>
    <row r="278" spans="1:25" ht="30" x14ac:dyDescent="0.25">
      <c r="A278" s="32" t="s">
        <v>984</v>
      </c>
      <c r="B278" s="32" t="s">
        <v>32</v>
      </c>
      <c r="C278" s="33" t="s">
        <v>985</v>
      </c>
      <c r="D278" s="60">
        <v>500</v>
      </c>
      <c r="E278" s="35">
        <f t="shared" si="17"/>
        <v>0.5</v>
      </c>
      <c r="F278" s="36" t="str">
        <f t="shared" si="18"/>
        <v>Small</v>
      </c>
      <c r="G278" s="37" t="s">
        <v>176</v>
      </c>
      <c r="H278" s="38">
        <v>56.877352999999999</v>
      </c>
      <c r="I278" s="38">
        <v>-5.4898233999999997</v>
      </c>
      <c r="J278" s="38" t="s">
        <v>986</v>
      </c>
      <c r="K278" s="58" t="s">
        <v>987</v>
      </c>
      <c r="L278" s="37" t="s">
        <v>217</v>
      </c>
      <c r="M278" s="39">
        <v>2015</v>
      </c>
      <c r="N278" s="39">
        <f t="shared" si="19"/>
        <v>6</v>
      </c>
      <c r="O278" s="40">
        <v>0.36</v>
      </c>
      <c r="P278" s="40">
        <v>0.4</v>
      </c>
      <c r="Q278" s="41">
        <v>44166</v>
      </c>
      <c r="R278" s="42">
        <v>1758</v>
      </c>
      <c r="S278" s="43"/>
      <c r="T278" s="43" t="s">
        <v>52</v>
      </c>
      <c r="U278" s="30" t="s">
        <v>988</v>
      </c>
      <c r="V278" s="33" t="s">
        <v>989</v>
      </c>
      <c r="W278" s="38"/>
      <c r="X278" s="38"/>
      <c r="Y278" s="37"/>
    </row>
    <row r="279" spans="1:25" ht="30" x14ac:dyDescent="0.25">
      <c r="A279" s="32" t="s">
        <v>990</v>
      </c>
      <c r="B279" s="32" t="s">
        <v>32</v>
      </c>
      <c r="C279" s="33" t="s">
        <v>991</v>
      </c>
      <c r="D279" s="60">
        <v>500</v>
      </c>
      <c r="E279" s="35">
        <f t="shared" si="17"/>
        <v>0.5</v>
      </c>
      <c r="F279" s="36" t="str">
        <f t="shared" si="18"/>
        <v>Small</v>
      </c>
      <c r="G279" s="37" t="s">
        <v>176</v>
      </c>
      <c r="H279" s="38">
        <v>56.59543</v>
      </c>
      <c r="I279" s="38">
        <v>-3.5251923999999999</v>
      </c>
      <c r="J279" s="38">
        <v>56.615941999999997</v>
      </c>
      <c r="K279" s="38">
        <v>-3.5374112000000002</v>
      </c>
      <c r="L279" s="37" t="s">
        <v>217</v>
      </c>
      <c r="M279" s="39">
        <v>2014</v>
      </c>
      <c r="N279" s="39">
        <f t="shared" si="19"/>
        <v>7</v>
      </c>
      <c r="O279" s="40">
        <v>0.33200000000000002</v>
      </c>
      <c r="P279" s="40">
        <v>0.38600000000000001</v>
      </c>
      <c r="Q279" s="41">
        <v>44166</v>
      </c>
      <c r="R279" s="42">
        <v>1694</v>
      </c>
      <c r="S279" s="43"/>
      <c r="T279" s="43"/>
      <c r="U279" s="30" t="s">
        <v>992</v>
      </c>
      <c r="V279" s="44" t="s">
        <v>993</v>
      </c>
      <c r="W279" s="45"/>
      <c r="X279" s="45"/>
      <c r="Y279" s="48"/>
    </row>
    <row r="280" spans="1:25" ht="75" x14ac:dyDescent="0.25">
      <c r="A280" s="32" t="s">
        <v>994</v>
      </c>
      <c r="B280" s="32" t="s">
        <v>32</v>
      </c>
      <c r="C280" s="33" t="s">
        <v>995</v>
      </c>
      <c r="D280" s="60">
        <v>500</v>
      </c>
      <c r="E280" s="35">
        <f t="shared" si="17"/>
        <v>0.5</v>
      </c>
      <c r="F280" s="36" t="str">
        <f t="shared" si="18"/>
        <v>Small</v>
      </c>
      <c r="G280" s="37" t="s">
        <v>176</v>
      </c>
      <c r="H280" s="38">
        <v>56.081885</v>
      </c>
      <c r="I280" s="38">
        <v>-4.5028575999999996</v>
      </c>
      <c r="J280" s="38">
        <v>56.102929983106698</v>
      </c>
      <c r="K280" s="38">
        <v>-4.5138028095374096</v>
      </c>
      <c r="L280" s="37" t="s">
        <v>217</v>
      </c>
      <c r="M280" s="39">
        <v>2015</v>
      </c>
      <c r="N280" s="39">
        <f t="shared" si="19"/>
        <v>6</v>
      </c>
      <c r="O280" s="40">
        <v>0.38400000000000001</v>
      </c>
      <c r="P280" s="40">
        <v>0.38400000000000001</v>
      </c>
      <c r="Q280" s="41">
        <v>43983</v>
      </c>
      <c r="R280" s="42">
        <v>1685</v>
      </c>
      <c r="S280" s="43"/>
      <c r="T280" s="43"/>
      <c r="U280" s="30" t="s">
        <v>996</v>
      </c>
      <c r="V280" s="44" t="s">
        <v>997</v>
      </c>
      <c r="W280" s="45"/>
      <c r="X280" s="45"/>
      <c r="Y280" s="48"/>
    </row>
    <row r="281" spans="1:25" ht="45" x14ac:dyDescent="0.25">
      <c r="A281" s="32" t="s">
        <v>998</v>
      </c>
      <c r="B281" s="32" t="s">
        <v>32</v>
      </c>
      <c r="C281" s="33" t="s">
        <v>999</v>
      </c>
      <c r="D281" s="60">
        <v>500</v>
      </c>
      <c r="E281" s="35">
        <f t="shared" si="17"/>
        <v>0.5</v>
      </c>
      <c r="F281" s="36" t="str">
        <f t="shared" si="18"/>
        <v>Small</v>
      </c>
      <c r="G281" s="37" t="s">
        <v>176</v>
      </c>
      <c r="H281" s="38">
        <v>56.859020000000001</v>
      </c>
      <c r="I281" s="38">
        <v>-5.2466619999999997</v>
      </c>
      <c r="J281" s="38">
        <v>56.870489999999997</v>
      </c>
      <c r="K281" s="38">
        <v>-5.2253086</v>
      </c>
      <c r="L281" s="37" t="s">
        <v>217</v>
      </c>
      <c r="M281" s="39">
        <v>2016</v>
      </c>
      <c r="N281" s="39">
        <f t="shared" si="19"/>
        <v>5</v>
      </c>
      <c r="O281" s="40">
        <v>0.35599999999999998</v>
      </c>
      <c r="P281" s="40">
        <v>0.376</v>
      </c>
      <c r="Q281" s="41">
        <v>43891</v>
      </c>
      <c r="R281" s="42">
        <v>1650</v>
      </c>
      <c r="S281" s="43"/>
      <c r="T281" s="43" t="s">
        <v>52</v>
      </c>
      <c r="U281" s="30" t="s">
        <v>1000</v>
      </c>
      <c r="V281" s="44" t="s">
        <v>929</v>
      </c>
      <c r="W281" s="45"/>
      <c r="X281" s="45"/>
      <c r="Y281" s="48"/>
    </row>
    <row r="282" spans="1:25" ht="45" x14ac:dyDescent="0.25">
      <c r="A282" s="32" t="s">
        <v>1001</v>
      </c>
      <c r="B282" s="32" t="s">
        <v>32</v>
      </c>
      <c r="C282" s="33" t="s">
        <v>1002</v>
      </c>
      <c r="D282" s="60">
        <v>500</v>
      </c>
      <c r="E282" s="35">
        <f t="shared" si="17"/>
        <v>0.5</v>
      </c>
      <c r="F282" s="36" t="str">
        <f t="shared" si="18"/>
        <v>Small</v>
      </c>
      <c r="G282" s="37" t="s">
        <v>176</v>
      </c>
      <c r="H282" s="38">
        <v>57.628258000000002</v>
      </c>
      <c r="I282" s="38">
        <v>-5.2096787000000004</v>
      </c>
      <c r="J282" s="38">
        <v>57.629424</v>
      </c>
      <c r="K282" s="38">
        <v>-5.1866009999999996</v>
      </c>
      <c r="L282" s="37" t="s">
        <v>217</v>
      </c>
      <c r="M282" s="39">
        <v>2016</v>
      </c>
      <c r="N282" s="39">
        <f t="shared" si="19"/>
        <v>5</v>
      </c>
      <c r="O282" s="40">
        <v>0.377</v>
      </c>
      <c r="P282" s="40">
        <v>0.375</v>
      </c>
      <c r="Q282" s="41">
        <v>43891</v>
      </c>
      <c r="R282" s="42">
        <v>1649</v>
      </c>
      <c r="S282" s="43"/>
      <c r="T282" s="43" t="s">
        <v>52</v>
      </c>
      <c r="U282" s="30" t="s">
        <v>1003</v>
      </c>
      <c r="V282" s="33" t="s">
        <v>937</v>
      </c>
      <c r="W282" s="38"/>
      <c r="X282" s="38"/>
      <c r="Y282" s="37"/>
    </row>
    <row r="283" spans="1:25" ht="45" x14ac:dyDescent="0.25">
      <c r="A283" s="32" t="s">
        <v>3270</v>
      </c>
      <c r="B283" s="32" t="s">
        <v>32</v>
      </c>
      <c r="C283" s="33" t="s">
        <v>1004</v>
      </c>
      <c r="D283" s="60">
        <v>500</v>
      </c>
      <c r="E283" s="35">
        <f t="shared" si="17"/>
        <v>0.5</v>
      </c>
      <c r="F283" s="36" t="str">
        <f t="shared" si="18"/>
        <v>Small</v>
      </c>
      <c r="G283" s="37" t="s">
        <v>176</v>
      </c>
      <c r="H283" s="38">
        <v>57.628258000000002</v>
      </c>
      <c r="I283" s="38">
        <v>-5.2096787000000004</v>
      </c>
      <c r="J283" s="38" t="s">
        <v>1005</v>
      </c>
      <c r="K283" s="58" t="s">
        <v>1006</v>
      </c>
      <c r="L283" s="37" t="s">
        <v>217</v>
      </c>
      <c r="M283" s="39">
        <v>2016</v>
      </c>
      <c r="N283" s="39">
        <f t="shared" si="19"/>
        <v>5</v>
      </c>
      <c r="O283" s="40">
        <v>0.35099999999999998</v>
      </c>
      <c r="P283" s="40">
        <v>0.36699999999999999</v>
      </c>
      <c r="Q283" s="41">
        <v>43891</v>
      </c>
      <c r="R283" s="42">
        <v>1610</v>
      </c>
      <c r="S283" s="43"/>
      <c r="T283" s="43" t="s">
        <v>52</v>
      </c>
      <c r="U283" s="30" t="s">
        <v>1003</v>
      </c>
      <c r="V283" s="44" t="s">
        <v>937</v>
      </c>
      <c r="W283" s="45"/>
      <c r="X283" s="45"/>
      <c r="Y283" s="48"/>
    </row>
    <row r="284" spans="1:25" ht="105" x14ac:dyDescent="0.25">
      <c r="A284" s="33" t="s">
        <v>1007</v>
      </c>
      <c r="B284" s="33" t="s">
        <v>206</v>
      </c>
      <c r="C284" s="33" t="s">
        <v>1008</v>
      </c>
      <c r="D284" s="38">
        <v>500</v>
      </c>
      <c r="E284" s="35">
        <f t="shared" si="17"/>
        <v>0.5</v>
      </c>
      <c r="F284" s="36" t="str">
        <f t="shared" si="18"/>
        <v>Small</v>
      </c>
      <c r="G284" s="37" t="s">
        <v>34</v>
      </c>
      <c r="H284" s="38"/>
      <c r="I284" s="38"/>
      <c r="J284" s="38">
        <v>53.3658013233768</v>
      </c>
      <c r="K284" s="38">
        <v>-1.70117705985002</v>
      </c>
      <c r="L284" s="37" t="s">
        <v>40</v>
      </c>
      <c r="M284" s="39">
        <v>2007</v>
      </c>
      <c r="N284" s="39">
        <f t="shared" si="19"/>
        <v>14</v>
      </c>
      <c r="O284" s="40">
        <v>0.48499999999999999</v>
      </c>
      <c r="P284" s="40">
        <v>0.36299999999999999</v>
      </c>
      <c r="Q284" s="41">
        <v>44136</v>
      </c>
      <c r="R284" s="42">
        <v>1592</v>
      </c>
      <c r="S284" s="42">
        <v>1592</v>
      </c>
      <c r="T284" s="33" t="s">
        <v>1009</v>
      </c>
      <c r="U284" s="30" t="s">
        <v>1010</v>
      </c>
      <c r="V284" s="44" t="s">
        <v>1011</v>
      </c>
      <c r="W284" s="45"/>
      <c r="X284" s="45"/>
      <c r="Y284" s="48"/>
    </row>
    <row r="285" spans="1:25" ht="60" x14ac:dyDescent="0.25">
      <c r="A285" s="32" t="s">
        <v>1012</v>
      </c>
      <c r="B285" s="32" t="s">
        <v>32</v>
      </c>
      <c r="C285" s="33" t="s">
        <v>216</v>
      </c>
      <c r="D285" s="60">
        <v>500</v>
      </c>
      <c r="E285" s="35">
        <f t="shared" si="17"/>
        <v>0.5</v>
      </c>
      <c r="F285" s="36" t="str">
        <f t="shared" si="18"/>
        <v>Small</v>
      </c>
      <c r="G285" s="37" t="s">
        <v>176</v>
      </c>
      <c r="H285" s="38">
        <v>57.203040999999999</v>
      </c>
      <c r="I285" s="38">
        <v>-4.7278266000000002</v>
      </c>
      <c r="J285" s="38">
        <v>57.207676999999997</v>
      </c>
      <c r="K285" s="38">
        <v>-4.7376132999999996</v>
      </c>
      <c r="L285" s="37" t="s">
        <v>217</v>
      </c>
      <c r="M285" s="39">
        <v>2015</v>
      </c>
      <c r="N285" s="39">
        <f t="shared" si="19"/>
        <v>6</v>
      </c>
      <c r="O285" s="40">
        <v>0.30099999999999999</v>
      </c>
      <c r="P285" s="40">
        <v>0.34799999999999998</v>
      </c>
      <c r="Q285" s="41">
        <v>44197</v>
      </c>
      <c r="R285" s="42">
        <v>1530</v>
      </c>
      <c r="S285" s="43"/>
      <c r="T285" s="43" t="s">
        <v>52</v>
      </c>
      <c r="U285" s="30" t="s">
        <v>1013</v>
      </c>
      <c r="V285" s="44" t="s">
        <v>780</v>
      </c>
      <c r="W285" s="45"/>
      <c r="X285" s="45"/>
      <c r="Y285" s="37" t="s">
        <v>3239</v>
      </c>
    </row>
    <row r="286" spans="1:25" ht="45" x14ac:dyDescent="0.25">
      <c r="A286" s="32" t="s">
        <v>1014</v>
      </c>
      <c r="B286" s="32" t="s">
        <v>206</v>
      </c>
      <c r="C286" s="33" t="s">
        <v>1015</v>
      </c>
      <c r="D286" s="60">
        <v>500</v>
      </c>
      <c r="E286" s="35">
        <f t="shared" si="17"/>
        <v>0.5</v>
      </c>
      <c r="F286" s="36" t="str">
        <f t="shared" si="18"/>
        <v>Small</v>
      </c>
      <c r="G286" s="37" t="s">
        <v>176</v>
      </c>
      <c r="H286" s="38">
        <v>54.245220000000003</v>
      </c>
      <c r="I286" s="38">
        <v>-3.0042499999999999</v>
      </c>
      <c r="J286" s="38">
        <v>54.248663000000001</v>
      </c>
      <c r="K286" s="38">
        <v>-2.9959590999999999</v>
      </c>
      <c r="L286" s="37" t="s">
        <v>217</v>
      </c>
      <c r="M286" s="39">
        <v>2011</v>
      </c>
      <c r="N286" s="39">
        <f t="shared" si="19"/>
        <v>10</v>
      </c>
      <c r="O286" s="40">
        <v>0.26900000000000002</v>
      </c>
      <c r="P286" s="40">
        <v>0.33500000000000002</v>
      </c>
      <c r="Q286" s="41">
        <v>44136</v>
      </c>
      <c r="R286" s="42">
        <v>1473</v>
      </c>
      <c r="S286" s="43"/>
      <c r="T286" s="44" t="s">
        <v>967</v>
      </c>
      <c r="U286" s="30" t="s">
        <v>1016</v>
      </c>
      <c r="V286" s="44" t="s">
        <v>1017</v>
      </c>
      <c r="W286" s="45"/>
      <c r="X286" s="45"/>
      <c r="Y286" s="48"/>
    </row>
    <row r="287" spans="1:25" ht="60" x14ac:dyDescent="0.25">
      <c r="A287" s="32" t="s">
        <v>1018</v>
      </c>
      <c r="B287" s="32" t="s">
        <v>32</v>
      </c>
      <c r="C287" s="33" t="s">
        <v>1019</v>
      </c>
      <c r="D287" s="60">
        <v>500</v>
      </c>
      <c r="E287" s="35">
        <f t="shared" si="17"/>
        <v>0.5</v>
      </c>
      <c r="F287" s="36" t="str">
        <f t="shared" si="18"/>
        <v>Small</v>
      </c>
      <c r="G287" s="37" t="s">
        <v>176</v>
      </c>
      <c r="H287" s="38">
        <v>55.957810000000002</v>
      </c>
      <c r="I287" s="38">
        <v>-5.4492441999999999</v>
      </c>
      <c r="J287" s="38">
        <v>55.957698999999998</v>
      </c>
      <c r="K287" s="38">
        <v>-5.4712316000000003</v>
      </c>
      <c r="L287" s="37" t="s">
        <v>217</v>
      </c>
      <c r="M287" s="39">
        <v>2015</v>
      </c>
      <c r="N287" s="39">
        <f t="shared" si="19"/>
        <v>6</v>
      </c>
      <c r="O287" s="40">
        <v>0.29399999999999998</v>
      </c>
      <c r="P287" s="40">
        <v>0.33400000000000002</v>
      </c>
      <c r="Q287" s="41">
        <v>44197</v>
      </c>
      <c r="R287" s="42">
        <v>1467</v>
      </c>
      <c r="S287" s="43"/>
      <c r="T287" s="43"/>
      <c r="U287" s="30" t="s">
        <v>1020</v>
      </c>
      <c r="V287" s="44" t="s">
        <v>1021</v>
      </c>
      <c r="W287" s="45"/>
      <c r="X287" s="45"/>
      <c r="Y287" s="48"/>
    </row>
    <row r="288" spans="1:25" ht="75" x14ac:dyDescent="0.25">
      <c r="A288" s="32" t="s">
        <v>1022</v>
      </c>
      <c r="B288" s="32" t="s">
        <v>32</v>
      </c>
      <c r="C288" s="33" t="s">
        <v>1023</v>
      </c>
      <c r="D288" s="60">
        <v>500</v>
      </c>
      <c r="E288" s="35">
        <f t="shared" si="17"/>
        <v>0.5</v>
      </c>
      <c r="F288" s="36" t="str">
        <f t="shared" si="18"/>
        <v>Small</v>
      </c>
      <c r="G288" s="37" t="s">
        <v>176</v>
      </c>
      <c r="H288" s="38">
        <v>57.995308627591498</v>
      </c>
      <c r="I288" s="38">
        <v>-5.3142844932602502</v>
      </c>
      <c r="J288" s="38">
        <v>58.003956079418003</v>
      </c>
      <c r="K288" s="38">
        <v>-5.2766702804527696</v>
      </c>
      <c r="L288" s="37" t="s">
        <v>217</v>
      </c>
      <c r="M288" s="39">
        <v>2016</v>
      </c>
      <c r="N288" s="39">
        <f t="shared" si="19"/>
        <v>5</v>
      </c>
      <c r="O288" s="40">
        <v>0.33</v>
      </c>
      <c r="P288" s="40">
        <v>0.33400000000000002</v>
      </c>
      <c r="Q288" s="41">
        <v>43891</v>
      </c>
      <c r="R288" s="42">
        <v>1466</v>
      </c>
      <c r="S288" s="43"/>
      <c r="T288" s="43" t="s">
        <v>52</v>
      </c>
      <c r="U288" s="30" t="s">
        <v>1024</v>
      </c>
      <c r="V288" s="44" t="s">
        <v>1025</v>
      </c>
      <c r="W288" s="45"/>
      <c r="X288" s="45"/>
      <c r="Y288" s="48" t="s">
        <v>3236</v>
      </c>
    </row>
    <row r="289" spans="1:25" ht="45" x14ac:dyDescent="0.25">
      <c r="A289" s="32" t="s">
        <v>1026</v>
      </c>
      <c r="B289" s="32" t="s">
        <v>32</v>
      </c>
      <c r="C289" s="33" t="s">
        <v>1027</v>
      </c>
      <c r="D289" s="60">
        <v>500</v>
      </c>
      <c r="E289" s="35">
        <f t="shared" si="17"/>
        <v>0.5</v>
      </c>
      <c r="F289" s="36" t="str">
        <f t="shared" si="18"/>
        <v>Small</v>
      </c>
      <c r="G289" s="37" t="s">
        <v>176</v>
      </c>
      <c r="H289" s="38">
        <v>57.371015999999997</v>
      </c>
      <c r="I289" s="38">
        <v>-4.7134627</v>
      </c>
      <c r="J289" s="38">
        <v>57.376297346540802</v>
      </c>
      <c r="K289" s="38">
        <v>-4.7255117404735403</v>
      </c>
      <c r="L289" s="37" t="s">
        <v>217</v>
      </c>
      <c r="M289" s="39">
        <v>2017</v>
      </c>
      <c r="N289" s="39">
        <f t="shared" si="19"/>
        <v>4</v>
      </c>
      <c r="O289" s="40">
        <v>0.222</v>
      </c>
      <c r="P289" s="40">
        <v>0.32800000000000001</v>
      </c>
      <c r="Q289" s="41">
        <v>44136</v>
      </c>
      <c r="R289" s="42">
        <v>1442</v>
      </c>
      <c r="S289" s="43"/>
      <c r="T289" s="43"/>
      <c r="U289" s="30" t="s">
        <v>1028</v>
      </c>
      <c r="V289" s="44" t="s">
        <v>1029</v>
      </c>
      <c r="W289" s="45"/>
      <c r="X289" s="45"/>
      <c r="Y289" s="48"/>
    </row>
    <row r="290" spans="1:25" ht="45" x14ac:dyDescent="0.25">
      <c r="A290" s="32" t="s">
        <v>3271</v>
      </c>
      <c r="B290" s="32" t="s">
        <v>32</v>
      </c>
      <c r="C290" s="33" t="s">
        <v>1004</v>
      </c>
      <c r="D290" s="60">
        <v>500</v>
      </c>
      <c r="E290" s="35">
        <f t="shared" si="17"/>
        <v>0.5</v>
      </c>
      <c r="F290" s="36" t="str">
        <f t="shared" si="18"/>
        <v>Small</v>
      </c>
      <c r="G290" s="37" t="s">
        <v>176</v>
      </c>
      <c r="H290" s="38">
        <v>57.628746999999997</v>
      </c>
      <c r="I290" s="38">
        <v>-5.1828452</v>
      </c>
      <c r="J290" s="38" t="s">
        <v>1030</v>
      </c>
      <c r="K290" s="58" t="s">
        <v>1031</v>
      </c>
      <c r="L290" s="37" t="s">
        <v>217</v>
      </c>
      <c r="M290" s="39">
        <v>2016</v>
      </c>
      <c r="N290" s="39">
        <f t="shared" si="19"/>
        <v>5</v>
      </c>
      <c r="O290" s="40">
        <v>0.32600000000000001</v>
      </c>
      <c r="P290" s="40">
        <v>0.32600000000000001</v>
      </c>
      <c r="Q290" s="41">
        <v>43891</v>
      </c>
      <c r="R290" s="42">
        <v>1433</v>
      </c>
      <c r="S290" s="43"/>
      <c r="T290" s="43" t="s">
        <v>52</v>
      </c>
      <c r="U290" s="30" t="s">
        <v>1003</v>
      </c>
      <c r="V290" s="44" t="s">
        <v>937</v>
      </c>
      <c r="W290" s="45"/>
      <c r="X290" s="45"/>
      <c r="Y290" s="48"/>
    </row>
    <row r="291" spans="1:25" ht="45" x14ac:dyDescent="0.25">
      <c r="A291" s="32" t="s">
        <v>1032</v>
      </c>
      <c r="B291" s="32" t="s">
        <v>32</v>
      </c>
      <c r="C291" s="33" t="s">
        <v>216</v>
      </c>
      <c r="D291" s="60">
        <v>500</v>
      </c>
      <c r="E291" s="35">
        <f t="shared" si="17"/>
        <v>0.5</v>
      </c>
      <c r="F291" s="36" t="str">
        <f t="shared" si="18"/>
        <v>Small</v>
      </c>
      <c r="G291" s="37" t="s">
        <v>176</v>
      </c>
      <c r="H291" s="38">
        <v>56.777830000000002</v>
      </c>
      <c r="I291" s="38">
        <v>-4.2662100000000001</v>
      </c>
      <c r="J291" s="38">
        <v>56.779272121299996</v>
      </c>
      <c r="K291" s="58" t="s">
        <v>1033</v>
      </c>
      <c r="L291" s="37" t="s">
        <v>217</v>
      </c>
      <c r="M291" s="39">
        <v>2016</v>
      </c>
      <c r="N291" s="39">
        <f t="shared" si="19"/>
        <v>5</v>
      </c>
      <c r="O291" s="40">
        <v>0.35099999999999998</v>
      </c>
      <c r="P291" s="40">
        <v>0.31900000000000001</v>
      </c>
      <c r="Q291" s="41">
        <v>44075</v>
      </c>
      <c r="R291" s="42">
        <v>1403</v>
      </c>
      <c r="S291" s="43"/>
      <c r="T291" s="37" t="s">
        <v>1034</v>
      </c>
      <c r="U291" s="30" t="s">
        <v>1035</v>
      </c>
      <c r="V291" s="44" t="s">
        <v>1036</v>
      </c>
      <c r="W291" s="45"/>
      <c r="X291" s="45"/>
      <c r="Y291" s="48"/>
    </row>
    <row r="292" spans="1:25" ht="60" x14ac:dyDescent="0.25">
      <c r="A292" s="32" t="s">
        <v>3272</v>
      </c>
      <c r="B292" s="32" t="s">
        <v>32</v>
      </c>
      <c r="C292" s="33" t="s">
        <v>1037</v>
      </c>
      <c r="D292" s="60">
        <v>500</v>
      </c>
      <c r="E292" s="35">
        <f t="shared" si="17"/>
        <v>0.5</v>
      </c>
      <c r="F292" s="36" t="str">
        <f t="shared" si="18"/>
        <v>Small</v>
      </c>
      <c r="G292" s="37" t="s">
        <v>176</v>
      </c>
      <c r="H292" s="38">
        <v>56.215188134685903</v>
      </c>
      <c r="I292" s="38">
        <v>-4.0976773802947797</v>
      </c>
      <c r="J292" s="38">
        <v>56.229940882546103</v>
      </c>
      <c r="K292" s="38">
        <v>-4.1006516938383104</v>
      </c>
      <c r="L292" s="37" t="s">
        <v>217</v>
      </c>
      <c r="M292" s="39">
        <v>2015</v>
      </c>
      <c r="N292" s="39">
        <f t="shared" si="19"/>
        <v>6</v>
      </c>
      <c r="O292" s="40">
        <v>0.27900000000000003</v>
      </c>
      <c r="P292" s="40">
        <v>0.311</v>
      </c>
      <c r="Q292" s="41">
        <v>44105</v>
      </c>
      <c r="R292" s="42">
        <v>1366</v>
      </c>
      <c r="S292" s="43"/>
      <c r="T292" s="43"/>
      <c r="U292" s="30" t="s">
        <v>1038</v>
      </c>
      <c r="V292" s="44" t="s">
        <v>1039</v>
      </c>
      <c r="W292" s="45"/>
      <c r="X292" s="45"/>
      <c r="Y292" s="48"/>
    </row>
    <row r="293" spans="1:25" ht="60" x14ac:dyDescent="0.25">
      <c r="A293" s="32" t="s">
        <v>1040</v>
      </c>
      <c r="B293" s="32" t="s">
        <v>32</v>
      </c>
      <c r="C293" s="33" t="s">
        <v>1041</v>
      </c>
      <c r="D293" s="60">
        <v>500</v>
      </c>
      <c r="E293" s="35">
        <f t="shared" si="17"/>
        <v>0.5</v>
      </c>
      <c r="F293" s="36" t="str">
        <f t="shared" si="18"/>
        <v>Small</v>
      </c>
      <c r="G293" s="37" t="s">
        <v>176</v>
      </c>
      <c r="H293" s="38">
        <v>57.262136504243699</v>
      </c>
      <c r="I293" s="38">
        <v>-4.32976506609364</v>
      </c>
      <c r="J293" s="38">
        <v>57.2511938270044</v>
      </c>
      <c r="K293" s="38">
        <v>-4.32057095603097</v>
      </c>
      <c r="L293" s="37" t="s">
        <v>217</v>
      </c>
      <c r="M293" s="39">
        <v>2017</v>
      </c>
      <c r="N293" s="39">
        <f t="shared" si="19"/>
        <v>4</v>
      </c>
      <c r="O293" s="40">
        <v>0.29599999999999999</v>
      </c>
      <c r="P293" s="40">
        <v>0.311</v>
      </c>
      <c r="Q293" s="41">
        <v>44044</v>
      </c>
      <c r="R293" s="42">
        <v>1365</v>
      </c>
      <c r="S293" s="43"/>
      <c r="T293" s="43" t="s">
        <v>52</v>
      </c>
      <c r="U293" s="30" t="s">
        <v>1042</v>
      </c>
      <c r="V293" s="44" t="s">
        <v>1043</v>
      </c>
      <c r="W293" s="45"/>
      <c r="X293" s="45"/>
      <c r="Y293" s="48"/>
    </row>
    <row r="294" spans="1:25" ht="60" x14ac:dyDescent="0.25">
      <c r="A294" s="32" t="s">
        <v>1044</v>
      </c>
      <c r="B294" s="32" t="s">
        <v>32</v>
      </c>
      <c r="C294" s="30" t="s">
        <v>216</v>
      </c>
      <c r="D294" s="60">
        <v>500</v>
      </c>
      <c r="E294" s="35">
        <f t="shared" si="17"/>
        <v>0.5</v>
      </c>
      <c r="F294" s="36" t="str">
        <f t="shared" si="18"/>
        <v>Small</v>
      </c>
      <c r="G294" s="37" t="s">
        <v>176</v>
      </c>
      <c r="H294" s="38">
        <v>57.354227000000002</v>
      </c>
      <c r="I294" s="38">
        <v>-4.9069659000000003</v>
      </c>
      <c r="J294" s="38">
        <v>57.367894999999997</v>
      </c>
      <c r="K294" s="38">
        <v>-4.9105876000000004</v>
      </c>
      <c r="L294" s="37" t="s">
        <v>217</v>
      </c>
      <c r="M294" s="39">
        <v>2016</v>
      </c>
      <c r="N294" s="39">
        <f t="shared" si="19"/>
        <v>5</v>
      </c>
      <c r="O294" s="40">
        <v>0.27200000000000002</v>
      </c>
      <c r="P294" s="40">
        <v>0.308</v>
      </c>
      <c r="Q294" s="41">
        <v>44197</v>
      </c>
      <c r="R294" s="42">
        <v>1354</v>
      </c>
      <c r="S294" s="43"/>
      <c r="T294" s="43"/>
      <c r="U294" s="30" t="s">
        <v>1045</v>
      </c>
      <c r="V294" s="44" t="s">
        <v>979</v>
      </c>
      <c r="W294" s="45"/>
      <c r="X294" s="45"/>
      <c r="Y294" s="48"/>
    </row>
    <row r="295" spans="1:25" ht="45" x14ac:dyDescent="0.25">
      <c r="A295" s="32" t="s">
        <v>3377</v>
      </c>
      <c r="B295" s="32" t="s">
        <v>206</v>
      </c>
      <c r="C295" s="33" t="s">
        <v>3414</v>
      </c>
      <c r="D295" s="60">
        <v>500</v>
      </c>
      <c r="E295" s="35">
        <f t="shared" si="17"/>
        <v>0.5</v>
      </c>
      <c r="F295" s="36" t="str">
        <f t="shared" si="18"/>
        <v>Small</v>
      </c>
      <c r="G295" s="37" t="s">
        <v>176</v>
      </c>
      <c r="H295" s="38">
        <v>53.68676</v>
      </c>
      <c r="I295" s="38">
        <v>-1.45905</v>
      </c>
      <c r="J295" s="38">
        <v>53.686473393550401</v>
      </c>
      <c r="K295" s="38">
        <v>-1.4596868193000401</v>
      </c>
      <c r="L295" s="37" t="s">
        <v>217</v>
      </c>
      <c r="M295" s="39">
        <v>2016</v>
      </c>
      <c r="N295" s="39">
        <f t="shared" si="19"/>
        <v>5</v>
      </c>
      <c r="O295" s="40">
        <v>0.159</v>
      </c>
      <c r="P295" s="40">
        <v>0.307</v>
      </c>
      <c r="Q295" s="41">
        <v>43525</v>
      </c>
      <c r="R295" s="42">
        <v>1345</v>
      </c>
      <c r="S295" s="43"/>
      <c r="T295" s="43"/>
      <c r="U295" s="30" t="s">
        <v>1046</v>
      </c>
      <c r="V295" s="44" t="s">
        <v>1047</v>
      </c>
      <c r="W295" s="45"/>
      <c r="X295" s="45"/>
      <c r="Y295" s="48"/>
    </row>
    <row r="296" spans="1:25" ht="60" x14ac:dyDescent="0.25">
      <c r="A296" s="32" t="s">
        <v>1048</v>
      </c>
      <c r="B296" s="32" t="s">
        <v>32</v>
      </c>
      <c r="C296" s="33" t="s">
        <v>216</v>
      </c>
      <c r="D296" s="60">
        <v>500</v>
      </c>
      <c r="E296" s="35">
        <f t="shared" si="17"/>
        <v>0.5</v>
      </c>
      <c r="F296" s="36" t="str">
        <f t="shared" si="18"/>
        <v>Small</v>
      </c>
      <c r="G296" s="37" t="s">
        <v>176</v>
      </c>
      <c r="H296" s="47">
        <v>56.974947999999998</v>
      </c>
      <c r="I296" s="47">
        <v>-5.1199903000000004</v>
      </c>
      <c r="J296" s="47">
        <v>56.988477000000003</v>
      </c>
      <c r="K296" s="47">
        <v>-5.1214997000000002</v>
      </c>
      <c r="L296" s="37" t="s">
        <v>217</v>
      </c>
      <c r="M296" s="39">
        <v>2015</v>
      </c>
      <c r="N296" s="39">
        <f t="shared" ref="N296:N327" si="20">2021-M296</f>
        <v>6</v>
      </c>
      <c r="O296" s="40">
        <v>0.41099999999999998</v>
      </c>
      <c r="P296" s="40">
        <v>0.30399999999999999</v>
      </c>
      <c r="Q296" s="41">
        <v>44075</v>
      </c>
      <c r="R296" s="42">
        <v>1336</v>
      </c>
      <c r="S296" s="43"/>
      <c r="T296" s="43"/>
      <c r="U296" s="30" t="s">
        <v>1049</v>
      </c>
      <c r="V296" s="44" t="s">
        <v>487</v>
      </c>
      <c r="W296" s="45"/>
      <c r="X296" s="45"/>
      <c r="Y296" s="48"/>
    </row>
    <row r="297" spans="1:25" ht="60" x14ac:dyDescent="0.25">
      <c r="A297" s="32" t="s">
        <v>1050</v>
      </c>
      <c r="B297" s="32" t="s">
        <v>32</v>
      </c>
      <c r="C297" s="33" t="s">
        <v>815</v>
      </c>
      <c r="D297" s="60">
        <v>500</v>
      </c>
      <c r="E297" s="35">
        <f t="shared" si="17"/>
        <v>0.5</v>
      </c>
      <c r="F297" s="36" t="str">
        <f t="shared" si="18"/>
        <v>Small</v>
      </c>
      <c r="G297" s="37" t="s">
        <v>176</v>
      </c>
      <c r="H297" s="38">
        <v>56.841492000000002</v>
      </c>
      <c r="I297" s="38">
        <v>-5.7409293999999997</v>
      </c>
      <c r="J297" s="38">
        <v>56.837342</v>
      </c>
      <c r="K297" s="38">
        <v>-5.7370909000000001</v>
      </c>
      <c r="L297" s="37" t="s">
        <v>40</v>
      </c>
      <c r="M297" s="39">
        <v>2008</v>
      </c>
      <c r="N297" s="39">
        <f t="shared" si="20"/>
        <v>13</v>
      </c>
      <c r="O297" s="40">
        <v>0.33100000000000002</v>
      </c>
      <c r="P297" s="40">
        <v>0.29899999999999999</v>
      </c>
      <c r="Q297" s="41">
        <v>44197</v>
      </c>
      <c r="R297" s="42">
        <v>1312</v>
      </c>
      <c r="S297" s="43">
        <v>994</v>
      </c>
      <c r="T297" s="44" t="s">
        <v>41</v>
      </c>
      <c r="U297" s="30" t="s">
        <v>1051</v>
      </c>
      <c r="V297" s="31" t="s">
        <v>1052</v>
      </c>
      <c r="W297" s="47"/>
      <c r="X297" s="47"/>
      <c r="Y297" s="53"/>
    </row>
    <row r="298" spans="1:25" ht="75" x14ac:dyDescent="0.25">
      <c r="A298" s="32" t="s">
        <v>1053</v>
      </c>
      <c r="B298" s="32" t="s">
        <v>206</v>
      </c>
      <c r="C298" s="33" t="s">
        <v>1054</v>
      </c>
      <c r="D298" s="60">
        <v>500</v>
      </c>
      <c r="E298" s="35">
        <f t="shared" si="17"/>
        <v>0.5</v>
      </c>
      <c r="F298" s="36" t="str">
        <f t="shared" si="18"/>
        <v>Small</v>
      </c>
      <c r="G298" s="37" t="s">
        <v>387</v>
      </c>
      <c r="H298" s="38">
        <v>50.444380000000002</v>
      </c>
      <c r="I298" s="38">
        <v>-3.6861700000000002</v>
      </c>
      <c r="J298" s="38" t="s">
        <v>197</v>
      </c>
      <c r="K298" s="38" t="s">
        <v>197</v>
      </c>
      <c r="L298" s="37" t="s">
        <v>40</v>
      </c>
      <c r="M298" s="39">
        <v>2003</v>
      </c>
      <c r="N298" s="39">
        <f t="shared" si="20"/>
        <v>18</v>
      </c>
      <c r="O298" s="40">
        <v>0.222</v>
      </c>
      <c r="P298" s="40">
        <v>0.29799999999999999</v>
      </c>
      <c r="Q298" s="41">
        <v>43405</v>
      </c>
      <c r="R298" s="42">
        <v>1307</v>
      </c>
      <c r="S298" s="42">
        <v>1307</v>
      </c>
      <c r="T298" s="44" t="s">
        <v>275</v>
      </c>
      <c r="U298" s="30" t="s">
        <v>1055</v>
      </c>
      <c r="V298" s="44" t="s">
        <v>1056</v>
      </c>
      <c r="W298" s="45"/>
      <c r="X298" s="45"/>
      <c r="Y298" s="48"/>
    </row>
    <row r="299" spans="1:25" ht="30" x14ac:dyDescent="0.25">
      <c r="A299" s="32" t="s">
        <v>1057</v>
      </c>
      <c r="B299" s="32" t="s">
        <v>32</v>
      </c>
      <c r="C299" s="33" t="s">
        <v>1004</v>
      </c>
      <c r="D299" s="60">
        <v>500</v>
      </c>
      <c r="E299" s="35">
        <f t="shared" si="17"/>
        <v>0.5</v>
      </c>
      <c r="F299" s="36" t="str">
        <f t="shared" si="18"/>
        <v>Small</v>
      </c>
      <c r="G299" s="37" t="s">
        <v>176</v>
      </c>
      <c r="H299" s="38">
        <v>57.582869000000002</v>
      </c>
      <c r="I299" s="38">
        <v>-5.0591176000000004</v>
      </c>
      <c r="J299" s="38" t="s">
        <v>1058</v>
      </c>
      <c r="K299" s="58" t="s">
        <v>1059</v>
      </c>
      <c r="L299" s="37" t="s">
        <v>217</v>
      </c>
      <c r="M299" s="39">
        <v>2016</v>
      </c>
      <c r="N299" s="39">
        <f t="shared" si="20"/>
        <v>5</v>
      </c>
      <c r="O299" s="40">
        <v>0.28899999999999998</v>
      </c>
      <c r="P299" s="40">
        <v>0.28899999999999998</v>
      </c>
      <c r="Q299" s="41">
        <v>43891</v>
      </c>
      <c r="R299" s="42">
        <v>1270</v>
      </c>
      <c r="S299" s="43"/>
      <c r="T299" s="43" t="s">
        <v>52</v>
      </c>
      <c r="U299" s="30" t="s">
        <v>1060</v>
      </c>
      <c r="V299" s="44" t="s">
        <v>1061</v>
      </c>
      <c r="W299" s="45"/>
      <c r="X299" s="45"/>
      <c r="Y299" s="48"/>
    </row>
    <row r="300" spans="1:25" ht="30" x14ac:dyDescent="0.25">
      <c r="A300" s="32" t="s">
        <v>1062</v>
      </c>
      <c r="B300" s="32" t="s">
        <v>32</v>
      </c>
      <c r="C300" s="33" t="s">
        <v>1063</v>
      </c>
      <c r="D300" s="60">
        <v>500</v>
      </c>
      <c r="E300" s="35">
        <f t="shared" si="17"/>
        <v>0.5</v>
      </c>
      <c r="F300" s="36" t="str">
        <f t="shared" si="18"/>
        <v>Small</v>
      </c>
      <c r="G300" s="37" t="s">
        <v>176</v>
      </c>
      <c r="H300" s="38">
        <v>57.3510465856696</v>
      </c>
      <c r="I300" s="38">
        <v>-4.1653795464655197</v>
      </c>
      <c r="J300" s="38">
        <v>57.350465999999997</v>
      </c>
      <c r="K300" s="38">
        <v>-4.1362874999999999</v>
      </c>
      <c r="L300" s="37"/>
      <c r="M300" s="39"/>
      <c r="N300" s="39"/>
      <c r="O300" s="40"/>
      <c r="P300" s="40"/>
      <c r="Q300" s="41"/>
      <c r="R300" s="42"/>
      <c r="S300" s="43"/>
      <c r="T300" s="43" t="s">
        <v>52</v>
      </c>
      <c r="U300" s="30"/>
      <c r="V300" s="44"/>
      <c r="W300" s="45"/>
      <c r="X300" s="45"/>
      <c r="Y300" s="48"/>
    </row>
    <row r="301" spans="1:25" ht="45" x14ac:dyDescent="0.25">
      <c r="A301" s="32" t="s">
        <v>3269</v>
      </c>
      <c r="B301" s="32" t="s">
        <v>32</v>
      </c>
      <c r="C301" s="33" t="s">
        <v>1064</v>
      </c>
      <c r="D301" s="60">
        <v>500</v>
      </c>
      <c r="E301" s="35">
        <f t="shared" si="17"/>
        <v>0.5</v>
      </c>
      <c r="F301" s="36" t="str">
        <f t="shared" si="18"/>
        <v>Small</v>
      </c>
      <c r="G301" s="37" t="s">
        <v>176</v>
      </c>
      <c r="H301" s="38">
        <v>57.330289999999998</v>
      </c>
      <c r="I301" s="38">
        <v>-4.7005600000000003</v>
      </c>
      <c r="J301" s="38">
        <v>57.318367000000002</v>
      </c>
      <c r="K301" s="58">
        <v>-4.7052396999999999</v>
      </c>
      <c r="L301" s="37" t="s">
        <v>217</v>
      </c>
      <c r="M301" s="39">
        <v>2017</v>
      </c>
      <c r="N301" s="39">
        <f t="shared" ref="N301:N310" si="21">2021-M301</f>
        <v>4</v>
      </c>
      <c r="O301" s="40">
        <v>0.255</v>
      </c>
      <c r="P301" s="40">
        <v>0.24399999999999999</v>
      </c>
      <c r="Q301" s="41">
        <v>43983</v>
      </c>
      <c r="R301" s="42">
        <v>1072</v>
      </c>
      <c r="S301" s="43"/>
      <c r="T301" s="43" t="s">
        <v>52</v>
      </c>
      <c r="U301" s="30" t="s">
        <v>1065</v>
      </c>
      <c r="V301" s="44" t="s">
        <v>948</v>
      </c>
      <c r="W301" s="45"/>
      <c r="X301" s="45"/>
      <c r="Y301" s="48"/>
    </row>
    <row r="302" spans="1:25" ht="60" x14ac:dyDescent="0.25">
      <c r="A302" s="32" t="s">
        <v>1066</v>
      </c>
      <c r="B302" s="32" t="s">
        <v>32</v>
      </c>
      <c r="C302" s="33"/>
      <c r="D302" s="60">
        <v>500</v>
      </c>
      <c r="E302" s="35">
        <f t="shared" si="17"/>
        <v>0.5</v>
      </c>
      <c r="F302" s="36" t="str">
        <f t="shared" si="18"/>
        <v>Small</v>
      </c>
      <c r="G302" s="37" t="s">
        <v>176</v>
      </c>
      <c r="H302" s="38">
        <v>58.069648999999998</v>
      </c>
      <c r="I302" s="38">
        <v>-3.7912192999999998</v>
      </c>
      <c r="J302" s="38">
        <v>58.090774000000003</v>
      </c>
      <c r="K302" s="38">
        <v>-3.8025669999999998</v>
      </c>
      <c r="L302" s="37" t="s">
        <v>217</v>
      </c>
      <c r="M302" s="39">
        <v>2018</v>
      </c>
      <c r="N302" s="39">
        <f t="shared" si="21"/>
        <v>3</v>
      </c>
      <c r="O302" s="40">
        <v>0.34799999999999998</v>
      </c>
      <c r="P302" s="40">
        <v>0.23499999999999999</v>
      </c>
      <c r="Q302" s="41">
        <v>44166</v>
      </c>
      <c r="R302" s="42">
        <v>1033</v>
      </c>
      <c r="S302" s="43"/>
      <c r="T302" s="43" t="s">
        <v>52</v>
      </c>
      <c r="U302" s="30" t="s">
        <v>1067</v>
      </c>
      <c r="V302" s="44" t="s">
        <v>1068</v>
      </c>
      <c r="W302" s="45"/>
      <c r="X302" s="45"/>
      <c r="Y302" s="48"/>
    </row>
    <row r="303" spans="1:25" ht="75" x14ac:dyDescent="0.25">
      <c r="A303" s="32" t="s">
        <v>1069</v>
      </c>
      <c r="B303" s="32" t="s">
        <v>32</v>
      </c>
      <c r="C303" s="33" t="s">
        <v>1070</v>
      </c>
      <c r="D303" s="60">
        <v>500</v>
      </c>
      <c r="E303" s="35">
        <f t="shared" si="17"/>
        <v>0.5</v>
      </c>
      <c r="F303" s="36" t="str">
        <f t="shared" si="18"/>
        <v>Small</v>
      </c>
      <c r="G303" s="37" t="s">
        <v>176</v>
      </c>
      <c r="H303" s="38">
        <v>56.253329999999998</v>
      </c>
      <c r="I303" s="38">
        <v>-4.37453</v>
      </c>
      <c r="J303" s="38" t="s">
        <v>1071</v>
      </c>
      <c r="K303" s="58" t="s">
        <v>1072</v>
      </c>
      <c r="L303" s="37" t="s">
        <v>217</v>
      </c>
      <c r="M303" s="39">
        <v>2016</v>
      </c>
      <c r="N303" s="39">
        <f t="shared" si="21"/>
        <v>5</v>
      </c>
      <c r="O303" s="40">
        <v>9.4E-2</v>
      </c>
      <c r="P303" s="40">
        <v>0.22500000000000001</v>
      </c>
      <c r="Q303" s="41">
        <v>43525</v>
      </c>
      <c r="R303" s="43">
        <v>986</v>
      </c>
      <c r="S303" s="43"/>
      <c r="T303" s="43"/>
      <c r="U303" s="30" t="s">
        <v>1073</v>
      </c>
      <c r="V303" s="44" t="s">
        <v>1074</v>
      </c>
      <c r="W303" s="45"/>
      <c r="X303" s="45"/>
      <c r="Y303" s="48" t="s">
        <v>3240</v>
      </c>
    </row>
    <row r="304" spans="1:25" ht="60" x14ac:dyDescent="0.25">
      <c r="A304" s="32" t="s">
        <v>1075</v>
      </c>
      <c r="B304" s="32" t="s">
        <v>72</v>
      </c>
      <c r="C304" s="33" t="s">
        <v>1076</v>
      </c>
      <c r="D304" s="60">
        <v>500</v>
      </c>
      <c r="E304" s="35">
        <f t="shared" si="17"/>
        <v>0.5</v>
      </c>
      <c r="F304" s="36" t="str">
        <f t="shared" si="18"/>
        <v>Small</v>
      </c>
      <c r="G304" s="37" t="s">
        <v>176</v>
      </c>
      <c r="H304" s="38">
        <v>52.946975999999999</v>
      </c>
      <c r="I304" s="38">
        <v>-3.6552782000000001</v>
      </c>
      <c r="J304" s="38">
        <v>52.945601000000003</v>
      </c>
      <c r="K304" s="38">
        <v>-3.6606855999999999</v>
      </c>
      <c r="L304" s="37" t="s">
        <v>217</v>
      </c>
      <c r="M304" s="39">
        <v>2015</v>
      </c>
      <c r="N304" s="39">
        <f t="shared" si="21"/>
        <v>6</v>
      </c>
      <c r="O304" s="40">
        <v>0.16300000000000001</v>
      </c>
      <c r="P304" s="40">
        <v>0.224</v>
      </c>
      <c r="Q304" s="41">
        <v>44166</v>
      </c>
      <c r="R304" s="43">
        <v>984</v>
      </c>
      <c r="S304" s="43"/>
      <c r="T304" s="43"/>
      <c r="U304" s="30" t="s">
        <v>1077</v>
      </c>
      <c r="V304" s="44" t="s">
        <v>1078</v>
      </c>
      <c r="W304" s="45"/>
      <c r="X304" s="45"/>
      <c r="Y304" s="48"/>
    </row>
    <row r="305" spans="1:25" ht="45" x14ac:dyDescent="0.25">
      <c r="A305" s="32" t="s">
        <v>1079</v>
      </c>
      <c r="B305" s="32" t="s">
        <v>32</v>
      </c>
      <c r="C305" s="107" t="s">
        <v>691</v>
      </c>
      <c r="D305" s="60">
        <v>500</v>
      </c>
      <c r="E305" s="35">
        <f t="shared" si="17"/>
        <v>0.5</v>
      </c>
      <c r="F305" s="36" t="str">
        <f t="shared" si="18"/>
        <v>Small</v>
      </c>
      <c r="G305" s="37" t="s">
        <v>176</v>
      </c>
      <c r="H305" s="38">
        <v>55.793197999999997</v>
      </c>
      <c r="I305" s="38">
        <v>-4.8432634999999999</v>
      </c>
      <c r="J305" s="38">
        <v>55.796881999999997</v>
      </c>
      <c r="K305" s="38">
        <v>-4.8019667999999998</v>
      </c>
      <c r="L305" s="37" t="s">
        <v>217</v>
      </c>
      <c r="M305" s="39">
        <v>2017</v>
      </c>
      <c r="N305" s="39">
        <f t="shared" si="21"/>
        <v>4</v>
      </c>
      <c r="O305" s="40">
        <v>0.17399999999999999</v>
      </c>
      <c r="P305" s="40">
        <v>0.21099999999999999</v>
      </c>
      <c r="Q305" s="41">
        <v>43891</v>
      </c>
      <c r="R305" s="43">
        <v>927</v>
      </c>
      <c r="S305" s="43"/>
      <c r="T305" s="43"/>
      <c r="U305" s="30" t="s">
        <v>1080</v>
      </c>
      <c r="V305" s="44" t="s">
        <v>1081</v>
      </c>
      <c r="W305" s="45"/>
      <c r="X305" s="45"/>
      <c r="Y305" s="48"/>
    </row>
    <row r="306" spans="1:25" ht="60" x14ac:dyDescent="0.25">
      <c r="A306" s="32" t="s">
        <v>1082</v>
      </c>
      <c r="B306" s="32" t="s">
        <v>32</v>
      </c>
      <c r="C306" s="33" t="s">
        <v>905</v>
      </c>
      <c r="D306" s="60">
        <v>500</v>
      </c>
      <c r="E306" s="35">
        <f t="shared" si="17"/>
        <v>0.5</v>
      </c>
      <c r="F306" s="36" t="str">
        <f t="shared" si="18"/>
        <v>Small</v>
      </c>
      <c r="G306" s="37" t="s">
        <v>176</v>
      </c>
      <c r="H306" s="38">
        <v>57.110098000000001</v>
      </c>
      <c r="I306" s="38">
        <v>-5.2722867999999998</v>
      </c>
      <c r="J306" s="38" t="s">
        <v>1083</v>
      </c>
      <c r="K306" s="58" t="s">
        <v>1084</v>
      </c>
      <c r="L306" s="37" t="s">
        <v>217</v>
      </c>
      <c r="M306" s="39">
        <v>2015</v>
      </c>
      <c r="N306" s="39">
        <f t="shared" si="21"/>
        <v>6</v>
      </c>
      <c r="O306" s="40">
        <v>0.28799999999999998</v>
      </c>
      <c r="P306" s="40">
        <v>0.104</v>
      </c>
      <c r="Q306" s="41">
        <v>44166</v>
      </c>
      <c r="R306" s="43">
        <v>455</v>
      </c>
      <c r="S306" s="43"/>
      <c r="T306" s="43" t="s">
        <v>52</v>
      </c>
      <c r="U306" s="30" t="s">
        <v>1085</v>
      </c>
      <c r="V306" s="33" t="s">
        <v>716</v>
      </c>
      <c r="W306" s="38"/>
      <c r="X306" s="38"/>
      <c r="Y306" s="37"/>
    </row>
    <row r="307" spans="1:25" ht="60" x14ac:dyDescent="0.25">
      <c r="A307" s="32" t="s">
        <v>3326</v>
      </c>
      <c r="B307" s="32" t="s">
        <v>32</v>
      </c>
      <c r="C307" s="33" t="s">
        <v>1086</v>
      </c>
      <c r="D307" s="60">
        <v>500</v>
      </c>
      <c r="E307" s="35">
        <f t="shared" si="17"/>
        <v>0.5</v>
      </c>
      <c r="F307" s="36" t="str">
        <f t="shared" si="18"/>
        <v>Small</v>
      </c>
      <c r="G307" s="37" t="s">
        <v>34</v>
      </c>
      <c r="H307" s="38">
        <v>56.619739000000003</v>
      </c>
      <c r="I307" s="38">
        <v>-5.2914947999999997</v>
      </c>
      <c r="J307" s="38">
        <v>56.601465922957203</v>
      </c>
      <c r="K307" s="38">
        <v>-5.2983822949069497</v>
      </c>
      <c r="L307" s="37" t="s">
        <v>217</v>
      </c>
      <c r="M307" s="39">
        <v>2016</v>
      </c>
      <c r="N307" s="39">
        <f t="shared" si="21"/>
        <v>5</v>
      </c>
      <c r="O307" s="43"/>
      <c r="P307" s="43"/>
      <c r="Q307" s="41">
        <v>42917</v>
      </c>
      <c r="R307" s="43">
        <v>412</v>
      </c>
      <c r="S307" s="43"/>
      <c r="T307" s="43" t="s">
        <v>52</v>
      </c>
      <c r="U307" s="30" t="s">
        <v>1087</v>
      </c>
      <c r="V307" s="44" t="s">
        <v>1088</v>
      </c>
      <c r="W307" s="45"/>
      <c r="X307" s="45"/>
      <c r="Y307" s="48"/>
    </row>
    <row r="308" spans="1:25" ht="75" x14ac:dyDescent="0.25">
      <c r="A308" s="32" t="s">
        <v>3332</v>
      </c>
      <c r="B308" s="32" t="s">
        <v>32</v>
      </c>
      <c r="C308" s="33" t="s">
        <v>2337</v>
      </c>
      <c r="D308" s="60">
        <v>500</v>
      </c>
      <c r="E308" s="35">
        <f t="shared" si="17"/>
        <v>0.5</v>
      </c>
      <c r="F308" s="36" t="str">
        <f t="shared" si="18"/>
        <v>Small</v>
      </c>
      <c r="G308" s="37" t="s">
        <v>176</v>
      </c>
      <c r="H308" s="38">
        <v>57.0347687135774</v>
      </c>
      <c r="I308" s="38">
        <v>-4.8083766753791801</v>
      </c>
      <c r="J308" s="38">
        <v>57.035319898102202</v>
      </c>
      <c r="K308" s="38">
        <v>-4.7935640924569602</v>
      </c>
      <c r="L308" s="37" t="s">
        <v>3340</v>
      </c>
      <c r="M308" s="39">
        <v>2018</v>
      </c>
      <c r="N308" s="39">
        <f t="shared" si="21"/>
        <v>3</v>
      </c>
      <c r="O308" s="43"/>
      <c r="P308" s="43"/>
      <c r="Q308" s="41"/>
      <c r="R308" s="43"/>
      <c r="S308" s="43"/>
      <c r="T308" s="43"/>
      <c r="U308" s="30"/>
      <c r="V308" s="44"/>
      <c r="W308" s="45"/>
      <c r="X308" s="45"/>
      <c r="Y308" s="37" t="s">
        <v>3454</v>
      </c>
    </row>
    <row r="309" spans="1:25" ht="30" x14ac:dyDescent="0.25">
      <c r="A309" s="32" t="s">
        <v>1089</v>
      </c>
      <c r="B309" s="32" t="s">
        <v>32</v>
      </c>
      <c r="C309" s="33"/>
      <c r="D309" s="60">
        <v>500</v>
      </c>
      <c r="E309" s="35">
        <f t="shared" si="17"/>
        <v>0.5</v>
      </c>
      <c r="F309" s="36" t="str">
        <f t="shared" si="18"/>
        <v>Small</v>
      </c>
      <c r="G309" s="37" t="s">
        <v>176</v>
      </c>
      <c r="H309" s="38">
        <v>57.649619999999999</v>
      </c>
      <c r="I309" s="38">
        <v>-4.9880100000000001</v>
      </c>
      <c r="J309" s="38" t="s">
        <v>1090</v>
      </c>
      <c r="K309" s="58" t="s">
        <v>1091</v>
      </c>
      <c r="L309" s="37" t="s">
        <v>217</v>
      </c>
      <c r="M309" s="39">
        <v>2020</v>
      </c>
      <c r="N309" s="39">
        <f t="shared" si="21"/>
        <v>1</v>
      </c>
      <c r="O309" s="43"/>
      <c r="P309" s="43"/>
      <c r="Q309" s="41">
        <v>44166</v>
      </c>
      <c r="R309" s="43">
        <v>334</v>
      </c>
      <c r="S309" s="43"/>
      <c r="T309" s="43"/>
      <c r="U309" s="30" t="s">
        <v>1092</v>
      </c>
      <c r="V309" s="44" t="s">
        <v>1093</v>
      </c>
      <c r="W309" s="45"/>
      <c r="X309" s="45"/>
      <c r="Y309" s="48"/>
    </row>
    <row r="310" spans="1:25" ht="60" x14ac:dyDescent="0.25">
      <c r="A310" s="32" t="s">
        <v>1120</v>
      </c>
      <c r="B310" s="32" t="s">
        <v>72</v>
      </c>
      <c r="C310" s="33" t="s">
        <v>945</v>
      </c>
      <c r="D310" s="60">
        <v>500</v>
      </c>
      <c r="E310" s="35">
        <f t="shared" si="17"/>
        <v>0.5</v>
      </c>
      <c r="F310" s="36" t="str">
        <f t="shared" si="18"/>
        <v>Small</v>
      </c>
      <c r="G310" s="37" t="s">
        <v>176</v>
      </c>
      <c r="H310" s="38">
        <v>53.174031999999997</v>
      </c>
      <c r="I310" s="38">
        <v>-4.0427676000000003</v>
      </c>
      <c r="J310" s="38">
        <v>53.169293000000003</v>
      </c>
      <c r="K310" s="38">
        <v>-4.0266441999999998</v>
      </c>
      <c r="L310" s="37" t="s">
        <v>217</v>
      </c>
      <c r="M310" s="39">
        <v>2013</v>
      </c>
      <c r="N310" s="39">
        <f t="shared" si="21"/>
        <v>8</v>
      </c>
      <c r="O310" s="40">
        <v>0.31</v>
      </c>
      <c r="P310" s="40">
        <v>0.33500000000000002</v>
      </c>
      <c r="Q310" s="41">
        <v>43983</v>
      </c>
      <c r="R310" s="42">
        <v>1468</v>
      </c>
      <c r="S310" s="43"/>
      <c r="T310" s="43"/>
      <c r="U310" s="30" t="s">
        <v>1121</v>
      </c>
      <c r="V310" s="44" t="s">
        <v>947</v>
      </c>
      <c r="W310" s="45"/>
      <c r="X310" s="45"/>
      <c r="Y310" s="48"/>
    </row>
    <row r="311" spans="1:25" ht="30" x14ac:dyDescent="0.25">
      <c r="A311" s="86" t="s">
        <v>1135</v>
      </c>
      <c r="B311" s="32" t="s">
        <v>32</v>
      </c>
      <c r="C311" s="33"/>
      <c r="D311" s="60">
        <v>500</v>
      </c>
      <c r="E311" s="35">
        <f t="shared" si="17"/>
        <v>0.5</v>
      </c>
      <c r="F311" s="36" t="str">
        <f t="shared" si="18"/>
        <v>Small</v>
      </c>
      <c r="G311" s="37" t="s">
        <v>176</v>
      </c>
      <c r="H311" s="38">
        <v>55.643416999999999</v>
      </c>
      <c r="I311" s="38">
        <v>-5.3803685000000003</v>
      </c>
      <c r="J311" s="38">
        <v>55.642623</v>
      </c>
      <c r="K311" s="38">
        <v>-5.3581000999999997</v>
      </c>
      <c r="L311" s="37"/>
      <c r="M311" s="39"/>
      <c r="N311" s="39"/>
      <c r="O311" s="40"/>
      <c r="P311" s="40"/>
      <c r="Q311" s="41"/>
      <c r="R311" s="42"/>
      <c r="S311" s="43"/>
      <c r="T311" s="43"/>
      <c r="U311" s="30" t="s">
        <v>1136</v>
      </c>
      <c r="V311" s="44"/>
      <c r="W311" s="45"/>
      <c r="X311" s="45"/>
      <c r="Y311" s="48"/>
    </row>
    <row r="312" spans="1:25" ht="60" x14ac:dyDescent="0.25">
      <c r="A312" s="86" t="s">
        <v>1141</v>
      </c>
      <c r="B312" s="32" t="s">
        <v>32</v>
      </c>
      <c r="C312" s="33" t="s">
        <v>1142</v>
      </c>
      <c r="D312" s="60">
        <v>500</v>
      </c>
      <c r="E312" s="35">
        <f t="shared" si="17"/>
        <v>0.5</v>
      </c>
      <c r="F312" s="36" t="str">
        <f t="shared" si="18"/>
        <v>Small</v>
      </c>
      <c r="G312" s="37" t="s">
        <v>176</v>
      </c>
      <c r="H312" s="38">
        <v>57.186967000000003</v>
      </c>
      <c r="I312" s="38">
        <v>-5.0131411999999997</v>
      </c>
      <c r="J312" s="38">
        <v>57.179482999999998</v>
      </c>
      <c r="K312" s="38">
        <v>-5.0788659999999997</v>
      </c>
      <c r="L312" s="37" t="s">
        <v>217</v>
      </c>
      <c r="M312" s="39">
        <v>2016</v>
      </c>
      <c r="N312" s="39">
        <f t="shared" ref="N312:N343" si="22">2021-M312</f>
        <v>5</v>
      </c>
      <c r="O312" s="40">
        <v>0.47499999999999998</v>
      </c>
      <c r="P312" s="40">
        <v>0.53300000000000003</v>
      </c>
      <c r="Q312" s="41">
        <v>44166</v>
      </c>
      <c r="R312" s="42">
        <v>2306</v>
      </c>
      <c r="S312" s="43"/>
      <c r="T312" s="43"/>
      <c r="U312" s="30" t="s">
        <v>1143</v>
      </c>
      <c r="V312" s="31" t="s">
        <v>494</v>
      </c>
      <c r="W312" s="47"/>
      <c r="X312" s="47"/>
      <c r="Y312" s="53"/>
    </row>
    <row r="313" spans="1:25" ht="90" x14ac:dyDescent="0.25">
      <c r="A313" s="32" t="s">
        <v>1094</v>
      </c>
      <c r="B313" s="32" t="s">
        <v>32</v>
      </c>
      <c r="C313" s="33" t="s">
        <v>815</v>
      </c>
      <c r="D313" s="60">
        <v>499</v>
      </c>
      <c r="E313" s="35">
        <f t="shared" si="17"/>
        <v>0.499</v>
      </c>
      <c r="F313" s="36" t="str">
        <f t="shared" si="18"/>
        <v>Small</v>
      </c>
      <c r="G313" s="37" t="s">
        <v>34</v>
      </c>
      <c r="H313" s="38">
        <v>56.785242876785198</v>
      </c>
      <c r="I313" s="38">
        <v>-5.7156390100000003</v>
      </c>
      <c r="J313" s="38">
        <v>56.799906</v>
      </c>
      <c r="K313" s="38">
        <v>-5.7212791999999997</v>
      </c>
      <c r="L313" s="37" t="s">
        <v>217</v>
      </c>
      <c r="M313" s="39">
        <v>2014</v>
      </c>
      <c r="N313" s="39">
        <f t="shared" si="22"/>
        <v>7</v>
      </c>
      <c r="O313" s="40">
        <v>0.77</v>
      </c>
      <c r="P313" s="40">
        <v>0.85499999999999998</v>
      </c>
      <c r="Q313" s="41">
        <v>44166</v>
      </c>
      <c r="R313" s="42">
        <v>3749</v>
      </c>
      <c r="S313" s="43"/>
      <c r="T313" s="43" t="s">
        <v>52</v>
      </c>
      <c r="U313" s="30" t="s">
        <v>1095</v>
      </c>
      <c r="V313" s="31" t="s">
        <v>877</v>
      </c>
      <c r="W313" s="47"/>
      <c r="X313" s="47"/>
      <c r="Y313" s="53"/>
    </row>
    <row r="314" spans="1:25" ht="90" x14ac:dyDescent="0.25">
      <c r="A314" s="32" t="s">
        <v>1096</v>
      </c>
      <c r="B314" s="32" t="s">
        <v>32</v>
      </c>
      <c r="C314" s="33" t="s">
        <v>1097</v>
      </c>
      <c r="D314" s="60">
        <v>499</v>
      </c>
      <c r="E314" s="35">
        <f t="shared" si="17"/>
        <v>0.499</v>
      </c>
      <c r="F314" s="36" t="str">
        <f t="shared" si="18"/>
        <v>Small</v>
      </c>
      <c r="G314" s="37" t="s">
        <v>34</v>
      </c>
      <c r="H314" s="38">
        <v>57.404614000000002</v>
      </c>
      <c r="I314" s="38">
        <v>-5.6314888999999999</v>
      </c>
      <c r="J314" s="38">
        <v>57.412956999999999</v>
      </c>
      <c r="K314" s="38">
        <v>-5.6466883000000001</v>
      </c>
      <c r="L314" s="37" t="s">
        <v>217</v>
      </c>
      <c r="M314" s="39">
        <v>2013</v>
      </c>
      <c r="N314" s="39">
        <f t="shared" si="22"/>
        <v>8</v>
      </c>
      <c r="O314" s="40">
        <v>0.59599999999999997</v>
      </c>
      <c r="P314" s="40">
        <v>0.72</v>
      </c>
      <c r="Q314" s="41">
        <v>44197</v>
      </c>
      <c r="R314" s="42">
        <v>3158</v>
      </c>
      <c r="S314" s="43"/>
      <c r="T314" s="43" t="s">
        <v>52</v>
      </c>
      <c r="U314" s="30" t="s">
        <v>1098</v>
      </c>
      <c r="V314" s="44" t="s">
        <v>1099</v>
      </c>
      <c r="W314" s="45"/>
      <c r="X314" s="45"/>
      <c r="Y314" s="48"/>
    </row>
    <row r="315" spans="1:25" ht="45" x14ac:dyDescent="0.25">
      <c r="A315" s="32" t="s">
        <v>1100</v>
      </c>
      <c r="B315" s="32" t="s">
        <v>32</v>
      </c>
      <c r="C315" s="33" t="s">
        <v>216</v>
      </c>
      <c r="D315" s="60">
        <v>499</v>
      </c>
      <c r="E315" s="35">
        <f t="shared" si="17"/>
        <v>0.499</v>
      </c>
      <c r="F315" s="36" t="str">
        <f t="shared" si="18"/>
        <v>Small</v>
      </c>
      <c r="G315" s="37" t="s">
        <v>176</v>
      </c>
      <c r="H315" s="38">
        <v>56.598481999999997</v>
      </c>
      <c r="I315" s="38">
        <v>-4.1251208000000004</v>
      </c>
      <c r="J315" s="38">
        <v>56.589022</v>
      </c>
      <c r="K315" s="38">
        <v>-4.1223828999999999</v>
      </c>
      <c r="L315" s="37" t="s">
        <v>217</v>
      </c>
      <c r="M315" s="39">
        <v>2014</v>
      </c>
      <c r="N315" s="39">
        <f t="shared" si="22"/>
        <v>7</v>
      </c>
      <c r="O315" s="40">
        <v>0.38700000000000001</v>
      </c>
      <c r="P315" s="40">
        <v>0.42199999999999999</v>
      </c>
      <c r="Q315" s="41">
        <v>44197</v>
      </c>
      <c r="R315" s="42">
        <v>1851</v>
      </c>
      <c r="S315" s="43"/>
      <c r="T315" s="43"/>
      <c r="U315" s="30" t="s">
        <v>1101</v>
      </c>
      <c r="V315" s="44" t="s">
        <v>510</v>
      </c>
      <c r="W315" s="45"/>
      <c r="X315" s="45"/>
      <c r="Y315" s="48"/>
    </row>
    <row r="316" spans="1:25" ht="75" x14ac:dyDescent="0.25">
      <c r="A316" s="32" t="s">
        <v>1102</v>
      </c>
      <c r="B316" s="32" t="s">
        <v>32</v>
      </c>
      <c r="C316" s="33" t="s">
        <v>318</v>
      </c>
      <c r="D316" s="60">
        <v>499</v>
      </c>
      <c r="E316" s="35">
        <f t="shared" si="17"/>
        <v>0.499</v>
      </c>
      <c r="F316" s="36" t="str">
        <f t="shared" si="18"/>
        <v>Small</v>
      </c>
      <c r="G316" s="37" t="s">
        <v>176</v>
      </c>
      <c r="H316" s="38">
        <v>57.241066525318999</v>
      </c>
      <c r="I316" s="38">
        <v>-4.3781471665350598</v>
      </c>
      <c r="J316" s="38" t="s">
        <v>1103</v>
      </c>
      <c r="K316" s="58" t="s">
        <v>1104</v>
      </c>
      <c r="L316" s="37" t="s">
        <v>217</v>
      </c>
      <c r="M316" s="39">
        <v>2015</v>
      </c>
      <c r="N316" s="39">
        <f t="shared" si="22"/>
        <v>6</v>
      </c>
      <c r="O316" s="40">
        <v>0.36799999999999999</v>
      </c>
      <c r="P316" s="40">
        <v>0.39400000000000002</v>
      </c>
      <c r="Q316" s="41">
        <v>44197</v>
      </c>
      <c r="R316" s="42">
        <v>1727</v>
      </c>
      <c r="S316" s="43"/>
      <c r="T316" s="43" t="s">
        <v>52</v>
      </c>
      <c r="U316" s="30" t="s">
        <v>1105</v>
      </c>
      <c r="V316" s="44" t="s">
        <v>1106</v>
      </c>
      <c r="W316" s="45"/>
      <c r="X316" s="45"/>
      <c r="Y316" s="48"/>
    </row>
    <row r="317" spans="1:25" ht="90" x14ac:dyDescent="0.25">
      <c r="A317" s="32" t="s">
        <v>1107</v>
      </c>
      <c r="B317" s="32" t="s">
        <v>32</v>
      </c>
      <c r="C317" s="33" t="s">
        <v>815</v>
      </c>
      <c r="D317" s="60">
        <v>499</v>
      </c>
      <c r="E317" s="35">
        <f t="shared" si="17"/>
        <v>0.499</v>
      </c>
      <c r="F317" s="36" t="str">
        <f t="shared" si="18"/>
        <v>Small</v>
      </c>
      <c r="G317" s="37" t="s">
        <v>176</v>
      </c>
      <c r="H317" s="38">
        <v>56.025573999999999</v>
      </c>
      <c r="I317" s="38">
        <v>-3.9359902</v>
      </c>
      <c r="J317" s="38">
        <v>56.026688</v>
      </c>
      <c r="K317" s="38">
        <v>-3.9449139</v>
      </c>
      <c r="L317" s="37" t="s">
        <v>217</v>
      </c>
      <c r="M317" s="39">
        <v>2015</v>
      </c>
      <c r="N317" s="39">
        <f t="shared" si="22"/>
        <v>6</v>
      </c>
      <c r="O317" s="40">
        <v>0.254</v>
      </c>
      <c r="P317" s="40">
        <v>0.39300000000000002</v>
      </c>
      <c r="Q317" s="41">
        <v>44166</v>
      </c>
      <c r="R317" s="42">
        <v>1721</v>
      </c>
      <c r="S317" s="43"/>
      <c r="T317" s="43"/>
      <c r="U317" s="30" t="s">
        <v>1108</v>
      </c>
      <c r="V317" s="31" t="s">
        <v>1109</v>
      </c>
      <c r="W317" s="47"/>
      <c r="X317" s="47"/>
      <c r="Y317" s="53"/>
    </row>
    <row r="318" spans="1:25" ht="60" x14ac:dyDescent="0.25">
      <c r="A318" s="32" t="s">
        <v>1110</v>
      </c>
      <c r="B318" s="32" t="s">
        <v>32</v>
      </c>
      <c r="C318" s="33" t="s">
        <v>1111</v>
      </c>
      <c r="D318" s="60">
        <v>499</v>
      </c>
      <c r="E318" s="35">
        <f t="shared" si="17"/>
        <v>0.499</v>
      </c>
      <c r="F318" s="36" t="str">
        <f t="shared" si="18"/>
        <v>Small</v>
      </c>
      <c r="G318" s="37" t="s">
        <v>176</v>
      </c>
      <c r="H318" s="38">
        <v>56.113256</v>
      </c>
      <c r="I318" s="38">
        <v>-4.5737611999999999</v>
      </c>
      <c r="J318" s="38" t="s">
        <v>1112</v>
      </c>
      <c r="K318" s="58" t="s">
        <v>1113</v>
      </c>
      <c r="L318" s="37" t="s">
        <v>217</v>
      </c>
      <c r="M318" s="39">
        <v>2014</v>
      </c>
      <c r="N318" s="39">
        <f t="shared" si="22"/>
        <v>7</v>
      </c>
      <c r="O318" s="40">
        <v>0.36</v>
      </c>
      <c r="P318" s="40">
        <v>0.36099999999999999</v>
      </c>
      <c r="Q318" s="41">
        <v>44197</v>
      </c>
      <c r="R318" s="42">
        <v>1581</v>
      </c>
      <c r="S318" s="43"/>
      <c r="T318" s="43"/>
      <c r="U318" s="30" t="s">
        <v>1114</v>
      </c>
      <c r="V318" s="44" t="s">
        <v>1115</v>
      </c>
      <c r="W318" s="45"/>
      <c r="X318" s="45"/>
      <c r="Y318" s="48"/>
    </row>
    <row r="319" spans="1:25" ht="45" x14ac:dyDescent="0.25">
      <c r="A319" s="103" t="s">
        <v>1116</v>
      </c>
      <c r="B319" s="32" t="s">
        <v>32</v>
      </c>
      <c r="C319" s="33" t="s">
        <v>1117</v>
      </c>
      <c r="D319" s="60">
        <v>499</v>
      </c>
      <c r="E319" s="35">
        <f t="shared" si="17"/>
        <v>0.499</v>
      </c>
      <c r="F319" s="36" t="str">
        <f t="shared" si="18"/>
        <v>Small</v>
      </c>
      <c r="G319" s="37" t="s">
        <v>176</v>
      </c>
      <c r="H319" s="38">
        <v>56.571210999999998</v>
      </c>
      <c r="I319" s="38">
        <v>-4.0179907000000004</v>
      </c>
      <c r="J319" s="38">
        <v>56.563162333365902</v>
      </c>
      <c r="K319" s="38">
        <v>-4.0082108848584896</v>
      </c>
      <c r="L319" s="37" t="s">
        <v>217</v>
      </c>
      <c r="M319" s="39">
        <v>2013</v>
      </c>
      <c r="N319" s="39">
        <f t="shared" si="22"/>
        <v>8</v>
      </c>
      <c r="O319" s="40">
        <v>0.28699999999999998</v>
      </c>
      <c r="P319" s="40">
        <v>0.35099999999999998</v>
      </c>
      <c r="Q319" s="41">
        <v>44166</v>
      </c>
      <c r="R319" s="42">
        <v>1539</v>
      </c>
      <c r="S319" s="43"/>
      <c r="T319" s="44" t="s">
        <v>307</v>
      </c>
      <c r="U319" s="30" t="s">
        <v>1118</v>
      </c>
      <c r="V319" s="33" t="s">
        <v>1119</v>
      </c>
      <c r="W319" s="38"/>
      <c r="X319" s="38"/>
      <c r="Y319" s="37"/>
    </row>
    <row r="320" spans="1:25" ht="60" x14ac:dyDescent="0.25">
      <c r="A320" s="32" t="s">
        <v>1346</v>
      </c>
      <c r="B320" s="32" t="s">
        <v>32</v>
      </c>
      <c r="C320" s="33" t="s">
        <v>970</v>
      </c>
      <c r="D320" s="60">
        <v>499</v>
      </c>
      <c r="E320" s="35">
        <f t="shared" si="17"/>
        <v>0.499</v>
      </c>
      <c r="F320" s="36" t="str">
        <f t="shared" si="18"/>
        <v>Small</v>
      </c>
      <c r="G320" s="37" t="s">
        <v>176</v>
      </c>
      <c r="H320" s="38">
        <v>57.074756999999998</v>
      </c>
      <c r="I320" s="38">
        <v>-5.2525437999999998</v>
      </c>
      <c r="J320" s="38">
        <v>57.080348999999998</v>
      </c>
      <c r="K320" s="38">
        <v>-5.2493626999999998</v>
      </c>
      <c r="L320" s="37" t="s">
        <v>217</v>
      </c>
      <c r="M320" s="39">
        <v>2014</v>
      </c>
      <c r="N320" s="39">
        <f t="shared" si="22"/>
        <v>7</v>
      </c>
      <c r="O320" s="43"/>
      <c r="P320" s="43"/>
      <c r="Q320" s="41">
        <v>42064</v>
      </c>
      <c r="R320" s="43">
        <v>464</v>
      </c>
      <c r="S320" s="43"/>
      <c r="T320" s="43" t="s">
        <v>52</v>
      </c>
      <c r="U320" s="30" t="s">
        <v>1347</v>
      </c>
      <c r="V320" s="33" t="s">
        <v>716</v>
      </c>
      <c r="W320" s="38"/>
      <c r="X320" s="38"/>
      <c r="Y320" s="37"/>
    </row>
    <row r="321" spans="1:25" ht="60" x14ac:dyDescent="0.25">
      <c r="A321" s="32" t="s">
        <v>911</v>
      </c>
      <c r="B321" s="32" t="s">
        <v>32</v>
      </c>
      <c r="C321" s="33" t="s">
        <v>342</v>
      </c>
      <c r="D321" s="60">
        <v>498</v>
      </c>
      <c r="E321" s="35">
        <f t="shared" si="17"/>
        <v>0.498</v>
      </c>
      <c r="F321" s="36" t="str">
        <f t="shared" si="18"/>
        <v>Small</v>
      </c>
      <c r="G321" s="37" t="s">
        <v>176</v>
      </c>
      <c r="H321" s="38">
        <v>56.676445000000001</v>
      </c>
      <c r="I321" s="38">
        <v>-5.6161816</v>
      </c>
      <c r="J321" s="38">
        <v>56.667222000000002</v>
      </c>
      <c r="K321" s="38">
        <v>-5.6045381000000001</v>
      </c>
      <c r="L321" s="37" t="s">
        <v>217</v>
      </c>
      <c r="M321" s="39">
        <v>2016</v>
      </c>
      <c r="N321" s="39">
        <f t="shared" si="22"/>
        <v>5</v>
      </c>
      <c r="O321" s="40">
        <v>0.42699999999999999</v>
      </c>
      <c r="P321" s="40">
        <v>0.46300000000000002</v>
      </c>
      <c r="Q321" s="41">
        <v>44166</v>
      </c>
      <c r="R321" s="42">
        <v>2034</v>
      </c>
      <c r="S321" s="43"/>
      <c r="T321" s="43" t="s">
        <v>52</v>
      </c>
      <c r="U321" s="30" t="s">
        <v>652</v>
      </c>
      <c r="V321" s="44" t="s">
        <v>459</v>
      </c>
      <c r="W321" s="45"/>
      <c r="X321" s="45"/>
      <c r="Y321" s="48"/>
    </row>
    <row r="322" spans="1:25" ht="45" x14ac:dyDescent="0.25">
      <c r="A322" s="32" t="s">
        <v>1122</v>
      </c>
      <c r="B322" s="32" t="s">
        <v>32</v>
      </c>
      <c r="C322" s="33" t="s">
        <v>216</v>
      </c>
      <c r="D322" s="60">
        <v>498</v>
      </c>
      <c r="E322" s="35">
        <f t="shared" si="17"/>
        <v>0.498</v>
      </c>
      <c r="F322" s="36" t="str">
        <f t="shared" si="18"/>
        <v>Small</v>
      </c>
      <c r="G322" s="37" t="s">
        <v>176</v>
      </c>
      <c r="H322" s="38">
        <v>56.948399000000002</v>
      </c>
      <c r="I322" s="38">
        <v>-5.0015137999999997</v>
      </c>
      <c r="J322" s="38">
        <v>56.948678000000001</v>
      </c>
      <c r="K322" s="38">
        <v>-5.0016238</v>
      </c>
      <c r="L322" s="37" t="s">
        <v>217</v>
      </c>
      <c r="M322" s="39">
        <v>2016</v>
      </c>
      <c r="N322" s="39">
        <f t="shared" si="22"/>
        <v>5</v>
      </c>
      <c r="O322" s="40">
        <v>0.44500000000000001</v>
      </c>
      <c r="P322" s="40">
        <v>0.48599999999999999</v>
      </c>
      <c r="Q322" s="41">
        <v>44136</v>
      </c>
      <c r="R322" s="42">
        <v>2034</v>
      </c>
      <c r="S322" s="43"/>
      <c r="T322" s="43" t="s">
        <v>52</v>
      </c>
      <c r="U322" s="30" t="s">
        <v>1123</v>
      </c>
      <c r="V322" s="44" t="s">
        <v>252</v>
      </c>
      <c r="W322" s="45"/>
      <c r="X322" s="45"/>
      <c r="Y322" s="48"/>
    </row>
    <row r="323" spans="1:25" ht="30" x14ac:dyDescent="0.25">
      <c r="A323" s="32" t="s">
        <v>1124</v>
      </c>
      <c r="B323" s="32" t="s">
        <v>32</v>
      </c>
      <c r="C323" s="33" t="s">
        <v>1125</v>
      </c>
      <c r="D323" s="60">
        <v>498</v>
      </c>
      <c r="E323" s="35">
        <f t="shared" ref="E323:E386" si="23">D323/1000</f>
        <v>0.498</v>
      </c>
      <c r="F323" s="36" t="str">
        <f t="shared" ref="F323:F386" si="24">IF(E323&gt;=5,"Large",IF(AND(E323&lt;5,E323&gt;=0.1),"Small",IF(E323&lt;0.1,"Micro")))</f>
        <v>Small</v>
      </c>
      <c r="G323" s="37" t="s">
        <v>176</v>
      </c>
      <c r="H323" s="38">
        <v>57.848688000000003</v>
      </c>
      <c r="I323" s="38">
        <v>-4.2848462999999999</v>
      </c>
      <c r="J323" s="38">
        <v>57.831071000000001</v>
      </c>
      <c r="K323" s="38">
        <v>-4.3133286999999996</v>
      </c>
      <c r="L323" s="37" t="s">
        <v>217</v>
      </c>
      <c r="M323" s="39">
        <v>2015</v>
      </c>
      <c r="N323" s="39">
        <f t="shared" si="22"/>
        <v>6</v>
      </c>
      <c r="O323" s="40">
        <v>0.28999999999999998</v>
      </c>
      <c r="P323" s="40">
        <v>0.33400000000000002</v>
      </c>
      <c r="Q323" s="41">
        <v>44166</v>
      </c>
      <c r="R323" s="42">
        <v>1463</v>
      </c>
      <c r="S323" s="31"/>
      <c r="T323" s="31" t="s">
        <v>52</v>
      </c>
      <c r="U323" s="30" t="s">
        <v>1126</v>
      </c>
      <c r="V323" s="44" t="s">
        <v>599</v>
      </c>
      <c r="W323" s="45"/>
      <c r="X323" s="45"/>
      <c r="Y323" s="48" t="s">
        <v>3241</v>
      </c>
    </row>
    <row r="324" spans="1:25" ht="60" x14ac:dyDescent="0.25">
      <c r="A324" s="32" t="s">
        <v>1127</v>
      </c>
      <c r="B324" s="32" t="s">
        <v>32</v>
      </c>
      <c r="C324" s="33" t="s">
        <v>1128</v>
      </c>
      <c r="D324" s="60">
        <v>496</v>
      </c>
      <c r="E324" s="35">
        <f t="shared" si="23"/>
        <v>0.496</v>
      </c>
      <c r="F324" s="36" t="str">
        <f t="shared" si="24"/>
        <v>Small</v>
      </c>
      <c r="G324" s="37" t="s">
        <v>176</v>
      </c>
      <c r="H324" s="38">
        <v>56.612040999999998</v>
      </c>
      <c r="I324" s="38">
        <v>-3.6271281000000002</v>
      </c>
      <c r="J324" s="38">
        <v>56.616683000000002</v>
      </c>
      <c r="K324" s="38">
        <v>-3.6052455999999999</v>
      </c>
      <c r="L324" s="37" t="s">
        <v>217</v>
      </c>
      <c r="M324" s="39">
        <v>2012</v>
      </c>
      <c r="N324" s="39">
        <f t="shared" si="22"/>
        <v>9</v>
      </c>
      <c r="O324" s="40">
        <v>0.42699999999999999</v>
      </c>
      <c r="P324" s="40">
        <v>0.437</v>
      </c>
      <c r="Q324" s="41">
        <v>44197</v>
      </c>
      <c r="R324" s="42">
        <v>1904</v>
      </c>
      <c r="S324" s="43"/>
      <c r="T324" s="44" t="s">
        <v>146</v>
      </c>
      <c r="U324" s="30" t="s">
        <v>1129</v>
      </c>
      <c r="V324" s="33" t="s">
        <v>1130</v>
      </c>
      <c r="W324" s="38"/>
      <c r="X324" s="38"/>
      <c r="Y324" s="37" t="s">
        <v>3452</v>
      </c>
    </row>
    <row r="325" spans="1:25" ht="60" x14ac:dyDescent="0.25">
      <c r="A325" s="32" t="s">
        <v>1131</v>
      </c>
      <c r="B325" s="32" t="s">
        <v>32</v>
      </c>
      <c r="C325" s="33" t="s">
        <v>1132</v>
      </c>
      <c r="D325" s="60">
        <v>495</v>
      </c>
      <c r="E325" s="35">
        <f t="shared" si="23"/>
        <v>0.495</v>
      </c>
      <c r="F325" s="36" t="str">
        <f t="shared" si="24"/>
        <v>Small</v>
      </c>
      <c r="G325" s="37" t="s">
        <v>176</v>
      </c>
      <c r="H325" s="38">
        <v>56.901513000000001</v>
      </c>
      <c r="I325" s="38">
        <v>-5.0182830000000003</v>
      </c>
      <c r="J325" s="38">
        <v>56.909750000000003</v>
      </c>
      <c r="K325" s="38">
        <v>-5.0275506999999999</v>
      </c>
      <c r="L325" s="37" t="s">
        <v>217</v>
      </c>
      <c r="M325" s="39">
        <v>2016</v>
      </c>
      <c r="N325" s="39">
        <f t="shared" si="22"/>
        <v>5</v>
      </c>
      <c r="O325" s="40">
        <v>0.29499999999999998</v>
      </c>
      <c r="P325" s="40">
        <v>0.36899999999999999</v>
      </c>
      <c r="Q325" s="41">
        <v>44166</v>
      </c>
      <c r="R325" s="42">
        <v>1604</v>
      </c>
      <c r="S325" s="43"/>
      <c r="T325" s="43"/>
      <c r="U325" s="30" t="s">
        <v>1133</v>
      </c>
      <c r="V325" s="44" t="s">
        <v>1134</v>
      </c>
      <c r="W325" s="45"/>
      <c r="X325" s="45"/>
      <c r="Y325" s="48"/>
    </row>
    <row r="326" spans="1:25" ht="30" x14ac:dyDescent="0.25">
      <c r="A326" s="67" t="s">
        <v>3125</v>
      </c>
      <c r="B326" s="68" t="s">
        <v>32</v>
      </c>
      <c r="C326" s="30" t="s">
        <v>905</v>
      </c>
      <c r="D326" s="69">
        <v>495</v>
      </c>
      <c r="E326" s="70">
        <f t="shared" si="23"/>
        <v>0.495</v>
      </c>
      <c r="F326" s="53" t="str">
        <f t="shared" si="24"/>
        <v>Small</v>
      </c>
      <c r="G326" s="53" t="s">
        <v>176</v>
      </c>
      <c r="H326" s="49">
        <v>57.077592000000003</v>
      </c>
      <c r="I326" s="47">
        <v>-5.3048219999999997</v>
      </c>
      <c r="J326" s="49" t="s">
        <v>3126</v>
      </c>
      <c r="K326" s="50" t="s">
        <v>3127</v>
      </c>
      <c r="L326" s="53"/>
      <c r="M326" s="82">
        <v>2016</v>
      </c>
      <c r="N326" s="39">
        <f t="shared" si="22"/>
        <v>5</v>
      </c>
      <c r="O326" s="79"/>
      <c r="P326" s="79"/>
      <c r="Q326" s="79"/>
      <c r="R326" s="79"/>
      <c r="S326" s="79"/>
      <c r="T326" s="79" t="s">
        <v>52</v>
      </c>
      <c r="U326" s="80"/>
      <c r="V326" s="31"/>
      <c r="W326" s="31"/>
      <c r="X326" s="31"/>
      <c r="Y326" s="31"/>
    </row>
    <row r="327" spans="1:25" ht="60" x14ac:dyDescent="0.25">
      <c r="A327" s="32" t="s">
        <v>1144</v>
      </c>
      <c r="B327" s="32" t="s">
        <v>32</v>
      </c>
      <c r="C327" s="33" t="s">
        <v>840</v>
      </c>
      <c r="D327" s="60">
        <v>493</v>
      </c>
      <c r="E327" s="35">
        <f t="shared" si="23"/>
        <v>0.49299999999999999</v>
      </c>
      <c r="F327" s="36" t="str">
        <f t="shared" si="24"/>
        <v>Small</v>
      </c>
      <c r="G327" s="37" t="s">
        <v>387</v>
      </c>
      <c r="H327" s="38">
        <v>55.850720000000003</v>
      </c>
      <c r="I327" s="38">
        <v>-3.22499</v>
      </c>
      <c r="J327" s="38" t="s">
        <v>197</v>
      </c>
      <c r="K327" s="38" t="s">
        <v>197</v>
      </c>
      <c r="L327" s="37" t="s">
        <v>217</v>
      </c>
      <c r="M327" s="39">
        <v>2011</v>
      </c>
      <c r="N327" s="39">
        <f t="shared" si="22"/>
        <v>10</v>
      </c>
      <c r="O327" s="40">
        <v>0.627</v>
      </c>
      <c r="P327" s="40">
        <v>0.50700000000000001</v>
      </c>
      <c r="Q327" s="41">
        <v>44197</v>
      </c>
      <c r="R327" s="42">
        <v>2196</v>
      </c>
      <c r="S327" s="43"/>
      <c r="T327" s="44" t="s">
        <v>1145</v>
      </c>
      <c r="U327" s="30" t="s">
        <v>1146</v>
      </c>
      <c r="V327" s="44" t="s">
        <v>1147</v>
      </c>
      <c r="W327" s="45"/>
      <c r="X327" s="45"/>
      <c r="Y327" s="48"/>
    </row>
    <row r="328" spans="1:25" ht="75" x14ac:dyDescent="0.25">
      <c r="A328" s="32" t="s">
        <v>1155</v>
      </c>
      <c r="B328" s="32" t="s">
        <v>32</v>
      </c>
      <c r="C328" s="33" t="s">
        <v>1156</v>
      </c>
      <c r="D328" s="60">
        <v>490</v>
      </c>
      <c r="E328" s="35">
        <f t="shared" si="23"/>
        <v>0.49</v>
      </c>
      <c r="F328" s="36" t="str">
        <f t="shared" si="24"/>
        <v>Small</v>
      </c>
      <c r="G328" s="37" t="s">
        <v>176</v>
      </c>
      <c r="H328" s="38">
        <v>56.554880785483597</v>
      </c>
      <c r="I328" s="38">
        <v>-5.8814820747284298</v>
      </c>
      <c r="J328" s="38">
        <v>56.568289619211598</v>
      </c>
      <c r="K328" s="38">
        <v>-5.8746209380870402</v>
      </c>
      <c r="L328" s="37" t="s">
        <v>217</v>
      </c>
      <c r="M328" s="39">
        <v>2015</v>
      </c>
      <c r="N328" s="39">
        <f t="shared" si="22"/>
        <v>6</v>
      </c>
      <c r="O328" s="40">
        <v>0.32400000000000001</v>
      </c>
      <c r="P328" s="40">
        <v>0.32900000000000001</v>
      </c>
      <c r="Q328" s="41">
        <v>44075</v>
      </c>
      <c r="R328" s="42">
        <v>1360</v>
      </c>
      <c r="S328" s="43"/>
      <c r="T328" s="43" t="s">
        <v>52</v>
      </c>
      <c r="U328" s="30" t="s">
        <v>1157</v>
      </c>
      <c r="V328" s="31" t="s">
        <v>1158</v>
      </c>
      <c r="W328" s="47"/>
      <c r="X328" s="47"/>
      <c r="Y328" s="53" t="s">
        <v>3232</v>
      </c>
    </row>
    <row r="329" spans="1:25" ht="60" x14ac:dyDescent="0.25">
      <c r="A329" s="32" t="s">
        <v>1148</v>
      </c>
      <c r="B329" s="32" t="s">
        <v>32</v>
      </c>
      <c r="C329" s="33" t="s">
        <v>1149</v>
      </c>
      <c r="D329" s="60">
        <v>480</v>
      </c>
      <c r="E329" s="35">
        <f t="shared" si="23"/>
        <v>0.48</v>
      </c>
      <c r="F329" s="36" t="str">
        <f t="shared" si="24"/>
        <v>Small</v>
      </c>
      <c r="G329" s="37" t="s">
        <v>176</v>
      </c>
      <c r="H329" s="38">
        <v>56.48498</v>
      </c>
      <c r="I329" s="38">
        <v>-4.7101454</v>
      </c>
      <c r="J329" s="38">
        <v>56.476072000000002</v>
      </c>
      <c r="K329" s="38">
        <v>-4.6797104000000003</v>
      </c>
      <c r="L329" s="37" t="s">
        <v>217</v>
      </c>
      <c r="M329" s="39">
        <v>2011</v>
      </c>
      <c r="N329" s="39">
        <f t="shared" si="22"/>
        <v>10</v>
      </c>
      <c r="O329" s="40">
        <v>0.318</v>
      </c>
      <c r="P329" s="40">
        <v>0.30099999999999999</v>
      </c>
      <c r="Q329" s="41">
        <v>44197</v>
      </c>
      <c r="R329" s="42">
        <v>1271</v>
      </c>
      <c r="S329" s="43"/>
      <c r="T329" s="44" t="s">
        <v>36</v>
      </c>
      <c r="U329" s="30" t="s">
        <v>1150</v>
      </c>
      <c r="V329" s="33" t="s">
        <v>1151</v>
      </c>
      <c r="W329" s="38"/>
      <c r="X329" s="38"/>
      <c r="Y329" s="37"/>
    </row>
    <row r="330" spans="1:25" ht="75" x14ac:dyDescent="0.25">
      <c r="A330" s="32" t="s">
        <v>1152</v>
      </c>
      <c r="B330" s="32" t="s">
        <v>32</v>
      </c>
      <c r="C330" s="33" t="s">
        <v>1153</v>
      </c>
      <c r="D330" s="60">
        <v>475</v>
      </c>
      <c r="E330" s="35">
        <f t="shared" si="23"/>
        <v>0.47499999999999998</v>
      </c>
      <c r="F330" s="36" t="str">
        <f t="shared" si="24"/>
        <v>Small</v>
      </c>
      <c r="G330" s="37" t="s">
        <v>176</v>
      </c>
      <c r="H330" s="38">
        <v>56.271600999999997</v>
      </c>
      <c r="I330" s="38">
        <v>-5.2381476999999999</v>
      </c>
      <c r="J330" s="38">
        <v>56.268664000000001</v>
      </c>
      <c r="K330" s="38">
        <v>-5.1952417000000004</v>
      </c>
      <c r="L330" s="37" t="s">
        <v>40</v>
      </c>
      <c r="M330" s="39">
        <v>1994</v>
      </c>
      <c r="N330" s="39">
        <f t="shared" si="22"/>
        <v>27</v>
      </c>
      <c r="O330" s="40">
        <v>0.38200000000000001</v>
      </c>
      <c r="P330" s="40">
        <v>0.35899999999999999</v>
      </c>
      <c r="Q330" s="41">
        <v>44197</v>
      </c>
      <c r="R330" s="42">
        <v>1498</v>
      </c>
      <c r="S330" s="43">
        <v>993</v>
      </c>
      <c r="T330" s="44" t="s">
        <v>36</v>
      </c>
      <c r="U330" s="30" t="s">
        <v>1154</v>
      </c>
      <c r="V330" s="44" t="s">
        <v>498</v>
      </c>
      <c r="W330" s="45"/>
      <c r="X330" s="45"/>
      <c r="Y330" s="48"/>
    </row>
    <row r="331" spans="1:25" ht="75" x14ac:dyDescent="0.25">
      <c r="A331" s="32" t="s">
        <v>438</v>
      </c>
      <c r="B331" s="32" t="s">
        <v>32</v>
      </c>
      <c r="C331" s="33" t="s">
        <v>394</v>
      </c>
      <c r="D331" s="34">
        <v>470</v>
      </c>
      <c r="E331" s="35">
        <f t="shared" si="23"/>
        <v>0.47</v>
      </c>
      <c r="F331" s="36" t="str">
        <f t="shared" si="24"/>
        <v>Small</v>
      </c>
      <c r="G331" s="37" t="s">
        <v>176</v>
      </c>
      <c r="H331" s="38">
        <v>56.844039000000002</v>
      </c>
      <c r="I331" s="38">
        <v>-5.4686016999999998</v>
      </c>
      <c r="J331" s="38">
        <v>56.834417000000002</v>
      </c>
      <c r="K331" s="38">
        <v>-5.4630622999999998</v>
      </c>
      <c r="L331" s="37" t="s">
        <v>40</v>
      </c>
      <c r="M331" s="39">
        <v>2009</v>
      </c>
      <c r="N331" s="39">
        <f t="shared" si="22"/>
        <v>12</v>
      </c>
      <c r="O331" s="40">
        <v>0.36099999999999999</v>
      </c>
      <c r="P331" s="40">
        <v>0.375</v>
      </c>
      <c r="Q331" s="41">
        <v>44197</v>
      </c>
      <c r="R331" s="42">
        <v>4764</v>
      </c>
      <c r="S331" s="42">
        <v>3190</v>
      </c>
      <c r="T331" s="44" t="s">
        <v>41</v>
      </c>
      <c r="U331" s="30" t="s">
        <v>436</v>
      </c>
      <c r="V331" s="44" t="s">
        <v>437</v>
      </c>
      <c r="W331" s="45"/>
      <c r="X331" s="45"/>
      <c r="Y331" s="48"/>
    </row>
    <row r="332" spans="1:25" ht="30" x14ac:dyDescent="0.25">
      <c r="A332" s="32" t="s">
        <v>3334</v>
      </c>
      <c r="B332" s="32" t="s">
        <v>32</v>
      </c>
      <c r="C332" s="106" t="s">
        <v>3335</v>
      </c>
      <c r="D332" s="60">
        <v>460</v>
      </c>
      <c r="E332" s="35">
        <f t="shared" si="23"/>
        <v>0.46</v>
      </c>
      <c r="F332" s="36" t="str">
        <f t="shared" si="24"/>
        <v>Small</v>
      </c>
      <c r="G332" s="37" t="s">
        <v>176</v>
      </c>
      <c r="H332" s="38">
        <v>57.030988055796897</v>
      </c>
      <c r="I332" s="38">
        <v>-4.8130322209360497</v>
      </c>
      <c r="J332" s="38">
        <v>57.023087758781898</v>
      </c>
      <c r="K332" s="38">
        <v>-4.8006833306410703</v>
      </c>
      <c r="L332" s="37" t="s">
        <v>3333</v>
      </c>
      <c r="M332" s="39">
        <v>2020</v>
      </c>
      <c r="N332" s="39">
        <f t="shared" si="22"/>
        <v>1</v>
      </c>
      <c r="O332" s="43"/>
      <c r="P332" s="43"/>
      <c r="Q332" s="41"/>
      <c r="R332" s="43"/>
      <c r="S332" s="43"/>
      <c r="T332" s="43"/>
      <c r="U332" s="30"/>
      <c r="V332" s="44"/>
      <c r="W332" s="45"/>
      <c r="X332" s="45"/>
      <c r="Y332" s="48"/>
    </row>
    <row r="333" spans="1:25" ht="75" x14ac:dyDescent="0.25">
      <c r="A333" s="32" t="s">
        <v>1159</v>
      </c>
      <c r="B333" s="32" t="s">
        <v>32</v>
      </c>
      <c r="C333" s="33" t="s">
        <v>840</v>
      </c>
      <c r="D333" s="60">
        <v>460</v>
      </c>
      <c r="E333" s="35">
        <f t="shared" si="23"/>
        <v>0.46</v>
      </c>
      <c r="F333" s="36" t="str">
        <f t="shared" si="24"/>
        <v>Small</v>
      </c>
      <c r="G333" s="37" t="s">
        <v>34</v>
      </c>
      <c r="H333" s="38">
        <v>56.240695000000002</v>
      </c>
      <c r="I333" s="38">
        <v>-4.3738326000000001</v>
      </c>
      <c r="J333" s="38">
        <v>56.240909000000002</v>
      </c>
      <c r="K333" s="38">
        <v>-4.3736180999999998</v>
      </c>
      <c r="L333" s="37" t="s">
        <v>40</v>
      </c>
      <c r="M333" s="39">
        <v>1965</v>
      </c>
      <c r="N333" s="39">
        <f t="shared" si="22"/>
        <v>56</v>
      </c>
      <c r="O333" s="40">
        <v>0.78600000000000003</v>
      </c>
      <c r="P333" s="40">
        <v>0.69799999999999995</v>
      </c>
      <c r="Q333" s="41">
        <v>44197</v>
      </c>
      <c r="R333" s="42">
        <v>2822</v>
      </c>
      <c r="S333" s="42">
        <v>2202</v>
      </c>
      <c r="T333" s="44" t="s">
        <v>721</v>
      </c>
      <c r="U333" s="30" t="s">
        <v>1160</v>
      </c>
      <c r="V333" s="44" t="s">
        <v>1074</v>
      </c>
      <c r="W333" s="45"/>
      <c r="X333" s="45"/>
      <c r="Y333" s="48"/>
    </row>
    <row r="334" spans="1:25" ht="45" x14ac:dyDescent="0.25">
      <c r="A334" s="32" t="s">
        <v>1137</v>
      </c>
      <c r="B334" s="32" t="s">
        <v>206</v>
      </c>
      <c r="C334" s="33" t="s">
        <v>1138</v>
      </c>
      <c r="D334" s="60">
        <v>450</v>
      </c>
      <c r="E334" s="35">
        <f t="shared" si="23"/>
        <v>0.45</v>
      </c>
      <c r="F334" s="36" t="str">
        <f t="shared" si="24"/>
        <v>Small</v>
      </c>
      <c r="G334" s="37" t="s">
        <v>176</v>
      </c>
      <c r="H334" s="38"/>
      <c r="I334" s="38"/>
      <c r="J334" s="38">
        <v>54.301015499999998</v>
      </c>
      <c r="K334" s="38">
        <v>-3.2530510000000001</v>
      </c>
      <c r="L334" s="37" t="s">
        <v>217</v>
      </c>
      <c r="M334" s="39">
        <v>2010</v>
      </c>
      <c r="N334" s="39">
        <f t="shared" si="22"/>
        <v>11</v>
      </c>
      <c r="O334" s="40">
        <v>0.3</v>
      </c>
      <c r="P334" s="40">
        <v>0.32300000000000001</v>
      </c>
      <c r="Q334" s="41">
        <v>44197</v>
      </c>
      <c r="R334" s="42">
        <v>1276</v>
      </c>
      <c r="S334" s="43"/>
      <c r="T334" s="44" t="s">
        <v>967</v>
      </c>
      <c r="U334" s="30" t="s">
        <v>1139</v>
      </c>
      <c r="V334" s="44" t="s">
        <v>1140</v>
      </c>
      <c r="W334" s="45"/>
      <c r="X334" s="45"/>
      <c r="Y334" s="48"/>
    </row>
    <row r="335" spans="1:25" ht="75" x14ac:dyDescent="0.25">
      <c r="A335" s="32" t="s">
        <v>1161</v>
      </c>
      <c r="B335" s="32" t="s">
        <v>72</v>
      </c>
      <c r="C335" s="33" t="s">
        <v>1162</v>
      </c>
      <c r="D335" s="60">
        <v>450</v>
      </c>
      <c r="E335" s="35">
        <f t="shared" si="23"/>
        <v>0.45</v>
      </c>
      <c r="F335" s="36" t="str">
        <f t="shared" si="24"/>
        <v>Small</v>
      </c>
      <c r="G335" s="37" t="s">
        <v>176</v>
      </c>
      <c r="H335" s="38">
        <v>53.05847</v>
      </c>
      <c r="I335" s="38">
        <v>-4.1313399999999998</v>
      </c>
      <c r="J335" s="38">
        <v>53.054116</v>
      </c>
      <c r="K335" s="38">
        <v>-4.1181141999999999</v>
      </c>
      <c r="L335" s="37" t="s">
        <v>40</v>
      </c>
      <c r="M335" s="39">
        <v>2009</v>
      </c>
      <c r="N335" s="39">
        <f t="shared" si="22"/>
        <v>12</v>
      </c>
      <c r="O335" s="40">
        <v>0.53600000000000003</v>
      </c>
      <c r="P335" s="40">
        <v>0.65300000000000002</v>
      </c>
      <c r="Q335" s="41">
        <v>44136</v>
      </c>
      <c r="R335" s="42">
        <v>2580</v>
      </c>
      <c r="S335" s="42">
        <v>2580</v>
      </c>
      <c r="T335" s="44" t="s">
        <v>131</v>
      </c>
      <c r="U335" s="30" t="s">
        <v>1163</v>
      </c>
      <c r="V335" s="44" t="s">
        <v>1164</v>
      </c>
      <c r="W335" s="45"/>
      <c r="X335" s="45"/>
      <c r="Y335" s="48"/>
    </row>
    <row r="336" spans="1:25" ht="75" x14ac:dyDescent="0.25">
      <c r="A336" s="32" t="s">
        <v>3242</v>
      </c>
      <c r="B336" s="32" t="s">
        <v>32</v>
      </c>
      <c r="C336" s="33" t="s">
        <v>1165</v>
      </c>
      <c r="D336" s="60">
        <v>450</v>
      </c>
      <c r="E336" s="35">
        <f t="shared" si="23"/>
        <v>0.45</v>
      </c>
      <c r="F336" s="36" t="str">
        <f t="shared" si="24"/>
        <v>Small</v>
      </c>
      <c r="G336" s="37" t="s">
        <v>176</v>
      </c>
      <c r="H336" s="38">
        <v>57.157859000000002</v>
      </c>
      <c r="I336" s="38">
        <v>-4.8939130000000004</v>
      </c>
      <c r="J336" s="38" t="s">
        <v>1166</v>
      </c>
      <c r="K336" s="58" t="s">
        <v>1167</v>
      </c>
      <c r="L336" s="37" t="s">
        <v>217</v>
      </c>
      <c r="M336" s="39">
        <v>2011</v>
      </c>
      <c r="N336" s="39">
        <f t="shared" si="22"/>
        <v>10</v>
      </c>
      <c r="O336" s="40">
        <v>0.36299999999999999</v>
      </c>
      <c r="P336" s="40">
        <v>0.44900000000000001</v>
      </c>
      <c r="Q336" s="41">
        <v>44166</v>
      </c>
      <c r="R336" s="42">
        <v>1773</v>
      </c>
      <c r="S336" s="43"/>
      <c r="T336" s="44" t="s">
        <v>41</v>
      </c>
      <c r="U336" s="30" t="s">
        <v>1168</v>
      </c>
      <c r="V336" s="44" t="s">
        <v>494</v>
      </c>
      <c r="W336" s="45"/>
      <c r="X336" s="45"/>
      <c r="Y336" s="48"/>
    </row>
    <row r="337" spans="1:25" ht="45" x14ac:dyDescent="0.25">
      <c r="A337" s="32" t="s">
        <v>1169</v>
      </c>
      <c r="B337" s="32" t="s">
        <v>32</v>
      </c>
      <c r="C337" s="33" t="s">
        <v>1170</v>
      </c>
      <c r="D337" s="60">
        <v>450</v>
      </c>
      <c r="E337" s="35">
        <f t="shared" si="23"/>
        <v>0.45</v>
      </c>
      <c r="F337" s="36" t="str">
        <f t="shared" si="24"/>
        <v>Small</v>
      </c>
      <c r="G337" s="37" t="s">
        <v>176</v>
      </c>
      <c r="H337" s="38">
        <v>57.428702999999999</v>
      </c>
      <c r="I337" s="38">
        <v>-5.4613866</v>
      </c>
      <c r="J337" s="38">
        <v>57.439920999999998</v>
      </c>
      <c r="K337" s="38">
        <v>-5.4730461999999998</v>
      </c>
      <c r="L337" s="37" t="s">
        <v>217</v>
      </c>
      <c r="M337" s="39">
        <v>2015</v>
      </c>
      <c r="N337" s="39">
        <f t="shared" si="22"/>
        <v>6</v>
      </c>
      <c r="O337" s="40">
        <v>0.40100000000000002</v>
      </c>
      <c r="P337" s="40">
        <v>0.44400000000000001</v>
      </c>
      <c r="Q337" s="41">
        <v>44166</v>
      </c>
      <c r="R337" s="42">
        <v>1754</v>
      </c>
      <c r="S337" s="43"/>
      <c r="T337" s="43"/>
      <c r="U337" s="30" t="s">
        <v>1171</v>
      </c>
      <c r="V337" s="44" t="s">
        <v>324</v>
      </c>
      <c r="W337" s="45"/>
      <c r="X337" s="45"/>
      <c r="Y337" s="48"/>
    </row>
    <row r="338" spans="1:25" ht="75" x14ac:dyDescent="0.25">
      <c r="A338" s="32" t="s">
        <v>3273</v>
      </c>
      <c r="B338" s="32" t="s">
        <v>32</v>
      </c>
      <c r="C338" s="33" t="s">
        <v>1172</v>
      </c>
      <c r="D338" s="60">
        <v>450</v>
      </c>
      <c r="E338" s="35">
        <f t="shared" si="23"/>
        <v>0.45</v>
      </c>
      <c r="F338" s="36" t="str">
        <f t="shared" si="24"/>
        <v>Small</v>
      </c>
      <c r="G338" s="37" t="s">
        <v>34</v>
      </c>
      <c r="H338" s="38">
        <v>56.526634000000001</v>
      </c>
      <c r="I338" s="38">
        <v>-5.3094783000000003</v>
      </c>
      <c r="J338" s="38">
        <v>56.529474</v>
      </c>
      <c r="K338" s="38">
        <v>-5.2923980000000004</v>
      </c>
      <c r="L338" s="37" t="s">
        <v>40</v>
      </c>
      <c r="M338" s="39">
        <v>2000</v>
      </c>
      <c r="N338" s="39">
        <f t="shared" si="22"/>
        <v>21</v>
      </c>
      <c r="O338" s="40">
        <v>0.48099999999999998</v>
      </c>
      <c r="P338" s="40">
        <v>0.41399999999999998</v>
      </c>
      <c r="Q338" s="41">
        <v>42767</v>
      </c>
      <c r="R338" s="42">
        <v>1633</v>
      </c>
      <c r="S338" s="42">
        <v>1633</v>
      </c>
      <c r="T338" s="44" t="s">
        <v>36</v>
      </c>
      <c r="U338" s="30" t="s">
        <v>1173</v>
      </c>
      <c r="V338" s="44" t="s">
        <v>1174</v>
      </c>
      <c r="W338" s="45"/>
      <c r="X338" s="45"/>
      <c r="Y338" s="48"/>
    </row>
    <row r="339" spans="1:25" ht="30" x14ac:dyDescent="0.25">
      <c r="A339" s="32" t="s">
        <v>1175</v>
      </c>
      <c r="B339" s="32" t="s">
        <v>32</v>
      </c>
      <c r="C339" s="33" t="s">
        <v>1176</v>
      </c>
      <c r="D339" s="60">
        <v>450</v>
      </c>
      <c r="E339" s="35">
        <f t="shared" si="23"/>
        <v>0.45</v>
      </c>
      <c r="F339" s="36" t="str">
        <f t="shared" si="24"/>
        <v>Small</v>
      </c>
      <c r="G339" s="37" t="s">
        <v>176</v>
      </c>
      <c r="H339" s="38">
        <v>56.558613000000001</v>
      </c>
      <c r="I339" s="38">
        <v>-4.7287961999999997</v>
      </c>
      <c r="J339" s="38">
        <v>56.548977999999998</v>
      </c>
      <c r="K339" s="38">
        <v>-4.7226885000000003</v>
      </c>
      <c r="L339" s="37" t="s">
        <v>217</v>
      </c>
      <c r="M339" s="39">
        <v>2015</v>
      </c>
      <c r="N339" s="39">
        <f t="shared" si="22"/>
        <v>6</v>
      </c>
      <c r="O339" s="40">
        <v>0.29299999999999998</v>
      </c>
      <c r="P339" s="40">
        <v>0.41099999999999998</v>
      </c>
      <c r="Q339" s="41">
        <v>44166</v>
      </c>
      <c r="R339" s="42">
        <v>1626</v>
      </c>
      <c r="S339" s="43"/>
      <c r="T339" s="43"/>
      <c r="U339" s="30" t="s">
        <v>1177</v>
      </c>
      <c r="V339" s="44" t="s">
        <v>1178</v>
      </c>
      <c r="W339" s="45"/>
      <c r="X339" s="45"/>
      <c r="Y339" s="48"/>
    </row>
    <row r="340" spans="1:25" ht="60" x14ac:dyDescent="0.25">
      <c r="A340" s="32" t="s">
        <v>1179</v>
      </c>
      <c r="B340" s="32" t="s">
        <v>32</v>
      </c>
      <c r="C340" s="33" t="s">
        <v>1180</v>
      </c>
      <c r="D340" s="60">
        <v>450</v>
      </c>
      <c r="E340" s="35">
        <f t="shared" si="23"/>
        <v>0.45</v>
      </c>
      <c r="F340" s="36" t="str">
        <f t="shared" si="24"/>
        <v>Small</v>
      </c>
      <c r="G340" s="37" t="s">
        <v>176</v>
      </c>
      <c r="H340" s="38">
        <v>56.816530999999998</v>
      </c>
      <c r="I340" s="38">
        <v>-3.0298514999999999</v>
      </c>
      <c r="J340" s="38" t="s">
        <v>1181</v>
      </c>
      <c r="K340" s="58" t="s">
        <v>1182</v>
      </c>
      <c r="L340" s="37" t="s">
        <v>40</v>
      </c>
      <c r="M340" s="39">
        <v>2008</v>
      </c>
      <c r="N340" s="39">
        <f t="shared" si="22"/>
        <v>13</v>
      </c>
      <c r="O340" s="40">
        <v>0.36899999999999999</v>
      </c>
      <c r="P340" s="40">
        <v>0.39400000000000002</v>
      </c>
      <c r="Q340" s="41">
        <v>44197</v>
      </c>
      <c r="R340" s="42">
        <v>1559</v>
      </c>
      <c r="S340" s="42">
        <v>1269</v>
      </c>
      <c r="T340" s="44" t="s">
        <v>307</v>
      </c>
      <c r="U340" s="30" t="s">
        <v>1183</v>
      </c>
      <c r="V340" s="44" t="s">
        <v>1184</v>
      </c>
      <c r="W340" s="45"/>
      <c r="X340" s="45"/>
      <c r="Y340" s="48"/>
    </row>
    <row r="341" spans="1:25" ht="75" x14ac:dyDescent="0.25">
      <c r="A341" s="32" t="s">
        <v>1185</v>
      </c>
      <c r="B341" s="32" t="s">
        <v>32</v>
      </c>
      <c r="C341" s="33" t="s">
        <v>840</v>
      </c>
      <c r="D341" s="60">
        <v>450</v>
      </c>
      <c r="E341" s="35">
        <f t="shared" si="23"/>
        <v>0.45</v>
      </c>
      <c r="F341" s="36" t="str">
        <f t="shared" si="24"/>
        <v>Small</v>
      </c>
      <c r="G341" s="37" t="s">
        <v>387</v>
      </c>
      <c r="H341" s="38">
        <v>55.264519999999997</v>
      </c>
      <c r="I341" s="38">
        <v>-4.4639388000000002</v>
      </c>
      <c r="J341" s="38" t="s">
        <v>197</v>
      </c>
      <c r="K341" s="38" t="s">
        <v>197</v>
      </c>
      <c r="L341" s="37" t="s">
        <v>40</v>
      </c>
      <c r="M341" s="39">
        <v>2004</v>
      </c>
      <c r="N341" s="39">
        <f t="shared" si="22"/>
        <v>17</v>
      </c>
      <c r="O341" s="40">
        <v>0.27800000000000002</v>
      </c>
      <c r="P341" s="40">
        <v>0.31900000000000001</v>
      </c>
      <c r="Q341" s="41">
        <v>44166</v>
      </c>
      <c r="R341" s="42">
        <v>1262</v>
      </c>
      <c r="S341" s="42">
        <v>1176</v>
      </c>
      <c r="T341" s="44" t="s">
        <v>824</v>
      </c>
      <c r="U341" s="30" t="s">
        <v>1186</v>
      </c>
      <c r="V341" s="44" t="s">
        <v>1187</v>
      </c>
      <c r="W341" s="45"/>
      <c r="X341" s="45"/>
      <c r="Y341" s="48"/>
    </row>
    <row r="342" spans="1:25" ht="90" x14ac:dyDescent="0.25">
      <c r="A342" s="32" t="s">
        <v>1188</v>
      </c>
      <c r="B342" s="32" t="s">
        <v>32</v>
      </c>
      <c r="C342" s="33" t="s">
        <v>33</v>
      </c>
      <c r="D342" s="60">
        <v>450</v>
      </c>
      <c r="E342" s="35">
        <f t="shared" si="23"/>
        <v>0.45</v>
      </c>
      <c r="F342" s="36" t="str">
        <f t="shared" si="24"/>
        <v>Small</v>
      </c>
      <c r="G342" s="37" t="s">
        <v>176</v>
      </c>
      <c r="H342" s="38">
        <v>58.141516000000003</v>
      </c>
      <c r="I342" s="38">
        <v>-4.7743843000000004</v>
      </c>
      <c r="J342" s="38" t="s">
        <v>1189</v>
      </c>
      <c r="K342" s="58" t="s">
        <v>1190</v>
      </c>
      <c r="L342" s="37" t="s">
        <v>40</v>
      </c>
      <c r="M342" s="39">
        <v>1959</v>
      </c>
      <c r="N342" s="39">
        <f t="shared" si="22"/>
        <v>62</v>
      </c>
      <c r="O342" s="40">
        <v>0.21099999999999999</v>
      </c>
      <c r="P342" s="40">
        <v>0.318</v>
      </c>
      <c r="Q342" s="41">
        <v>44013</v>
      </c>
      <c r="R342" s="42">
        <v>1258</v>
      </c>
      <c r="S342" s="42">
        <v>1258</v>
      </c>
      <c r="T342" s="44" t="s">
        <v>184</v>
      </c>
      <c r="U342" s="30" t="s">
        <v>1191</v>
      </c>
      <c r="V342" s="44" t="s">
        <v>186</v>
      </c>
      <c r="W342" s="45"/>
      <c r="X342" s="45"/>
      <c r="Y342" s="48"/>
    </row>
    <row r="343" spans="1:25" ht="60" x14ac:dyDescent="0.25">
      <c r="A343" s="32" t="s">
        <v>1192</v>
      </c>
      <c r="B343" s="32" t="s">
        <v>32</v>
      </c>
      <c r="C343" s="33" t="s">
        <v>1193</v>
      </c>
      <c r="D343" s="60">
        <v>450</v>
      </c>
      <c r="E343" s="35">
        <f t="shared" si="23"/>
        <v>0.45</v>
      </c>
      <c r="F343" s="36" t="str">
        <f t="shared" si="24"/>
        <v>Small</v>
      </c>
      <c r="G343" s="37" t="s">
        <v>176</v>
      </c>
      <c r="H343" s="38">
        <v>56.673180000000002</v>
      </c>
      <c r="I343" s="38">
        <v>-4.45662</v>
      </c>
      <c r="J343" s="38"/>
      <c r="K343" s="38"/>
      <c r="L343" s="37" t="s">
        <v>217</v>
      </c>
      <c r="M343" s="39">
        <v>2016</v>
      </c>
      <c r="N343" s="39">
        <f t="shared" si="22"/>
        <v>5</v>
      </c>
      <c r="O343" s="40">
        <v>0.14499999999999999</v>
      </c>
      <c r="P343" s="40">
        <v>0.27300000000000002</v>
      </c>
      <c r="Q343" s="41">
        <v>43678</v>
      </c>
      <c r="R343" s="42">
        <v>1077</v>
      </c>
      <c r="S343" s="43"/>
      <c r="T343" s="43"/>
      <c r="U343" s="30" t="s">
        <v>1194</v>
      </c>
      <c r="V343" s="44" t="s">
        <v>1195</v>
      </c>
      <c r="W343" s="45"/>
      <c r="X343" s="45"/>
      <c r="Y343" s="48"/>
    </row>
    <row r="344" spans="1:25" ht="60" x14ac:dyDescent="0.25">
      <c r="A344" s="32" t="s">
        <v>1196</v>
      </c>
      <c r="B344" s="32" t="s">
        <v>206</v>
      </c>
      <c r="C344" s="33" t="s">
        <v>1197</v>
      </c>
      <c r="D344" s="60">
        <v>439</v>
      </c>
      <c r="E344" s="35">
        <f t="shared" si="23"/>
        <v>0.439</v>
      </c>
      <c r="F344" s="36" t="str">
        <f t="shared" si="24"/>
        <v>Small</v>
      </c>
      <c r="G344" s="37" t="s">
        <v>176</v>
      </c>
      <c r="H344" s="38">
        <v>51.711419999999997</v>
      </c>
      <c r="I344" s="38">
        <v>-1.2360100000000001</v>
      </c>
      <c r="J344" s="38">
        <v>51.71246</v>
      </c>
      <c r="K344" s="38">
        <v>-1.2366022999999999</v>
      </c>
      <c r="L344" s="37" t="s">
        <v>217</v>
      </c>
      <c r="M344" s="39">
        <v>2017</v>
      </c>
      <c r="N344" s="39">
        <f t="shared" ref="N344:N375" si="25">2021-M344</f>
        <v>4</v>
      </c>
      <c r="O344" s="40">
        <v>0.26400000000000001</v>
      </c>
      <c r="P344" s="40">
        <v>0.34699999999999998</v>
      </c>
      <c r="Q344" s="41">
        <v>44166</v>
      </c>
      <c r="R344" s="42">
        <v>1338</v>
      </c>
      <c r="S344" s="43"/>
      <c r="T344" s="43"/>
      <c r="U344" s="30" t="s">
        <v>1198</v>
      </c>
      <c r="V344" s="31" t="s">
        <v>1199</v>
      </c>
      <c r="W344" s="47"/>
      <c r="X344" s="47"/>
      <c r="Y344" s="53"/>
    </row>
    <row r="345" spans="1:25" ht="75" x14ac:dyDescent="0.25">
      <c r="A345" s="32" t="s">
        <v>1200</v>
      </c>
      <c r="B345" s="32" t="s">
        <v>32</v>
      </c>
      <c r="C345" s="33" t="s">
        <v>1201</v>
      </c>
      <c r="D345" s="60">
        <v>436</v>
      </c>
      <c r="E345" s="35">
        <f t="shared" si="23"/>
        <v>0.436</v>
      </c>
      <c r="F345" s="36" t="str">
        <f t="shared" si="24"/>
        <v>Small</v>
      </c>
      <c r="G345" s="37" t="s">
        <v>176</v>
      </c>
      <c r="H345" s="38">
        <v>56.171520000000001</v>
      </c>
      <c r="I345" s="38">
        <v>-3.6052399999999998</v>
      </c>
      <c r="J345" s="38">
        <v>56.1718942135468</v>
      </c>
      <c r="K345" s="38">
        <v>-3.6040440856500102</v>
      </c>
      <c r="L345" s="37" t="s">
        <v>40</v>
      </c>
      <c r="M345" s="39">
        <v>1993</v>
      </c>
      <c r="N345" s="39">
        <f t="shared" si="25"/>
        <v>28</v>
      </c>
      <c r="O345" s="40">
        <v>0.37</v>
      </c>
      <c r="P345" s="40">
        <v>0.34599999999999997</v>
      </c>
      <c r="Q345" s="41">
        <v>44166</v>
      </c>
      <c r="R345" s="42">
        <v>1324</v>
      </c>
      <c r="S345" s="43">
        <v>898</v>
      </c>
      <c r="T345" s="44" t="s">
        <v>56</v>
      </c>
      <c r="U345" s="30" t="s">
        <v>1202</v>
      </c>
      <c r="V345" s="44" t="s">
        <v>1203</v>
      </c>
      <c r="W345" s="45"/>
      <c r="X345" s="45"/>
      <c r="Y345" s="48"/>
    </row>
    <row r="346" spans="1:25" ht="90" x14ac:dyDescent="0.25">
      <c r="A346" s="32" t="s">
        <v>1204</v>
      </c>
      <c r="B346" s="32" t="s">
        <v>676</v>
      </c>
      <c r="C346" s="33" t="s">
        <v>1205</v>
      </c>
      <c r="D346" s="60">
        <v>435</v>
      </c>
      <c r="E346" s="35">
        <f t="shared" si="23"/>
        <v>0.435</v>
      </c>
      <c r="F346" s="36" t="str">
        <f t="shared" si="24"/>
        <v>Small</v>
      </c>
      <c r="G346" s="37" t="s">
        <v>34</v>
      </c>
      <c r="H346" s="38">
        <v>54.156039999999997</v>
      </c>
      <c r="I346" s="38">
        <v>-5.9998500000000003</v>
      </c>
      <c r="J346" s="38">
        <v>54.162142000000003</v>
      </c>
      <c r="K346" s="38">
        <v>-5.9879806999999996</v>
      </c>
      <c r="L346" s="37" t="s">
        <v>40</v>
      </c>
      <c r="M346" s="39">
        <v>2001</v>
      </c>
      <c r="N346" s="39">
        <f t="shared" si="25"/>
        <v>20</v>
      </c>
      <c r="O346" s="40">
        <v>0.499</v>
      </c>
      <c r="P346" s="40">
        <v>0.51200000000000001</v>
      </c>
      <c r="Q346" s="41">
        <v>44166</v>
      </c>
      <c r="R346" s="42">
        <v>1956</v>
      </c>
      <c r="S346" s="42">
        <v>1735</v>
      </c>
      <c r="T346" s="44" t="s">
        <v>1206</v>
      </c>
      <c r="U346" s="30" t="s">
        <v>1207</v>
      </c>
      <c r="V346" s="44" t="s">
        <v>1208</v>
      </c>
      <c r="W346" s="45"/>
      <c r="X346" s="45"/>
      <c r="Y346" s="48"/>
    </row>
    <row r="347" spans="1:25" ht="75" x14ac:dyDescent="0.25">
      <c r="A347" s="32" t="s">
        <v>1209</v>
      </c>
      <c r="B347" s="32" t="s">
        <v>206</v>
      </c>
      <c r="C347" s="33" t="s">
        <v>1054</v>
      </c>
      <c r="D347" s="60">
        <v>430</v>
      </c>
      <c r="E347" s="35">
        <f t="shared" si="23"/>
        <v>0.43</v>
      </c>
      <c r="F347" s="36" t="str">
        <f t="shared" si="24"/>
        <v>Small</v>
      </c>
      <c r="G347" s="37" t="s">
        <v>34</v>
      </c>
      <c r="H347" s="38">
        <v>50.707197602734801</v>
      </c>
      <c r="I347" s="38">
        <v>-4.0373032338736703</v>
      </c>
      <c r="J347" s="38">
        <v>50.70635</v>
      </c>
      <c r="K347" s="38">
        <v>-4.0366400000000002</v>
      </c>
      <c r="L347" s="37" t="s">
        <v>40</v>
      </c>
      <c r="M347" s="39">
        <v>1987</v>
      </c>
      <c r="N347" s="39">
        <f t="shared" si="25"/>
        <v>34</v>
      </c>
      <c r="O347" s="40">
        <v>0.16400000000000001</v>
      </c>
      <c r="P347" s="40">
        <v>0.28399999999999997</v>
      </c>
      <c r="Q347" s="41">
        <v>44136</v>
      </c>
      <c r="R347" s="43">
        <v>996</v>
      </c>
      <c r="S347" s="43">
        <v>786</v>
      </c>
      <c r="T347" s="44" t="s">
        <v>275</v>
      </c>
      <c r="U347" s="30" t="s">
        <v>1210</v>
      </c>
      <c r="V347" s="33" t="s">
        <v>1211</v>
      </c>
      <c r="W347" s="38"/>
      <c r="X347" s="38"/>
      <c r="Y347" s="37"/>
    </row>
    <row r="348" spans="1:25" ht="60" x14ac:dyDescent="0.25">
      <c r="A348" s="32" t="s">
        <v>1212</v>
      </c>
      <c r="B348" s="32" t="s">
        <v>32</v>
      </c>
      <c r="C348" s="33" t="s">
        <v>1213</v>
      </c>
      <c r="D348" s="60">
        <v>425</v>
      </c>
      <c r="E348" s="35">
        <f t="shared" si="23"/>
        <v>0.42499999999999999</v>
      </c>
      <c r="F348" s="36" t="str">
        <f t="shared" si="24"/>
        <v>Small</v>
      </c>
      <c r="G348" s="37" t="s">
        <v>176</v>
      </c>
      <c r="H348" s="38">
        <v>56.266053999999997</v>
      </c>
      <c r="I348" s="38">
        <v>-4.2944123999999997</v>
      </c>
      <c r="J348" s="38">
        <v>56.266497000000001</v>
      </c>
      <c r="K348" s="38">
        <v>-4.3082076999999996</v>
      </c>
      <c r="L348" s="37" t="s">
        <v>217</v>
      </c>
      <c r="M348" s="39">
        <v>2014</v>
      </c>
      <c r="N348" s="39">
        <f t="shared" si="25"/>
        <v>7</v>
      </c>
      <c r="O348" s="40">
        <v>0.36499999999999999</v>
      </c>
      <c r="P348" s="40">
        <v>0.36599999999999999</v>
      </c>
      <c r="Q348" s="41">
        <v>44197</v>
      </c>
      <c r="R348" s="42">
        <v>1366</v>
      </c>
      <c r="S348" s="43"/>
      <c r="T348" s="43"/>
      <c r="U348" s="30" t="s">
        <v>1214</v>
      </c>
      <c r="V348" s="44" t="s">
        <v>1215</v>
      </c>
      <c r="W348" s="45"/>
      <c r="X348" s="45"/>
      <c r="Y348" s="48"/>
    </row>
    <row r="349" spans="1:25" ht="75" x14ac:dyDescent="0.25">
      <c r="A349" s="32" t="s">
        <v>1216</v>
      </c>
      <c r="B349" s="32" t="s">
        <v>32</v>
      </c>
      <c r="C349" s="33" t="s">
        <v>1217</v>
      </c>
      <c r="D349" s="60">
        <v>420</v>
      </c>
      <c r="E349" s="35">
        <f t="shared" si="23"/>
        <v>0.42</v>
      </c>
      <c r="F349" s="36" t="str">
        <f t="shared" si="24"/>
        <v>Small</v>
      </c>
      <c r="G349" s="37" t="s">
        <v>176</v>
      </c>
      <c r="H349" s="38">
        <v>56.188904999999998</v>
      </c>
      <c r="I349" s="38">
        <v>-4.0709441999999996</v>
      </c>
      <c r="J349" s="38">
        <v>56.198715999999997</v>
      </c>
      <c r="K349" s="38">
        <v>-4.0914443</v>
      </c>
      <c r="L349" s="37" t="s">
        <v>40</v>
      </c>
      <c r="M349" s="39">
        <v>1988</v>
      </c>
      <c r="N349" s="39">
        <f t="shared" si="25"/>
        <v>33</v>
      </c>
      <c r="O349" s="40">
        <v>0.46500000000000002</v>
      </c>
      <c r="P349" s="40">
        <v>0.313</v>
      </c>
      <c r="Q349" s="41">
        <v>43891</v>
      </c>
      <c r="R349" s="42">
        <v>1101</v>
      </c>
      <c r="S349" s="42">
        <v>1101</v>
      </c>
      <c r="T349" s="44" t="s">
        <v>721</v>
      </c>
      <c r="U349" s="30" t="s">
        <v>1218</v>
      </c>
      <c r="V349" s="44" t="s">
        <v>1219</v>
      </c>
      <c r="W349" s="45"/>
      <c r="X349" s="45"/>
      <c r="Y349" s="48"/>
    </row>
    <row r="350" spans="1:25" ht="90" x14ac:dyDescent="0.25">
      <c r="A350" s="32" t="s">
        <v>3378</v>
      </c>
      <c r="B350" s="32" t="s">
        <v>32</v>
      </c>
      <c r="C350" s="33" t="s">
        <v>1220</v>
      </c>
      <c r="D350" s="60">
        <v>420</v>
      </c>
      <c r="E350" s="35">
        <f t="shared" si="23"/>
        <v>0.42</v>
      </c>
      <c r="F350" s="36" t="str">
        <f t="shared" si="24"/>
        <v>Small</v>
      </c>
      <c r="G350" s="37" t="s">
        <v>176</v>
      </c>
      <c r="H350" s="38">
        <v>57.167171000000003</v>
      </c>
      <c r="I350" s="38">
        <v>-4.4276089000000001</v>
      </c>
      <c r="J350" s="38">
        <v>57.164178</v>
      </c>
      <c r="K350" s="38">
        <v>-4.4083807999999998</v>
      </c>
      <c r="L350" s="37" t="s">
        <v>217</v>
      </c>
      <c r="M350" s="39">
        <v>2015</v>
      </c>
      <c r="N350" s="39">
        <f t="shared" si="25"/>
        <v>6</v>
      </c>
      <c r="O350" s="40">
        <v>0.26800000000000002</v>
      </c>
      <c r="P350" s="40">
        <v>0.253</v>
      </c>
      <c r="Q350" s="41">
        <v>44197</v>
      </c>
      <c r="R350" s="43">
        <v>933</v>
      </c>
      <c r="S350" s="43"/>
      <c r="T350" s="43"/>
      <c r="U350" s="30" t="s">
        <v>1221</v>
      </c>
      <c r="V350" s="44" t="s">
        <v>299</v>
      </c>
      <c r="W350" s="45"/>
      <c r="X350" s="45"/>
      <c r="Y350" s="48"/>
    </row>
    <row r="351" spans="1:25" ht="60" x14ac:dyDescent="0.25">
      <c r="A351" s="32" t="s">
        <v>1222</v>
      </c>
      <c r="B351" s="32" t="s">
        <v>72</v>
      </c>
      <c r="C351" s="33" t="s">
        <v>1223</v>
      </c>
      <c r="D351" s="60">
        <v>415</v>
      </c>
      <c r="E351" s="35">
        <f t="shared" si="23"/>
        <v>0.41499999999999998</v>
      </c>
      <c r="F351" s="36" t="str">
        <f t="shared" si="24"/>
        <v>Small</v>
      </c>
      <c r="G351" s="37" t="s">
        <v>1224</v>
      </c>
      <c r="H351" s="38">
        <v>52.985815000000002</v>
      </c>
      <c r="I351" s="38">
        <v>-3.9644796000000002</v>
      </c>
      <c r="J351" s="38">
        <v>52.987560999999999</v>
      </c>
      <c r="K351" s="38">
        <v>-3.9630274999999999</v>
      </c>
      <c r="L351" s="37" t="s">
        <v>40</v>
      </c>
      <c r="M351" s="39">
        <v>1997</v>
      </c>
      <c r="N351" s="39">
        <f t="shared" si="25"/>
        <v>24</v>
      </c>
      <c r="O351" s="40">
        <v>0.20599999999999999</v>
      </c>
      <c r="P351" s="40">
        <v>0.20399999999999999</v>
      </c>
      <c r="Q351" s="41">
        <v>44197</v>
      </c>
      <c r="R351" s="43">
        <v>742</v>
      </c>
      <c r="S351" s="43">
        <v>606</v>
      </c>
      <c r="T351" s="44" t="s">
        <v>131</v>
      </c>
      <c r="U351" s="30" t="s">
        <v>1225</v>
      </c>
      <c r="V351" s="44" t="s">
        <v>1226</v>
      </c>
      <c r="W351" s="45"/>
      <c r="X351" s="45"/>
      <c r="Y351" s="48"/>
    </row>
    <row r="352" spans="1:25" ht="60" x14ac:dyDescent="0.25">
      <c r="A352" s="32" t="s">
        <v>1227</v>
      </c>
      <c r="B352" s="32" t="s">
        <v>206</v>
      </c>
      <c r="C352" s="33" t="s">
        <v>3415</v>
      </c>
      <c r="D352" s="60">
        <v>405</v>
      </c>
      <c r="E352" s="35">
        <f t="shared" si="23"/>
        <v>0.40500000000000003</v>
      </c>
      <c r="F352" s="36" t="str">
        <f t="shared" si="24"/>
        <v>Small</v>
      </c>
      <c r="G352" s="37" t="s">
        <v>176</v>
      </c>
      <c r="H352" s="38">
        <v>51.6462</v>
      </c>
      <c r="I352" s="38">
        <v>-1.27596</v>
      </c>
      <c r="J352" s="38">
        <v>51.6462</v>
      </c>
      <c r="K352" s="38">
        <v>-1.27596</v>
      </c>
      <c r="L352" s="37" t="s">
        <v>217</v>
      </c>
      <c r="M352" s="39">
        <v>2016</v>
      </c>
      <c r="N352" s="39">
        <f t="shared" si="25"/>
        <v>5</v>
      </c>
      <c r="O352" s="40">
        <v>0.248</v>
      </c>
      <c r="P352" s="40">
        <v>0.25600000000000001</v>
      </c>
      <c r="Q352" s="41">
        <v>44136</v>
      </c>
      <c r="R352" s="43">
        <v>909</v>
      </c>
      <c r="S352" s="43"/>
      <c r="T352" s="43"/>
      <c r="U352" s="30" t="s">
        <v>1228</v>
      </c>
      <c r="V352" s="31"/>
      <c r="W352" s="47"/>
      <c r="X352" s="47"/>
      <c r="Y352" s="53"/>
    </row>
    <row r="353" spans="1:25" ht="90" x14ac:dyDescent="0.25">
      <c r="A353" s="32" t="s">
        <v>1229</v>
      </c>
      <c r="B353" s="32" t="s">
        <v>206</v>
      </c>
      <c r="C353" s="33" t="s">
        <v>3416</v>
      </c>
      <c r="D353" s="60">
        <v>405</v>
      </c>
      <c r="E353" s="35">
        <f t="shared" si="23"/>
        <v>0.40500000000000003</v>
      </c>
      <c r="F353" s="36" t="str">
        <f t="shared" si="24"/>
        <v>Small</v>
      </c>
      <c r="G353" s="37" t="s">
        <v>34</v>
      </c>
      <c r="H353" s="38">
        <v>54.783942000000003</v>
      </c>
      <c r="I353" s="38">
        <v>-2.3376907</v>
      </c>
      <c r="J353" s="38">
        <v>54.783019000000003</v>
      </c>
      <c r="K353" s="38">
        <v>-2.3324810999999999</v>
      </c>
      <c r="L353" s="37" t="s">
        <v>40</v>
      </c>
      <c r="M353" s="39">
        <v>2004</v>
      </c>
      <c r="N353" s="39">
        <f t="shared" si="25"/>
        <v>17</v>
      </c>
      <c r="O353" s="40">
        <v>0.153</v>
      </c>
      <c r="P353" s="40">
        <v>0.13100000000000001</v>
      </c>
      <c r="Q353" s="41">
        <v>44197</v>
      </c>
      <c r="R353" s="43">
        <v>463</v>
      </c>
      <c r="S353" s="43">
        <v>329</v>
      </c>
      <c r="T353" s="44" t="s">
        <v>967</v>
      </c>
      <c r="U353" s="30" t="s">
        <v>1230</v>
      </c>
      <c r="V353" s="44" t="s">
        <v>1231</v>
      </c>
      <c r="W353" s="45"/>
      <c r="X353" s="45"/>
      <c r="Y353" s="48"/>
    </row>
    <row r="354" spans="1:25" ht="75" x14ac:dyDescent="0.25">
      <c r="A354" s="33" t="s">
        <v>1232</v>
      </c>
      <c r="B354" s="33" t="s">
        <v>32</v>
      </c>
      <c r="C354" s="33" t="s">
        <v>1233</v>
      </c>
      <c r="D354" s="38">
        <v>400</v>
      </c>
      <c r="E354" s="35">
        <f t="shared" si="23"/>
        <v>0.4</v>
      </c>
      <c r="F354" s="36" t="str">
        <f t="shared" si="24"/>
        <v>Small</v>
      </c>
      <c r="G354" s="37" t="s">
        <v>176</v>
      </c>
      <c r="H354" s="38">
        <v>56.16968</v>
      </c>
      <c r="I354" s="38">
        <v>-4.9138599999999997</v>
      </c>
      <c r="J354" s="38"/>
      <c r="K354" s="38"/>
      <c r="L354" s="37" t="s">
        <v>40</v>
      </c>
      <c r="M354" s="39">
        <v>1986</v>
      </c>
      <c r="N354" s="39">
        <f t="shared" si="25"/>
        <v>35</v>
      </c>
      <c r="O354" s="40">
        <v>0.38100000000000001</v>
      </c>
      <c r="P354" s="40">
        <v>0.60299999999999998</v>
      </c>
      <c r="Q354" s="41">
        <v>44197</v>
      </c>
      <c r="R354" s="42">
        <v>2120</v>
      </c>
      <c r="S354" s="42">
        <v>1730</v>
      </c>
      <c r="T354" s="44" t="s">
        <v>36</v>
      </c>
      <c r="U354" s="30" t="s">
        <v>1234</v>
      </c>
      <c r="V354" s="44" t="s">
        <v>1235</v>
      </c>
      <c r="W354" s="45"/>
      <c r="X354" s="45"/>
      <c r="Y354" s="48"/>
    </row>
    <row r="355" spans="1:25" ht="75" x14ac:dyDescent="0.25">
      <c r="A355" s="32" t="s">
        <v>1236</v>
      </c>
      <c r="B355" s="32" t="s">
        <v>32</v>
      </c>
      <c r="C355" s="33" t="s">
        <v>1237</v>
      </c>
      <c r="D355" s="60">
        <v>400</v>
      </c>
      <c r="E355" s="35">
        <f t="shared" si="23"/>
        <v>0.4</v>
      </c>
      <c r="F355" s="36" t="str">
        <f t="shared" si="24"/>
        <v>Small</v>
      </c>
      <c r="G355" s="37" t="s">
        <v>34</v>
      </c>
      <c r="H355" s="38">
        <v>57.711810999999997</v>
      </c>
      <c r="I355" s="38">
        <v>-5.6602186999999997</v>
      </c>
      <c r="J355" s="38">
        <v>57.715277999999998</v>
      </c>
      <c r="K355" s="38">
        <v>-5.6384090000000002</v>
      </c>
      <c r="L355" s="37" t="s">
        <v>217</v>
      </c>
      <c r="M355" s="39">
        <v>2015</v>
      </c>
      <c r="N355" s="39">
        <f t="shared" si="25"/>
        <v>6</v>
      </c>
      <c r="O355" s="40">
        <v>0.46700000000000003</v>
      </c>
      <c r="P355" s="40">
        <v>0.56200000000000006</v>
      </c>
      <c r="Q355" s="41">
        <v>44166</v>
      </c>
      <c r="R355" s="42">
        <v>1975</v>
      </c>
      <c r="S355" s="43"/>
      <c r="T355" s="43" t="s">
        <v>52</v>
      </c>
      <c r="U355" s="30" t="s">
        <v>1238</v>
      </c>
      <c r="V355" s="44" t="s">
        <v>1239</v>
      </c>
      <c r="W355" s="45"/>
      <c r="X355" s="45"/>
      <c r="Y355" s="48"/>
    </row>
    <row r="356" spans="1:25" ht="60" x14ac:dyDescent="0.25">
      <c r="A356" s="32" t="s">
        <v>1240</v>
      </c>
      <c r="B356" s="32" t="s">
        <v>32</v>
      </c>
      <c r="C356" s="33" t="s">
        <v>1241</v>
      </c>
      <c r="D356" s="60">
        <v>400</v>
      </c>
      <c r="E356" s="35">
        <f t="shared" si="23"/>
        <v>0.4</v>
      </c>
      <c r="F356" s="36" t="str">
        <f t="shared" si="24"/>
        <v>Small</v>
      </c>
      <c r="G356" s="37" t="s">
        <v>176</v>
      </c>
      <c r="H356" s="38">
        <v>56.200629999999997</v>
      </c>
      <c r="I356" s="38">
        <v>-3.2065100000000002</v>
      </c>
      <c r="J356" s="38">
        <v>56.200454333093703</v>
      </c>
      <c r="K356" s="38">
        <v>-3.2063029166956998</v>
      </c>
      <c r="L356" s="37" t="s">
        <v>40</v>
      </c>
      <c r="M356" s="39">
        <v>1952</v>
      </c>
      <c r="N356" s="39">
        <f t="shared" si="25"/>
        <v>69</v>
      </c>
      <c r="O356" s="40">
        <v>0.45300000000000001</v>
      </c>
      <c r="P356" s="40">
        <v>0.52400000000000002</v>
      </c>
      <c r="Q356" s="41">
        <v>44197</v>
      </c>
      <c r="R356" s="42">
        <v>1840</v>
      </c>
      <c r="S356" s="42">
        <v>1375</v>
      </c>
      <c r="T356" s="33" t="s">
        <v>816</v>
      </c>
      <c r="U356" s="30" t="s">
        <v>1242</v>
      </c>
      <c r="V356" s="44" t="s">
        <v>1243</v>
      </c>
      <c r="W356" s="45"/>
      <c r="X356" s="45"/>
      <c r="Y356" s="48"/>
    </row>
    <row r="357" spans="1:25" ht="90" x14ac:dyDescent="0.25">
      <c r="A357" s="33" t="s">
        <v>3541</v>
      </c>
      <c r="B357" s="33" t="s">
        <v>72</v>
      </c>
      <c r="C357" s="33" t="s">
        <v>1244</v>
      </c>
      <c r="D357" s="38">
        <v>400</v>
      </c>
      <c r="E357" s="35">
        <f t="shared" si="23"/>
        <v>0.4</v>
      </c>
      <c r="F357" s="36" t="str">
        <f t="shared" si="24"/>
        <v>Small</v>
      </c>
      <c r="G357" s="37" t="s">
        <v>34</v>
      </c>
      <c r="H357" s="38"/>
      <c r="I357" s="38"/>
      <c r="J357" s="38">
        <v>53.003377</v>
      </c>
      <c r="K357" s="38">
        <v>-3.9429720000000001</v>
      </c>
      <c r="L357" s="37" t="s">
        <v>40</v>
      </c>
      <c r="M357" s="39">
        <v>2007</v>
      </c>
      <c r="N357" s="39">
        <f t="shared" si="25"/>
        <v>14</v>
      </c>
      <c r="O357" s="40">
        <v>0.48499999999999999</v>
      </c>
      <c r="P357" s="40">
        <v>0.503</v>
      </c>
      <c r="Q357" s="41">
        <v>44136</v>
      </c>
      <c r="R357" s="42">
        <v>1768</v>
      </c>
      <c r="S357" s="42">
        <v>1300</v>
      </c>
      <c r="T357" s="44" t="s">
        <v>131</v>
      </c>
      <c r="U357" s="30" t="s">
        <v>1245</v>
      </c>
      <c r="V357" s="44" t="s">
        <v>1246</v>
      </c>
      <c r="W357" s="45"/>
      <c r="X357" s="45"/>
      <c r="Y357" s="48"/>
    </row>
    <row r="358" spans="1:25" ht="30" x14ac:dyDescent="0.25">
      <c r="A358" s="32" t="s">
        <v>1247</v>
      </c>
      <c r="B358" s="32" t="s">
        <v>32</v>
      </c>
      <c r="C358" s="33" t="s">
        <v>1248</v>
      </c>
      <c r="D358" s="60">
        <v>400</v>
      </c>
      <c r="E358" s="35">
        <f t="shared" si="23"/>
        <v>0.4</v>
      </c>
      <c r="F358" s="36" t="str">
        <f t="shared" si="24"/>
        <v>Small</v>
      </c>
      <c r="G358" s="37" t="s">
        <v>176</v>
      </c>
      <c r="H358" s="38">
        <v>56.169607999999997</v>
      </c>
      <c r="I358" s="38">
        <v>-5.0671954000000001</v>
      </c>
      <c r="J358" s="38">
        <v>56.184820999999999</v>
      </c>
      <c r="K358" s="38">
        <v>-5.0472096000000004</v>
      </c>
      <c r="L358" s="37" t="s">
        <v>217</v>
      </c>
      <c r="M358" s="39">
        <v>2013</v>
      </c>
      <c r="N358" s="39">
        <f t="shared" si="25"/>
        <v>8</v>
      </c>
      <c r="O358" s="40">
        <v>0.35099999999999998</v>
      </c>
      <c r="P358" s="40">
        <v>0.495</v>
      </c>
      <c r="Q358" s="41">
        <v>44197</v>
      </c>
      <c r="R358" s="42">
        <v>1738</v>
      </c>
      <c r="S358" s="43"/>
      <c r="T358" s="43"/>
      <c r="U358" s="30" t="s">
        <v>1249</v>
      </c>
      <c r="V358" s="44" t="s">
        <v>1250</v>
      </c>
      <c r="W358" s="45"/>
      <c r="X358" s="45"/>
      <c r="Y358" s="48"/>
    </row>
    <row r="359" spans="1:25" ht="60" x14ac:dyDescent="0.25">
      <c r="A359" s="32" t="s">
        <v>1251</v>
      </c>
      <c r="B359" s="32" t="s">
        <v>72</v>
      </c>
      <c r="C359" s="33" t="s">
        <v>1252</v>
      </c>
      <c r="D359" s="60">
        <v>400</v>
      </c>
      <c r="E359" s="35">
        <f t="shared" si="23"/>
        <v>0.4</v>
      </c>
      <c r="F359" s="36" t="str">
        <f t="shared" si="24"/>
        <v>Small</v>
      </c>
      <c r="G359" s="37" t="s">
        <v>176</v>
      </c>
      <c r="H359" s="38">
        <v>53.107347184653001</v>
      </c>
      <c r="I359" s="38">
        <v>-4.0883850831636499</v>
      </c>
      <c r="J359" s="38">
        <v>53.1200506893327</v>
      </c>
      <c r="K359" s="38">
        <v>-4.0737154801975004</v>
      </c>
      <c r="L359" s="37" t="s">
        <v>217</v>
      </c>
      <c r="M359" s="39">
        <v>2016</v>
      </c>
      <c r="N359" s="39">
        <f t="shared" si="25"/>
        <v>5</v>
      </c>
      <c r="O359" s="40">
        <v>0.39800000000000002</v>
      </c>
      <c r="P359" s="40">
        <v>0.36899999999999999</v>
      </c>
      <c r="Q359" s="41">
        <v>43586</v>
      </c>
      <c r="R359" s="42">
        <v>1292</v>
      </c>
      <c r="S359" s="43"/>
      <c r="T359" s="43"/>
      <c r="U359" s="30" t="s">
        <v>1253</v>
      </c>
      <c r="V359" s="44" t="s">
        <v>1254</v>
      </c>
      <c r="W359" s="45"/>
      <c r="X359" s="45"/>
      <c r="Y359" s="48"/>
    </row>
    <row r="360" spans="1:25" ht="60" x14ac:dyDescent="0.25">
      <c r="A360" s="32" t="s">
        <v>3417</v>
      </c>
      <c r="B360" s="32" t="s">
        <v>32</v>
      </c>
      <c r="C360" s="33" t="s">
        <v>1255</v>
      </c>
      <c r="D360" s="60">
        <v>400</v>
      </c>
      <c r="E360" s="35">
        <f t="shared" si="23"/>
        <v>0.4</v>
      </c>
      <c r="F360" s="36" t="str">
        <f t="shared" si="24"/>
        <v>Small</v>
      </c>
      <c r="G360" s="37" t="s">
        <v>176</v>
      </c>
      <c r="H360" s="38">
        <v>56.490969240942903</v>
      </c>
      <c r="I360" s="38">
        <v>-5.7815156696332197</v>
      </c>
      <c r="J360" s="38">
        <v>56.483992778237798</v>
      </c>
      <c r="K360" s="38">
        <v>-5.7875993295164001</v>
      </c>
      <c r="L360" s="37" t="s">
        <v>217</v>
      </c>
      <c r="M360" s="39">
        <v>2015</v>
      </c>
      <c r="N360" s="39">
        <f t="shared" si="25"/>
        <v>6</v>
      </c>
      <c r="O360" s="40">
        <v>0.317</v>
      </c>
      <c r="P360" s="40">
        <v>0.35099999999999998</v>
      </c>
      <c r="Q360" s="41">
        <v>44166</v>
      </c>
      <c r="R360" s="42">
        <v>1235</v>
      </c>
      <c r="S360" s="43"/>
      <c r="T360" s="43"/>
      <c r="U360" s="30" t="s">
        <v>1256</v>
      </c>
      <c r="V360" s="44" t="s">
        <v>1257</v>
      </c>
      <c r="W360" s="45"/>
      <c r="X360" s="45"/>
      <c r="Y360" s="48"/>
    </row>
    <row r="361" spans="1:25" ht="45" x14ac:dyDescent="0.25">
      <c r="A361" s="32" t="s">
        <v>1259</v>
      </c>
      <c r="B361" s="32" t="s">
        <v>32</v>
      </c>
      <c r="C361" s="33" t="s">
        <v>1260</v>
      </c>
      <c r="D361" s="60">
        <v>400</v>
      </c>
      <c r="E361" s="35">
        <f t="shared" si="23"/>
        <v>0.4</v>
      </c>
      <c r="F361" s="36" t="str">
        <f t="shared" si="24"/>
        <v>Small</v>
      </c>
      <c r="G361" s="37" t="s">
        <v>176</v>
      </c>
      <c r="H361" s="38">
        <v>56.298603</v>
      </c>
      <c r="I361" s="38">
        <v>-5.0053038000000001</v>
      </c>
      <c r="J361" s="38">
        <v>56.305534999999999</v>
      </c>
      <c r="K361" s="38">
        <v>-5.0201076000000002</v>
      </c>
      <c r="L361" s="37" t="s">
        <v>217</v>
      </c>
      <c r="M361" s="39">
        <v>2015</v>
      </c>
      <c r="N361" s="39">
        <f t="shared" si="25"/>
        <v>6</v>
      </c>
      <c r="O361" s="40">
        <v>0.24399999999999999</v>
      </c>
      <c r="P361" s="40">
        <v>0.29899999999999999</v>
      </c>
      <c r="Q361" s="41">
        <v>43556</v>
      </c>
      <c r="R361" s="42">
        <v>1049</v>
      </c>
      <c r="S361" s="43"/>
      <c r="T361" s="43"/>
      <c r="U361" s="30" t="s">
        <v>1261</v>
      </c>
      <c r="V361" s="44" t="s">
        <v>221</v>
      </c>
      <c r="W361" s="45"/>
      <c r="X361" s="45"/>
      <c r="Y361" s="48"/>
    </row>
    <row r="362" spans="1:25" ht="60" x14ac:dyDescent="0.25">
      <c r="A362" s="32" t="s">
        <v>1262</v>
      </c>
      <c r="B362" s="32" t="s">
        <v>206</v>
      </c>
      <c r="C362" s="33" t="s">
        <v>1263</v>
      </c>
      <c r="D362" s="60">
        <v>400</v>
      </c>
      <c r="E362" s="35">
        <f t="shared" si="23"/>
        <v>0.4</v>
      </c>
      <c r="F362" s="36" t="str">
        <f t="shared" si="24"/>
        <v>Small</v>
      </c>
      <c r="G362" s="37" t="s">
        <v>387</v>
      </c>
      <c r="H362" s="38">
        <v>52.856340000000003</v>
      </c>
      <c r="I362" s="38">
        <v>-3.07633</v>
      </c>
      <c r="J362" s="38" t="s">
        <v>197</v>
      </c>
      <c r="K362" s="38" t="s">
        <v>197</v>
      </c>
      <c r="L362" s="37" t="s">
        <v>40</v>
      </c>
      <c r="M362" s="39">
        <v>1999</v>
      </c>
      <c r="N362" s="39">
        <f t="shared" si="25"/>
        <v>22</v>
      </c>
      <c r="O362" s="40">
        <v>0.29799999999999999</v>
      </c>
      <c r="P362" s="40">
        <v>0.27500000000000002</v>
      </c>
      <c r="Q362" s="41">
        <v>42217</v>
      </c>
      <c r="R362" s="43">
        <v>964</v>
      </c>
      <c r="S362" s="43">
        <v>883</v>
      </c>
      <c r="T362" s="44" t="s">
        <v>1264</v>
      </c>
      <c r="U362" s="30" t="s">
        <v>1265</v>
      </c>
      <c r="V362" s="31"/>
      <c r="W362" s="47"/>
      <c r="X362" s="47"/>
      <c r="Y362" s="53"/>
    </row>
    <row r="363" spans="1:25" ht="75" x14ac:dyDescent="0.25">
      <c r="A363" s="32" t="s">
        <v>1266</v>
      </c>
      <c r="B363" s="32" t="s">
        <v>206</v>
      </c>
      <c r="C363" s="33" t="s">
        <v>1054</v>
      </c>
      <c r="D363" s="60">
        <v>400</v>
      </c>
      <c r="E363" s="35">
        <f t="shared" si="23"/>
        <v>0.4</v>
      </c>
      <c r="F363" s="36" t="str">
        <f t="shared" si="24"/>
        <v>Small</v>
      </c>
      <c r="G363" s="37" t="s">
        <v>387</v>
      </c>
      <c r="H363" s="38">
        <v>50.416870000000003</v>
      </c>
      <c r="I363" s="38">
        <v>-4.1271399999999998</v>
      </c>
      <c r="J363" s="38" t="s">
        <v>197</v>
      </c>
      <c r="K363" s="38" t="s">
        <v>197</v>
      </c>
      <c r="L363" s="37" t="s">
        <v>40</v>
      </c>
      <c r="M363" s="39">
        <v>1999</v>
      </c>
      <c r="N363" s="39">
        <f t="shared" si="25"/>
        <v>22</v>
      </c>
      <c r="O363" s="40">
        <v>0.191</v>
      </c>
      <c r="P363" s="40">
        <v>0.26800000000000002</v>
      </c>
      <c r="Q363" s="41">
        <v>43374</v>
      </c>
      <c r="R363" s="43">
        <v>938</v>
      </c>
      <c r="S363" s="43">
        <v>938</v>
      </c>
      <c r="T363" s="44" t="s">
        <v>275</v>
      </c>
      <c r="U363" s="30" t="s">
        <v>1267</v>
      </c>
      <c r="V363" s="44" t="s">
        <v>1268</v>
      </c>
      <c r="W363" s="45"/>
      <c r="X363" s="45"/>
      <c r="Y363" s="48"/>
    </row>
    <row r="364" spans="1:25" ht="60" x14ac:dyDescent="0.25">
      <c r="A364" s="32" t="s">
        <v>1269</v>
      </c>
      <c r="B364" s="32" t="s">
        <v>206</v>
      </c>
      <c r="C364" s="33" t="s">
        <v>1015</v>
      </c>
      <c r="D364" s="60">
        <v>396</v>
      </c>
      <c r="E364" s="35">
        <f t="shared" si="23"/>
        <v>0.39600000000000002</v>
      </c>
      <c r="F364" s="36" t="str">
        <f t="shared" si="24"/>
        <v>Small</v>
      </c>
      <c r="G364" s="37" t="s">
        <v>176</v>
      </c>
      <c r="H364" s="38">
        <v>54.254280000000001</v>
      </c>
      <c r="I364" s="38">
        <v>-2.9904700000000002</v>
      </c>
      <c r="J364" s="38">
        <v>54.254627004543998</v>
      </c>
      <c r="K364" s="38">
        <v>-2.9904901538010402</v>
      </c>
      <c r="L364" s="37" t="s">
        <v>40</v>
      </c>
      <c r="M364" s="39">
        <v>2000</v>
      </c>
      <c r="N364" s="39">
        <f t="shared" si="25"/>
        <v>21</v>
      </c>
      <c r="O364" s="40">
        <v>0.31</v>
      </c>
      <c r="P364" s="40">
        <v>1.2999999999999999E-2</v>
      </c>
      <c r="Q364" s="41">
        <v>44044</v>
      </c>
      <c r="R364" s="43">
        <v>45</v>
      </c>
      <c r="S364" s="43"/>
      <c r="T364" s="43"/>
      <c r="U364" s="30" t="s">
        <v>1270</v>
      </c>
      <c r="V364" s="31"/>
      <c r="W364" s="47"/>
      <c r="X364" s="47"/>
      <c r="Y364" s="53"/>
    </row>
    <row r="365" spans="1:25" ht="75" x14ac:dyDescent="0.25">
      <c r="A365" s="32" t="s">
        <v>1271</v>
      </c>
      <c r="B365" s="32" t="s">
        <v>206</v>
      </c>
      <c r="C365" s="33" t="s">
        <v>1272</v>
      </c>
      <c r="D365" s="60">
        <v>395</v>
      </c>
      <c r="E365" s="35">
        <f t="shared" si="23"/>
        <v>0.39500000000000002</v>
      </c>
      <c r="F365" s="36" t="str">
        <f t="shared" si="24"/>
        <v>Small</v>
      </c>
      <c r="G365" s="37" t="s">
        <v>176</v>
      </c>
      <c r="H365" s="38">
        <v>54.55585</v>
      </c>
      <c r="I365" s="38">
        <v>-3.0535100000000002</v>
      </c>
      <c r="J365" s="38">
        <v>54.560913999999997</v>
      </c>
      <c r="K365" s="38">
        <v>-3.0514614</v>
      </c>
      <c r="L365" s="37" t="s">
        <v>217</v>
      </c>
      <c r="M365" s="39">
        <v>2016</v>
      </c>
      <c r="N365" s="39">
        <f t="shared" si="25"/>
        <v>5</v>
      </c>
      <c r="O365" s="40">
        <v>0.36299999999999999</v>
      </c>
      <c r="P365" s="40">
        <v>0.41699999999999998</v>
      </c>
      <c r="Q365" s="41">
        <v>44105</v>
      </c>
      <c r="R365" s="42">
        <v>1446</v>
      </c>
      <c r="S365" s="43"/>
      <c r="T365" s="43"/>
      <c r="U365" s="30" t="s">
        <v>1273</v>
      </c>
      <c r="V365" s="44" t="s">
        <v>1274</v>
      </c>
      <c r="W365" s="45"/>
      <c r="X365" s="45"/>
      <c r="Y365" s="48"/>
    </row>
    <row r="366" spans="1:25" ht="30" x14ac:dyDescent="0.25">
      <c r="A366" s="32" t="s">
        <v>1275</v>
      </c>
      <c r="B366" s="32" t="s">
        <v>72</v>
      </c>
      <c r="C366" s="33" t="s">
        <v>1276</v>
      </c>
      <c r="D366" s="60">
        <v>394</v>
      </c>
      <c r="E366" s="35">
        <f t="shared" si="23"/>
        <v>0.39400000000000002</v>
      </c>
      <c r="F366" s="36" t="str">
        <f t="shared" si="24"/>
        <v>Small</v>
      </c>
      <c r="G366" s="37" t="s">
        <v>176</v>
      </c>
      <c r="H366" s="38">
        <v>51.519410000000001</v>
      </c>
      <c r="I366" s="38">
        <v>-3.2537600000000002</v>
      </c>
      <c r="J366" s="38">
        <v>51.519484595879703</v>
      </c>
      <c r="K366" s="38">
        <v>-3.2538170488324099</v>
      </c>
      <c r="L366" s="37" t="s">
        <v>217</v>
      </c>
      <c r="M366" s="39">
        <v>2015</v>
      </c>
      <c r="N366" s="39">
        <f t="shared" si="25"/>
        <v>6</v>
      </c>
      <c r="O366" s="40">
        <v>0.27</v>
      </c>
      <c r="P366" s="40">
        <v>0.16800000000000001</v>
      </c>
      <c r="Q366" s="41">
        <v>43770</v>
      </c>
      <c r="R366" s="43">
        <v>576</v>
      </c>
      <c r="S366" s="43"/>
      <c r="T366" s="43"/>
      <c r="U366" s="30" t="s">
        <v>1277</v>
      </c>
      <c r="V366" s="44" t="s">
        <v>1278</v>
      </c>
      <c r="W366" s="45"/>
      <c r="X366" s="45"/>
      <c r="Y366" s="48"/>
    </row>
    <row r="367" spans="1:25" ht="75" x14ac:dyDescent="0.25">
      <c r="A367" s="32" t="s">
        <v>1279</v>
      </c>
      <c r="B367" s="32" t="s">
        <v>32</v>
      </c>
      <c r="C367" s="33" t="s">
        <v>1280</v>
      </c>
      <c r="D367" s="60">
        <v>381</v>
      </c>
      <c r="E367" s="35">
        <f t="shared" si="23"/>
        <v>0.38100000000000001</v>
      </c>
      <c r="F367" s="36" t="str">
        <f t="shared" si="24"/>
        <v>Small</v>
      </c>
      <c r="G367" s="37" t="s">
        <v>176</v>
      </c>
      <c r="H367" s="38">
        <v>56.225619999999999</v>
      </c>
      <c r="I367" s="38">
        <v>-4.29976</v>
      </c>
      <c r="J367" s="38">
        <v>56.236030471373503</v>
      </c>
      <c r="K367" s="38">
        <v>-4.3069945404265901</v>
      </c>
      <c r="L367" s="37" t="s">
        <v>217</v>
      </c>
      <c r="M367" s="39">
        <v>2016</v>
      </c>
      <c r="N367" s="39">
        <f t="shared" si="25"/>
        <v>5</v>
      </c>
      <c r="O367" s="40">
        <v>0.36599999999999999</v>
      </c>
      <c r="P367" s="40">
        <v>0.372</v>
      </c>
      <c r="Q367" s="41">
        <v>44105</v>
      </c>
      <c r="R367" s="42">
        <v>1246</v>
      </c>
      <c r="S367" s="43"/>
      <c r="T367" s="43"/>
      <c r="U367" s="30" t="s">
        <v>1281</v>
      </c>
      <c r="V367" s="44" t="s">
        <v>1282</v>
      </c>
      <c r="W367" s="45"/>
      <c r="X367" s="45"/>
      <c r="Y367" s="48"/>
    </row>
    <row r="368" spans="1:25" ht="60" x14ac:dyDescent="0.25">
      <c r="A368" s="32" t="s">
        <v>1283</v>
      </c>
      <c r="B368" s="32" t="s">
        <v>32</v>
      </c>
      <c r="C368" s="33" t="s">
        <v>1284</v>
      </c>
      <c r="D368" s="60">
        <v>380</v>
      </c>
      <c r="E368" s="35">
        <f t="shared" si="23"/>
        <v>0.38</v>
      </c>
      <c r="F368" s="36" t="str">
        <f t="shared" si="24"/>
        <v>Small</v>
      </c>
      <c r="G368" s="37" t="s">
        <v>176</v>
      </c>
      <c r="H368" s="38">
        <v>56.567749999999997</v>
      </c>
      <c r="I368" s="38">
        <v>-4.0247900000000003</v>
      </c>
      <c r="J368" s="38" t="s">
        <v>1285</v>
      </c>
      <c r="K368" s="58" t="s">
        <v>1286</v>
      </c>
      <c r="L368" s="37" t="s">
        <v>40</v>
      </c>
      <c r="M368" s="39">
        <v>1992</v>
      </c>
      <c r="N368" s="39">
        <f t="shared" si="25"/>
        <v>29</v>
      </c>
      <c r="O368" s="40">
        <v>0.45700000000000002</v>
      </c>
      <c r="P368" s="40">
        <v>0.48</v>
      </c>
      <c r="Q368" s="41">
        <v>44166</v>
      </c>
      <c r="R368" s="42">
        <v>1603</v>
      </c>
      <c r="S368" s="42">
        <v>1390</v>
      </c>
      <c r="T368" s="44" t="s">
        <v>307</v>
      </c>
      <c r="U368" s="30" t="s">
        <v>1287</v>
      </c>
      <c r="V368" s="44" t="s">
        <v>1119</v>
      </c>
      <c r="W368" s="45"/>
      <c r="X368" s="45"/>
      <c r="Y368" s="48"/>
    </row>
    <row r="369" spans="1:25" ht="45" x14ac:dyDescent="0.25">
      <c r="A369" s="32" t="s">
        <v>1288</v>
      </c>
      <c r="B369" s="32" t="s">
        <v>72</v>
      </c>
      <c r="C369" s="33" t="s">
        <v>1289</v>
      </c>
      <c r="D369" s="60">
        <v>380</v>
      </c>
      <c r="E369" s="35">
        <f t="shared" si="23"/>
        <v>0.38</v>
      </c>
      <c r="F369" s="36" t="str">
        <f t="shared" si="24"/>
        <v>Small</v>
      </c>
      <c r="G369" s="37" t="s">
        <v>176</v>
      </c>
      <c r="H369" s="38">
        <v>52.667907</v>
      </c>
      <c r="I369" s="38">
        <v>-3.9602507999999998</v>
      </c>
      <c r="J369" s="38">
        <v>52.670622000000002</v>
      </c>
      <c r="K369" s="38">
        <v>-3.9578696</v>
      </c>
      <c r="L369" s="37" t="s">
        <v>217</v>
      </c>
      <c r="M369" s="39">
        <v>2013</v>
      </c>
      <c r="N369" s="39">
        <f t="shared" si="25"/>
        <v>8</v>
      </c>
      <c r="O369" s="40">
        <v>0.49399999999999999</v>
      </c>
      <c r="P369" s="40">
        <v>0.46700000000000003</v>
      </c>
      <c r="Q369" s="41">
        <v>43525</v>
      </c>
      <c r="R369" s="42">
        <v>1556</v>
      </c>
      <c r="S369" s="43"/>
      <c r="T369" s="37" t="s">
        <v>131</v>
      </c>
      <c r="U369" s="30" t="s">
        <v>1290</v>
      </c>
      <c r="V369" s="44" t="s">
        <v>1291</v>
      </c>
      <c r="W369" s="45"/>
      <c r="X369" s="45"/>
      <c r="Y369" s="48" t="s">
        <v>3233</v>
      </c>
    </row>
    <row r="370" spans="1:25" ht="105" x14ac:dyDescent="0.25">
      <c r="A370" s="32" t="s">
        <v>1692</v>
      </c>
      <c r="B370" s="32" t="s">
        <v>206</v>
      </c>
      <c r="C370" s="33" t="s">
        <v>1693</v>
      </c>
      <c r="D370" s="60">
        <v>380</v>
      </c>
      <c r="E370" s="35">
        <f t="shared" si="23"/>
        <v>0.38</v>
      </c>
      <c r="F370" s="36" t="str">
        <f t="shared" si="24"/>
        <v>Small</v>
      </c>
      <c r="G370" s="37" t="s">
        <v>176</v>
      </c>
      <c r="H370" s="38">
        <v>54.033674100833501</v>
      </c>
      <c r="I370" s="38">
        <v>-1.2378322527291099</v>
      </c>
      <c r="J370" s="38">
        <v>54.033658108476097</v>
      </c>
      <c r="K370" s="38">
        <v>-1.23862553245632</v>
      </c>
      <c r="L370" s="37" t="s">
        <v>217</v>
      </c>
      <c r="M370" s="39">
        <v>2012</v>
      </c>
      <c r="N370" s="39">
        <f t="shared" si="25"/>
        <v>9</v>
      </c>
      <c r="O370" s="40">
        <v>0.46600000000000003</v>
      </c>
      <c r="P370" s="40">
        <v>0.49099999999999999</v>
      </c>
      <c r="Q370" s="41">
        <v>42217</v>
      </c>
      <c r="R370" s="43">
        <v>645</v>
      </c>
      <c r="S370" s="43"/>
      <c r="T370" s="43"/>
      <c r="U370" s="30" t="s">
        <v>1694</v>
      </c>
      <c r="V370" s="44" t="s">
        <v>1695</v>
      </c>
      <c r="W370" s="45"/>
      <c r="X370" s="45"/>
      <c r="Y370" s="48"/>
    </row>
    <row r="371" spans="1:25" ht="90" x14ac:dyDescent="0.25">
      <c r="A371" s="32" t="s">
        <v>1292</v>
      </c>
      <c r="B371" s="32" t="s">
        <v>72</v>
      </c>
      <c r="C371" s="33" t="s">
        <v>1165</v>
      </c>
      <c r="D371" s="60">
        <v>365</v>
      </c>
      <c r="E371" s="35">
        <f t="shared" si="23"/>
        <v>0.36499999999999999</v>
      </c>
      <c r="F371" s="36" t="str">
        <f t="shared" si="24"/>
        <v>Small</v>
      </c>
      <c r="G371" s="37" t="s">
        <v>176</v>
      </c>
      <c r="H371" s="38">
        <v>52.842131000000002</v>
      </c>
      <c r="I371" s="38">
        <v>-3.3012280000000001</v>
      </c>
      <c r="J371" s="38">
        <v>52.852986999999999</v>
      </c>
      <c r="K371" s="38">
        <v>-3.3072096000000002</v>
      </c>
      <c r="L371" s="37" t="s">
        <v>40</v>
      </c>
      <c r="M371" s="39">
        <v>2000</v>
      </c>
      <c r="N371" s="39">
        <f t="shared" si="25"/>
        <v>21</v>
      </c>
      <c r="O371" s="40">
        <v>0.25600000000000001</v>
      </c>
      <c r="P371" s="40">
        <v>0.255</v>
      </c>
      <c r="Q371" s="41">
        <v>44136</v>
      </c>
      <c r="R371" s="43">
        <v>819</v>
      </c>
      <c r="S371" s="43">
        <v>694</v>
      </c>
      <c r="T371" s="44" t="s">
        <v>253</v>
      </c>
      <c r="U371" s="30" t="s">
        <v>1293</v>
      </c>
      <c r="V371" s="44" t="s">
        <v>1294</v>
      </c>
      <c r="W371" s="45"/>
      <c r="X371" s="45"/>
      <c r="Y371" s="52">
        <v>493000</v>
      </c>
    </row>
    <row r="372" spans="1:25" ht="60" x14ac:dyDescent="0.25">
      <c r="A372" s="32" t="s">
        <v>1300</v>
      </c>
      <c r="B372" s="32" t="s">
        <v>32</v>
      </c>
      <c r="C372" s="33" t="s">
        <v>1301</v>
      </c>
      <c r="D372" s="60">
        <v>355</v>
      </c>
      <c r="E372" s="35">
        <f t="shared" si="23"/>
        <v>0.35499999999999998</v>
      </c>
      <c r="F372" s="36" t="str">
        <f t="shared" si="24"/>
        <v>Small</v>
      </c>
      <c r="G372" s="37" t="s">
        <v>176</v>
      </c>
      <c r="H372" s="38">
        <v>55.985117373892201</v>
      </c>
      <c r="I372" s="38">
        <v>-4.0585720441181996</v>
      </c>
      <c r="J372" s="38">
        <v>56.001092999999997</v>
      </c>
      <c r="K372" s="38">
        <v>-4.0908411999999998</v>
      </c>
      <c r="L372" s="37" t="s">
        <v>217</v>
      </c>
      <c r="M372" s="39">
        <v>2017</v>
      </c>
      <c r="N372" s="39">
        <f t="shared" si="25"/>
        <v>4</v>
      </c>
      <c r="O372" s="40">
        <v>0.39600000000000002</v>
      </c>
      <c r="P372" s="40">
        <v>0.40899999999999997</v>
      </c>
      <c r="Q372" s="41">
        <v>43891</v>
      </c>
      <c r="R372" s="42">
        <v>1274</v>
      </c>
      <c r="S372" s="43"/>
      <c r="T372" s="43"/>
      <c r="U372" s="30" t="s">
        <v>1302</v>
      </c>
      <c r="V372" s="44" t="s">
        <v>1303</v>
      </c>
      <c r="W372" s="45"/>
      <c r="X372" s="45"/>
      <c r="Y372" s="48"/>
    </row>
    <row r="373" spans="1:25" ht="45" x14ac:dyDescent="0.25">
      <c r="A373" s="32" t="s">
        <v>1304</v>
      </c>
      <c r="B373" s="32" t="s">
        <v>72</v>
      </c>
      <c r="C373" s="33" t="s">
        <v>1305</v>
      </c>
      <c r="D373" s="60">
        <v>355</v>
      </c>
      <c r="E373" s="35">
        <f t="shared" si="23"/>
        <v>0.35499999999999998</v>
      </c>
      <c r="F373" s="36" t="str">
        <f t="shared" si="24"/>
        <v>Small</v>
      </c>
      <c r="G373" s="37" t="s">
        <v>176</v>
      </c>
      <c r="H373" s="38">
        <v>52.784934</v>
      </c>
      <c r="I373" s="38">
        <v>-3.7567154</v>
      </c>
      <c r="J373" s="38">
        <v>52.784964000000002</v>
      </c>
      <c r="K373" s="38">
        <v>-3.7303244000000002</v>
      </c>
      <c r="L373" s="37" t="s">
        <v>217</v>
      </c>
      <c r="M373" s="39">
        <v>2014</v>
      </c>
      <c r="N373" s="39">
        <f t="shared" si="25"/>
        <v>7</v>
      </c>
      <c r="O373" s="40">
        <v>0.378</v>
      </c>
      <c r="P373" s="40">
        <v>0.35899999999999999</v>
      </c>
      <c r="Q373" s="41">
        <v>44166</v>
      </c>
      <c r="R373" s="42">
        <v>1120</v>
      </c>
      <c r="S373" s="43"/>
      <c r="T373" s="43"/>
      <c r="U373" s="30" t="s">
        <v>1306</v>
      </c>
      <c r="V373" s="44" t="s">
        <v>1307</v>
      </c>
      <c r="W373" s="45"/>
      <c r="X373" s="45"/>
      <c r="Y373" s="48"/>
    </row>
    <row r="374" spans="1:25" ht="45" x14ac:dyDescent="0.25">
      <c r="A374" s="32" t="s">
        <v>1295</v>
      </c>
      <c r="B374" s="32" t="s">
        <v>32</v>
      </c>
      <c r="C374" s="33" t="s">
        <v>1296</v>
      </c>
      <c r="D374" s="60">
        <v>350</v>
      </c>
      <c r="E374" s="35">
        <f t="shared" si="23"/>
        <v>0.35</v>
      </c>
      <c r="F374" s="36" t="str">
        <f t="shared" si="24"/>
        <v>Small</v>
      </c>
      <c r="G374" s="37" t="s">
        <v>176</v>
      </c>
      <c r="H374" s="38">
        <v>57.154966999999999</v>
      </c>
      <c r="I374" s="38">
        <v>-4.5080188999999997</v>
      </c>
      <c r="J374" s="38" t="s">
        <v>1297</v>
      </c>
      <c r="K374" s="58" t="s">
        <v>1298</v>
      </c>
      <c r="L374" s="37" t="s">
        <v>217</v>
      </c>
      <c r="M374" s="39">
        <v>2015</v>
      </c>
      <c r="N374" s="39">
        <f t="shared" si="25"/>
        <v>6</v>
      </c>
      <c r="O374" s="40">
        <v>0.312</v>
      </c>
      <c r="P374" s="40">
        <v>0.36299999999999999</v>
      </c>
      <c r="Q374" s="41">
        <v>44197</v>
      </c>
      <c r="R374" s="42">
        <v>1161</v>
      </c>
      <c r="S374" s="43"/>
      <c r="T374" s="43" t="s">
        <v>52</v>
      </c>
      <c r="U374" s="30" t="s">
        <v>1299</v>
      </c>
      <c r="V374" s="44" t="s">
        <v>299</v>
      </c>
      <c r="W374" s="45"/>
      <c r="X374" s="45"/>
      <c r="Y374" s="48"/>
    </row>
    <row r="375" spans="1:25" ht="60" x14ac:dyDescent="0.25">
      <c r="A375" s="32" t="s">
        <v>1308</v>
      </c>
      <c r="B375" s="32" t="s">
        <v>206</v>
      </c>
      <c r="C375" s="33" t="s">
        <v>1309</v>
      </c>
      <c r="D375" s="60">
        <v>350</v>
      </c>
      <c r="E375" s="35">
        <f t="shared" si="23"/>
        <v>0.35</v>
      </c>
      <c r="F375" s="36" t="str">
        <f t="shared" si="24"/>
        <v>Small</v>
      </c>
      <c r="G375" s="37" t="s">
        <v>176</v>
      </c>
      <c r="H375" s="38">
        <v>53.0292574544956</v>
      </c>
      <c r="I375" s="38">
        <v>-1.48619256907297</v>
      </c>
      <c r="J375" s="38">
        <v>53.029353999999998</v>
      </c>
      <c r="K375" s="38">
        <v>-1.4863900000000001</v>
      </c>
      <c r="L375" s="37" t="s">
        <v>40</v>
      </c>
      <c r="M375" s="39">
        <v>1989</v>
      </c>
      <c r="N375" s="39">
        <f t="shared" si="25"/>
        <v>32</v>
      </c>
      <c r="O375" s="40">
        <v>0.54900000000000004</v>
      </c>
      <c r="P375" s="40">
        <v>0.47099999999999997</v>
      </c>
      <c r="Q375" s="41">
        <v>44166</v>
      </c>
      <c r="R375" s="42">
        <v>1448</v>
      </c>
      <c r="S375" s="42">
        <v>1338</v>
      </c>
      <c r="T375" s="44" t="s">
        <v>1009</v>
      </c>
      <c r="U375" s="30" t="s">
        <v>1310</v>
      </c>
      <c r="V375" s="44" t="s">
        <v>1311</v>
      </c>
      <c r="W375" s="45"/>
      <c r="X375" s="45"/>
      <c r="Y375" s="48"/>
    </row>
    <row r="376" spans="1:25" ht="30" x14ac:dyDescent="0.25">
      <c r="A376" s="32" t="s">
        <v>1312</v>
      </c>
      <c r="B376" s="32" t="s">
        <v>32</v>
      </c>
      <c r="C376" s="33" t="s">
        <v>1313</v>
      </c>
      <c r="D376" s="60">
        <v>350</v>
      </c>
      <c r="E376" s="35">
        <f t="shared" si="23"/>
        <v>0.35</v>
      </c>
      <c r="F376" s="36" t="str">
        <f t="shared" si="24"/>
        <v>Small</v>
      </c>
      <c r="G376" s="37" t="s">
        <v>176</v>
      </c>
      <c r="H376" s="38">
        <v>56.702526936315301</v>
      </c>
      <c r="I376" s="38">
        <v>-4.1868691607390502</v>
      </c>
      <c r="J376" s="38">
        <v>56.712963999999999</v>
      </c>
      <c r="K376" s="38">
        <v>-4.1867894999999997</v>
      </c>
      <c r="L376" s="37" t="s">
        <v>217</v>
      </c>
      <c r="M376" s="39">
        <v>2015</v>
      </c>
      <c r="N376" s="39">
        <f t="shared" ref="N376:N407" si="26">2021-M376</f>
        <v>6</v>
      </c>
      <c r="O376" s="40">
        <v>0.35599999999999998</v>
      </c>
      <c r="P376" s="40">
        <v>0.39400000000000002</v>
      </c>
      <c r="Q376" s="41">
        <v>44166</v>
      </c>
      <c r="R376" s="42">
        <v>1211</v>
      </c>
      <c r="S376" s="43"/>
      <c r="T376" s="43"/>
      <c r="U376" s="30" t="s">
        <v>1314</v>
      </c>
      <c r="V376" s="33" t="s">
        <v>1315</v>
      </c>
      <c r="W376" s="38"/>
      <c r="X376" s="38"/>
      <c r="Y376" s="37"/>
    </row>
    <row r="377" spans="1:25" ht="60" x14ac:dyDescent="0.25">
      <c r="A377" s="32" t="s">
        <v>1316</v>
      </c>
      <c r="B377" s="32" t="s">
        <v>32</v>
      </c>
      <c r="C377" s="33" t="s">
        <v>840</v>
      </c>
      <c r="D377" s="60">
        <v>350</v>
      </c>
      <c r="E377" s="35">
        <f t="shared" si="23"/>
        <v>0.35</v>
      </c>
      <c r="F377" s="36" t="str">
        <f t="shared" si="24"/>
        <v>Small</v>
      </c>
      <c r="G377" s="37" t="s">
        <v>387</v>
      </c>
      <c r="H377" s="38">
        <v>56.4973869115789</v>
      </c>
      <c r="I377" s="38">
        <v>-3.0226653147948901</v>
      </c>
      <c r="J377" s="38" t="s">
        <v>197</v>
      </c>
      <c r="K377" s="38" t="s">
        <v>197</v>
      </c>
      <c r="L377" s="37" t="s">
        <v>40</v>
      </c>
      <c r="M377" s="39">
        <v>1994</v>
      </c>
      <c r="N377" s="39">
        <f t="shared" si="26"/>
        <v>27</v>
      </c>
      <c r="O377" s="40">
        <v>0.36099999999999999</v>
      </c>
      <c r="P377" s="40">
        <v>0.78200000000000003</v>
      </c>
      <c r="Q377" s="41">
        <v>44197</v>
      </c>
      <c r="R377" s="42">
        <v>1175</v>
      </c>
      <c r="S377" s="43">
        <v>977</v>
      </c>
      <c r="T377" s="44" t="s">
        <v>1317</v>
      </c>
      <c r="U377" s="30" t="s">
        <v>1318</v>
      </c>
      <c r="V377" s="44" t="s">
        <v>1319</v>
      </c>
      <c r="W377" s="45"/>
      <c r="X377" s="45"/>
      <c r="Y377" s="48"/>
    </row>
    <row r="378" spans="1:25" ht="60" x14ac:dyDescent="0.25">
      <c r="A378" s="32" t="s">
        <v>1320</v>
      </c>
      <c r="B378" s="32" t="s">
        <v>72</v>
      </c>
      <c r="C378" s="33" t="s">
        <v>1321</v>
      </c>
      <c r="D378" s="60">
        <v>350</v>
      </c>
      <c r="E378" s="35">
        <f t="shared" si="23"/>
        <v>0.35</v>
      </c>
      <c r="F378" s="36" t="str">
        <f t="shared" si="24"/>
        <v>Small</v>
      </c>
      <c r="G378" s="37" t="s">
        <v>176</v>
      </c>
      <c r="H378" s="38">
        <v>53.106243509638198</v>
      </c>
      <c r="I378" s="38">
        <v>-4.0814857466643497</v>
      </c>
      <c r="J378" s="38">
        <v>53.111173750725101</v>
      </c>
      <c r="K378" s="38">
        <v>-4.0722515780156003</v>
      </c>
      <c r="L378" s="37" t="s">
        <v>217</v>
      </c>
      <c r="M378" s="39">
        <v>2015</v>
      </c>
      <c r="N378" s="39">
        <f t="shared" si="26"/>
        <v>6</v>
      </c>
      <c r="O378" s="40">
        <v>0.378</v>
      </c>
      <c r="P378" s="40">
        <v>0.36</v>
      </c>
      <c r="Q378" s="41">
        <v>44075</v>
      </c>
      <c r="R378" s="42">
        <v>1108</v>
      </c>
      <c r="S378" s="43"/>
      <c r="T378" s="43"/>
      <c r="U378" s="30" t="s">
        <v>1322</v>
      </c>
      <c r="V378" s="44" t="s">
        <v>1323</v>
      </c>
      <c r="W378" s="45"/>
      <c r="X378" s="45"/>
      <c r="Y378" s="48"/>
    </row>
    <row r="379" spans="1:25" ht="60" x14ac:dyDescent="0.25">
      <c r="A379" s="32" t="s">
        <v>1324</v>
      </c>
      <c r="B379" s="32" t="s">
        <v>32</v>
      </c>
      <c r="C379" s="33" t="s">
        <v>1325</v>
      </c>
      <c r="D379" s="60">
        <v>350</v>
      </c>
      <c r="E379" s="35">
        <f t="shared" si="23"/>
        <v>0.35</v>
      </c>
      <c r="F379" s="36" t="str">
        <f t="shared" si="24"/>
        <v>Small</v>
      </c>
      <c r="G379" s="37" t="s">
        <v>176</v>
      </c>
      <c r="H379" s="38">
        <v>56.584643999999997</v>
      </c>
      <c r="I379" s="38">
        <v>-3.9820886</v>
      </c>
      <c r="J379" s="38">
        <v>56.5794682622561</v>
      </c>
      <c r="K379" s="38">
        <v>-3.9737212039138399</v>
      </c>
      <c r="L379" s="37" t="s">
        <v>40</v>
      </c>
      <c r="M379" s="39">
        <v>2005</v>
      </c>
      <c r="N379" s="39">
        <f t="shared" si="26"/>
        <v>16</v>
      </c>
      <c r="O379" s="40">
        <v>0.29399999999999998</v>
      </c>
      <c r="P379" s="40">
        <v>0.36</v>
      </c>
      <c r="Q379" s="41">
        <v>44166</v>
      </c>
      <c r="R379" s="42">
        <v>1107</v>
      </c>
      <c r="S379" s="43">
        <v>802</v>
      </c>
      <c r="T379" s="43"/>
      <c r="U379" s="30" t="s">
        <v>1326</v>
      </c>
      <c r="V379" s="44" t="s">
        <v>1327</v>
      </c>
      <c r="W379" s="45"/>
      <c r="X379" s="45"/>
      <c r="Y379" s="48"/>
    </row>
    <row r="380" spans="1:25" ht="75" x14ac:dyDescent="0.25">
      <c r="A380" s="32" t="s">
        <v>1328</v>
      </c>
      <c r="B380" s="32" t="s">
        <v>206</v>
      </c>
      <c r="C380" s="33" t="s">
        <v>1329</v>
      </c>
      <c r="D380" s="60">
        <v>350</v>
      </c>
      <c r="E380" s="35">
        <f t="shared" si="23"/>
        <v>0.35</v>
      </c>
      <c r="F380" s="36" t="str">
        <f t="shared" si="24"/>
        <v>Small</v>
      </c>
      <c r="G380" s="37" t="s">
        <v>176</v>
      </c>
      <c r="H380" s="38">
        <v>53.921354538421497</v>
      </c>
      <c r="I380" s="38">
        <v>-1.74621567850699</v>
      </c>
      <c r="J380" s="38">
        <v>53.922238999999998</v>
      </c>
      <c r="K380" s="38">
        <v>-1.7497480999999999</v>
      </c>
      <c r="L380" s="37" t="s">
        <v>217</v>
      </c>
      <c r="M380" s="39">
        <v>2011</v>
      </c>
      <c r="N380" s="39">
        <f t="shared" si="26"/>
        <v>10</v>
      </c>
      <c r="O380" s="40">
        <v>0.36099999999999999</v>
      </c>
      <c r="P380" s="40">
        <v>0.32300000000000001</v>
      </c>
      <c r="Q380" s="41">
        <v>44197</v>
      </c>
      <c r="R380" s="43">
        <v>993</v>
      </c>
      <c r="S380" s="43"/>
      <c r="T380" s="44" t="s">
        <v>1330</v>
      </c>
      <c r="U380" s="30" t="s">
        <v>1331</v>
      </c>
      <c r="V380" s="44" t="s">
        <v>1332</v>
      </c>
      <c r="W380" s="45"/>
      <c r="X380" s="45"/>
      <c r="Y380" s="48"/>
    </row>
    <row r="381" spans="1:25" ht="75" x14ac:dyDescent="0.25">
      <c r="A381" s="32" t="s">
        <v>1333</v>
      </c>
      <c r="B381" s="32" t="s">
        <v>32</v>
      </c>
      <c r="C381" s="33" t="s">
        <v>33</v>
      </c>
      <c r="D381" s="60">
        <v>350</v>
      </c>
      <c r="E381" s="35">
        <f t="shared" si="23"/>
        <v>0.35</v>
      </c>
      <c r="F381" s="36" t="str">
        <f t="shared" si="24"/>
        <v>Small</v>
      </c>
      <c r="G381" s="37" t="s">
        <v>34</v>
      </c>
      <c r="H381" s="38">
        <v>57.396568000000002</v>
      </c>
      <c r="I381" s="38">
        <v>-5.0258528</v>
      </c>
      <c r="J381" s="38">
        <v>57.405524999999997</v>
      </c>
      <c r="K381" s="38">
        <v>-5.0045460000000004</v>
      </c>
      <c r="L381" s="37" t="s">
        <v>40</v>
      </c>
      <c r="M381" s="39">
        <v>1963</v>
      </c>
      <c r="N381" s="39">
        <f t="shared" si="26"/>
        <v>58</v>
      </c>
      <c r="O381" s="40">
        <v>0.11</v>
      </c>
      <c r="P381" s="40">
        <v>0.17899999999999999</v>
      </c>
      <c r="Q381" s="41">
        <v>44136</v>
      </c>
      <c r="R381" s="43">
        <v>552</v>
      </c>
      <c r="S381" s="43">
        <v>552</v>
      </c>
      <c r="T381" s="43" t="s">
        <v>52</v>
      </c>
      <c r="U381" s="30" t="s">
        <v>1334</v>
      </c>
      <c r="V381" s="31"/>
      <c r="W381" s="47"/>
      <c r="X381" s="47"/>
      <c r="Y381" s="53"/>
    </row>
    <row r="382" spans="1:25" ht="45" x14ac:dyDescent="0.25">
      <c r="A382" s="32" t="s">
        <v>1335</v>
      </c>
      <c r="B382" s="32" t="s">
        <v>32</v>
      </c>
      <c r="C382" s="33" t="s">
        <v>1336</v>
      </c>
      <c r="D382" s="60">
        <v>350</v>
      </c>
      <c r="E382" s="35">
        <f t="shared" si="23"/>
        <v>0.35</v>
      </c>
      <c r="F382" s="36" t="str">
        <f t="shared" si="24"/>
        <v>Small</v>
      </c>
      <c r="G382" s="37" t="s">
        <v>176</v>
      </c>
      <c r="H382" s="38">
        <v>55.924816999999997</v>
      </c>
      <c r="I382" s="38">
        <v>-5.1492431999999999</v>
      </c>
      <c r="J382" s="38">
        <v>55.933205999999998</v>
      </c>
      <c r="K382" s="38">
        <v>-5.1412991000000003</v>
      </c>
      <c r="L382" s="37" t="s">
        <v>217</v>
      </c>
      <c r="M382" s="39">
        <v>2016</v>
      </c>
      <c r="N382" s="39">
        <f t="shared" si="26"/>
        <v>5</v>
      </c>
      <c r="O382" s="43"/>
      <c r="P382" s="43"/>
      <c r="Q382" s="41">
        <v>42856</v>
      </c>
      <c r="R382" s="43">
        <v>423</v>
      </c>
      <c r="S382" s="43"/>
      <c r="T382" s="43"/>
      <c r="U382" s="30" t="s">
        <v>1337</v>
      </c>
      <c r="V382" s="44" t="s">
        <v>1338</v>
      </c>
      <c r="W382" s="45"/>
      <c r="X382" s="45"/>
      <c r="Y382" s="48"/>
    </row>
    <row r="383" spans="1:25" ht="60" x14ac:dyDescent="0.25">
      <c r="A383" s="32" t="s">
        <v>1339</v>
      </c>
      <c r="B383" s="32" t="s">
        <v>206</v>
      </c>
      <c r="C383" s="33" t="s">
        <v>1340</v>
      </c>
      <c r="D383" s="60">
        <v>350</v>
      </c>
      <c r="E383" s="35">
        <f t="shared" si="23"/>
        <v>0.35</v>
      </c>
      <c r="F383" s="36" t="str">
        <f t="shared" si="24"/>
        <v>Small</v>
      </c>
      <c r="G383" s="37" t="s">
        <v>176</v>
      </c>
      <c r="H383" s="38">
        <v>50.557682726419699</v>
      </c>
      <c r="I383" s="38">
        <v>-4.4407858111404801</v>
      </c>
      <c r="J383" s="38">
        <v>50.561974932760599</v>
      </c>
      <c r="K383" s="38">
        <v>-4.4464720942477802</v>
      </c>
      <c r="L383" s="37" t="s">
        <v>217</v>
      </c>
      <c r="M383" s="39">
        <v>2015</v>
      </c>
      <c r="N383" s="39">
        <f t="shared" si="26"/>
        <v>6</v>
      </c>
      <c r="O383" s="43"/>
      <c r="P383" s="43"/>
      <c r="Q383" s="41">
        <v>42430</v>
      </c>
      <c r="R383" s="43">
        <v>207</v>
      </c>
      <c r="S383" s="43"/>
      <c r="T383" s="43"/>
      <c r="U383" s="30" t="s">
        <v>1341</v>
      </c>
      <c r="V383" s="44" t="s">
        <v>1342</v>
      </c>
      <c r="W383" s="45"/>
      <c r="X383" s="45"/>
      <c r="Y383" s="48"/>
    </row>
    <row r="384" spans="1:25" ht="30" x14ac:dyDescent="0.25">
      <c r="A384" s="32" t="s">
        <v>1343</v>
      </c>
      <c r="B384" s="32" t="s">
        <v>206</v>
      </c>
      <c r="C384" s="33" t="s">
        <v>1015</v>
      </c>
      <c r="D384" s="60">
        <v>350</v>
      </c>
      <c r="E384" s="35">
        <f t="shared" si="23"/>
        <v>0.35</v>
      </c>
      <c r="F384" s="36" t="str">
        <f t="shared" si="24"/>
        <v>Small</v>
      </c>
      <c r="G384" s="37" t="s">
        <v>176</v>
      </c>
      <c r="H384" s="38">
        <v>53.910458159999997</v>
      </c>
      <c r="I384" s="38">
        <v>-1.6912896829999999</v>
      </c>
      <c r="J384" s="38">
        <v>53.910335000000003</v>
      </c>
      <c r="K384" s="38">
        <v>-1.6914506</v>
      </c>
      <c r="L384" s="37" t="s">
        <v>217</v>
      </c>
      <c r="M384" s="39">
        <v>2017</v>
      </c>
      <c r="N384" s="39">
        <f t="shared" si="26"/>
        <v>4</v>
      </c>
      <c r="O384" s="40">
        <v>0.26700000000000002</v>
      </c>
      <c r="P384" s="40">
        <v>0.26300000000000001</v>
      </c>
      <c r="Q384" s="41">
        <v>44136</v>
      </c>
      <c r="R384" s="43">
        <v>760</v>
      </c>
      <c r="S384" s="43"/>
      <c r="T384" s="43"/>
      <c r="U384" s="30" t="s">
        <v>1344</v>
      </c>
      <c r="V384" s="44" t="s">
        <v>1345</v>
      </c>
      <c r="W384" s="45"/>
      <c r="X384" s="45"/>
      <c r="Y384" s="48"/>
    </row>
    <row r="385" spans="1:25" ht="60" x14ac:dyDescent="0.25">
      <c r="A385" s="32" t="s">
        <v>1258</v>
      </c>
      <c r="B385" s="32" t="s">
        <v>32</v>
      </c>
      <c r="C385" s="33" t="s">
        <v>342</v>
      </c>
      <c r="D385" s="60">
        <v>342</v>
      </c>
      <c r="E385" s="35">
        <f t="shared" si="23"/>
        <v>0.34200000000000003</v>
      </c>
      <c r="F385" s="36" t="str">
        <f t="shared" si="24"/>
        <v>Small</v>
      </c>
      <c r="G385" s="37" t="s">
        <v>176</v>
      </c>
      <c r="H385" s="38">
        <v>56.674573000000002</v>
      </c>
      <c r="I385" s="38">
        <v>-5.6285714000000002</v>
      </c>
      <c r="J385" s="38">
        <v>56.670006000000001</v>
      </c>
      <c r="K385" s="38">
        <v>-5.6283922999999998</v>
      </c>
      <c r="L385" s="37" t="s">
        <v>217</v>
      </c>
      <c r="M385" s="39">
        <v>2016</v>
      </c>
      <c r="N385" s="39">
        <f t="shared" si="26"/>
        <v>5</v>
      </c>
      <c r="O385" s="40">
        <v>0.28100000000000003</v>
      </c>
      <c r="P385" s="40">
        <v>0.31900000000000001</v>
      </c>
      <c r="Q385" s="41">
        <v>44166</v>
      </c>
      <c r="R385" s="42">
        <v>1121</v>
      </c>
      <c r="S385" s="43"/>
      <c r="T385" s="43" t="s">
        <v>52</v>
      </c>
      <c r="U385" s="30" t="s">
        <v>652</v>
      </c>
      <c r="V385" s="44" t="s">
        <v>459</v>
      </c>
      <c r="W385" s="45"/>
      <c r="X385" s="45"/>
      <c r="Y385" s="48"/>
    </row>
    <row r="386" spans="1:25" ht="45" x14ac:dyDescent="0.25">
      <c r="A386" s="32" t="s">
        <v>257</v>
      </c>
      <c r="B386" s="32" t="s">
        <v>72</v>
      </c>
      <c r="C386" s="33" t="s">
        <v>223</v>
      </c>
      <c r="D386" s="34">
        <v>320</v>
      </c>
      <c r="E386" s="35">
        <f t="shared" si="23"/>
        <v>0.32</v>
      </c>
      <c r="F386" s="36" t="str">
        <f t="shared" si="24"/>
        <v>Small</v>
      </c>
      <c r="G386" s="37" t="s">
        <v>34</v>
      </c>
      <c r="H386" s="47">
        <v>52.304734000000003</v>
      </c>
      <c r="I386" s="47">
        <v>-3.6234652000000001</v>
      </c>
      <c r="J386" s="47">
        <v>52.304938999999997</v>
      </c>
      <c r="K386" s="47">
        <v>-3.6241786999999999</v>
      </c>
      <c r="L386" s="37" t="s">
        <v>40</v>
      </c>
      <c r="M386" s="57">
        <v>1997</v>
      </c>
      <c r="N386" s="39">
        <f t="shared" si="26"/>
        <v>24</v>
      </c>
      <c r="O386" s="40"/>
      <c r="P386" s="40"/>
      <c r="Q386" s="41"/>
      <c r="R386" s="42"/>
      <c r="S386" s="42"/>
      <c r="T386" s="44" t="s">
        <v>253</v>
      </c>
      <c r="U386" s="30" t="s">
        <v>254</v>
      </c>
      <c r="V386" s="44" t="s">
        <v>255</v>
      </c>
      <c r="W386" s="45"/>
      <c r="X386" s="45"/>
      <c r="Y386" s="48"/>
    </row>
    <row r="387" spans="1:25" ht="60" x14ac:dyDescent="0.25">
      <c r="A387" s="32" t="s">
        <v>1348</v>
      </c>
      <c r="B387" s="32" t="s">
        <v>32</v>
      </c>
      <c r="C387" s="33" t="s">
        <v>33</v>
      </c>
      <c r="D387" s="60">
        <v>320</v>
      </c>
      <c r="E387" s="35">
        <f t="shared" ref="E387:E450" si="27">D387/1000</f>
        <v>0.32</v>
      </c>
      <c r="F387" s="36" t="str">
        <f t="shared" ref="F387:F450" si="28">IF(E387&gt;=5,"Large",IF(AND(E387&lt;5,E387&gt;=0.1),"Small",IF(E387&lt;0.1,"Micro")))</f>
        <v>Small</v>
      </c>
      <c r="G387" s="37" t="s">
        <v>34</v>
      </c>
      <c r="H387" s="38">
        <v>57.062632000000001</v>
      </c>
      <c r="I387" s="38">
        <v>-5.1236160000000002</v>
      </c>
      <c r="J387" s="38">
        <v>57.071274000000003</v>
      </c>
      <c r="K387" s="38">
        <v>-5.1847154</v>
      </c>
      <c r="L387" s="37" t="s">
        <v>40</v>
      </c>
      <c r="M387" s="39">
        <v>1955</v>
      </c>
      <c r="N387" s="39">
        <f t="shared" si="26"/>
        <v>66</v>
      </c>
      <c r="O387" s="40">
        <v>0.65900000000000003</v>
      </c>
      <c r="P387" s="40">
        <v>0.67800000000000005</v>
      </c>
      <c r="Q387" s="41">
        <v>44136</v>
      </c>
      <c r="R387" s="42">
        <v>1906</v>
      </c>
      <c r="S387" s="42">
        <v>1906</v>
      </c>
      <c r="T387" s="42"/>
      <c r="U387" s="30" t="s">
        <v>1349</v>
      </c>
      <c r="V387" s="31"/>
      <c r="W387" s="47"/>
      <c r="X387" s="47"/>
      <c r="Y387" s="53"/>
    </row>
    <row r="388" spans="1:25" ht="105" x14ac:dyDescent="0.25">
      <c r="A388" s="32" t="s">
        <v>1350</v>
      </c>
      <c r="B388" s="32" t="s">
        <v>32</v>
      </c>
      <c r="C388" s="33" t="s">
        <v>33</v>
      </c>
      <c r="D388" s="60">
        <v>320</v>
      </c>
      <c r="E388" s="35">
        <f t="shared" si="27"/>
        <v>0.32</v>
      </c>
      <c r="F388" s="36" t="str">
        <f t="shared" si="28"/>
        <v>Small</v>
      </c>
      <c r="G388" s="37" t="s">
        <v>34</v>
      </c>
      <c r="H388" s="38">
        <v>56.720131000000002</v>
      </c>
      <c r="I388" s="38">
        <v>-3.8237599000000002</v>
      </c>
      <c r="J388" s="38">
        <v>56.720134000000002</v>
      </c>
      <c r="K388" s="38">
        <v>-3.8241996999999999</v>
      </c>
      <c r="L388" s="37" t="s">
        <v>40</v>
      </c>
      <c r="M388" s="39">
        <v>1955</v>
      </c>
      <c r="N388" s="39">
        <f t="shared" si="26"/>
        <v>66</v>
      </c>
      <c r="O388" s="40">
        <v>0.56299999999999994</v>
      </c>
      <c r="P388" s="40">
        <v>0.48399999999999999</v>
      </c>
      <c r="Q388" s="41">
        <v>44136</v>
      </c>
      <c r="R388" s="42">
        <v>1360</v>
      </c>
      <c r="S388" s="42">
        <v>1360</v>
      </c>
      <c r="T388" s="42"/>
      <c r="U388" s="30" t="s">
        <v>1351</v>
      </c>
      <c r="V388" s="31"/>
      <c r="W388" s="45" t="s">
        <v>3259</v>
      </c>
      <c r="X388" s="45"/>
      <c r="Y388" s="52" t="s">
        <v>3444</v>
      </c>
    </row>
    <row r="389" spans="1:25" ht="90" x14ac:dyDescent="0.25">
      <c r="A389" s="32" t="s">
        <v>1355</v>
      </c>
      <c r="B389" s="32" t="s">
        <v>32</v>
      </c>
      <c r="C389" s="33" t="s">
        <v>33</v>
      </c>
      <c r="D389" s="60">
        <v>320</v>
      </c>
      <c r="E389" s="35">
        <f t="shared" si="27"/>
        <v>0.32</v>
      </c>
      <c r="F389" s="36" t="str">
        <f t="shared" si="28"/>
        <v>Small</v>
      </c>
      <c r="G389" s="37" t="s">
        <v>176</v>
      </c>
      <c r="H389" s="38">
        <v>57.711294000000002</v>
      </c>
      <c r="I389" s="38">
        <v>-4.8206867000000004</v>
      </c>
      <c r="J389" s="38">
        <v>57.733843</v>
      </c>
      <c r="K389" s="38">
        <v>-4.7796776999999997</v>
      </c>
      <c r="L389" s="37" t="s">
        <v>40</v>
      </c>
      <c r="M389" s="39">
        <v>1956</v>
      </c>
      <c r="N389" s="39">
        <f t="shared" si="26"/>
        <v>65</v>
      </c>
      <c r="O389" s="40">
        <v>0.27100000000000002</v>
      </c>
      <c r="P389" s="40">
        <v>0.21299999999999999</v>
      </c>
      <c r="Q389" s="41">
        <v>44136</v>
      </c>
      <c r="R389" s="43">
        <v>599</v>
      </c>
      <c r="S389" s="43">
        <v>599</v>
      </c>
      <c r="T389" s="43" t="s">
        <v>52</v>
      </c>
      <c r="U389" s="30" t="s">
        <v>1356</v>
      </c>
      <c r="V389" s="31"/>
      <c r="W389" s="47"/>
      <c r="X389" s="47"/>
      <c r="Y389" s="53"/>
    </row>
    <row r="390" spans="1:25" ht="30" x14ac:dyDescent="0.25">
      <c r="A390" s="32" t="s">
        <v>1357</v>
      </c>
      <c r="B390" s="32" t="s">
        <v>32</v>
      </c>
      <c r="C390" s="33" t="s">
        <v>882</v>
      </c>
      <c r="D390" s="60">
        <v>315</v>
      </c>
      <c r="E390" s="35">
        <f t="shared" si="27"/>
        <v>0.315</v>
      </c>
      <c r="F390" s="36" t="str">
        <f t="shared" si="28"/>
        <v>Small</v>
      </c>
      <c r="G390" s="37" t="s">
        <v>176</v>
      </c>
      <c r="H390" s="38">
        <v>56.012430999999999</v>
      </c>
      <c r="I390" s="38">
        <v>-5.5690055000000003</v>
      </c>
      <c r="J390" s="38">
        <v>56.004171999999997</v>
      </c>
      <c r="K390" s="38">
        <v>-5.5589143999999999</v>
      </c>
      <c r="L390" s="37" t="s">
        <v>40</v>
      </c>
      <c r="M390" s="39">
        <v>1985</v>
      </c>
      <c r="N390" s="39">
        <f t="shared" si="26"/>
        <v>36</v>
      </c>
      <c r="O390" s="40">
        <v>0.38300000000000001</v>
      </c>
      <c r="P390" s="40">
        <v>0.51800000000000002</v>
      </c>
      <c r="Q390" s="41">
        <v>39203</v>
      </c>
      <c r="R390" s="42">
        <v>1428</v>
      </c>
      <c r="S390" s="42">
        <v>1428</v>
      </c>
      <c r="T390" s="42"/>
      <c r="U390" s="30"/>
      <c r="V390" s="31"/>
      <c r="W390" s="47"/>
      <c r="X390" s="47"/>
      <c r="Y390" s="53"/>
    </row>
    <row r="391" spans="1:25" ht="75" x14ac:dyDescent="0.25">
      <c r="A391" s="32" t="s">
        <v>3542</v>
      </c>
      <c r="B391" s="32" t="s">
        <v>206</v>
      </c>
      <c r="C391" s="33" t="s">
        <v>1358</v>
      </c>
      <c r="D391" s="60">
        <v>315</v>
      </c>
      <c r="E391" s="35">
        <f t="shared" si="27"/>
        <v>0.315</v>
      </c>
      <c r="F391" s="36" t="str">
        <f t="shared" si="28"/>
        <v>Small</v>
      </c>
      <c r="G391" s="37" t="s">
        <v>176</v>
      </c>
      <c r="H391" s="38">
        <v>54.370277180874297</v>
      </c>
      <c r="I391" s="38">
        <v>-3.0817783080041199</v>
      </c>
      <c r="J391" s="38">
        <v>54.373956999999997</v>
      </c>
      <c r="K391" s="38">
        <v>-3.0890900999999999</v>
      </c>
      <c r="L391" s="37" t="s">
        <v>40</v>
      </c>
      <c r="M391" s="39">
        <v>2007</v>
      </c>
      <c r="N391" s="39">
        <f t="shared" si="26"/>
        <v>14</v>
      </c>
      <c r="O391" s="40">
        <v>0.46200000000000002</v>
      </c>
      <c r="P391" s="40">
        <v>0.44800000000000001</v>
      </c>
      <c r="Q391" s="41">
        <v>44197</v>
      </c>
      <c r="R391" s="42">
        <v>1240</v>
      </c>
      <c r="S391" s="43">
        <v>978</v>
      </c>
      <c r="T391" s="44" t="s">
        <v>967</v>
      </c>
      <c r="U391" s="30" t="s">
        <v>1359</v>
      </c>
      <c r="V391" s="44" t="s">
        <v>1360</v>
      </c>
      <c r="W391" s="45"/>
      <c r="X391" s="45"/>
      <c r="Y391" s="48"/>
    </row>
    <row r="392" spans="1:25" ht="75" x14ac:dyDescent="0.25">
      <c r="A392" s="32" t="s">
        <v>1361</v>
      </c>
      <c r="B392" s="32" t="s">
        <v>206</v>
      </c>
      <c r="C392" s="33" t="s">
        <v>1008</v>
      </c>
      <c r="D392" s="60">
        <v>303</v>
      </c>
      <c r="E392" s="35">
        <f t="shared" si="27"/>
        <v>0.30299999999999999</v>
      </c>
      <c r="F392" s="36" t="str">
        <f t="shared" si="28"/>
        <v>Small</v>
      </c>
      <c r="G392" s="37" t="s">
        <v>34</v>
      </c>
      <c r="H392" s="38">
        <v>53.4248525067363</v>
      </c>
      <c r="I392" s="38">
        <v>-1.74435090726924</v>
      </c>
      <c r="J392" s="38">
        <v>53.428652999999997</v>
      </c>
      <c r="K392" s="38">
        <v>-1.7458472</v>
      </c>
      <c r="L392" s="37" t="s">
        <v>217</v>
      </c>
      <c r="M392" s="39">
        <v>2017</v>
      </c>
      <c r="N392" s="39">
        <f t="shared" si="26"/>
        <v>4</v>
      </c>
      <c r="O392" s="40">
        <v>0.23300000000000001</v>
      </c>
      <c r="P392" s="40">
        <v>0.16900000000000001</v>
      </c>
      <c r="Q392" s="41">
        <v>43525</v>
      </c>
      <c r="R392" s="43">
        <v>449</v>
      </c>
      <c r="S392" s="43"/>
      <c r="T392" s="43"/>
      <c r="U392" s="30" t="s">
        <v>1362</v>
      </c>
      <c r="V392" s="44" t="s">
        <v>1363</v>
      </c>
      <c r="W392" s="45"/>
      <c r="X392" s="45"/>
      <c r="Y392" s="48"/>
    </row>
    <row r="393" spans="1:25" ht="30" x14ac:dyDescent="0.25">
      <c r="A393" s="32" t="s">
        <v>1364</v>
      </c>
      <c r="B393" s="32" t="s">
        <v>32</v>
      </c>
      <c r="C393" s="33" t="s">
        <v>1365</v>
      </c>
      <c r="D393" s="60">
        <v>301</v>
      </c>
      <c r="E393" s="35">
        <f t="shared" si="27"/>
        <v>0.30099999999999999</v>
      </c>
      <c r="F393" s="36" t="str">
        <f t="shared" si="28"/>
        <v>Small</v>
      </c>
      <c r="G393" s="37" t="s">
        <v>176</v>
      </c>
      <c r="H393" s="38">
        <v>56.879468000000003</v>
      </c>
      <c r="I393" s="38">
        <v>-5.5777400999999998</v>
      </c>
      <c r="J393" s="38">
        <v>56.884310999999997</v>
      </c>
      <c r="K393" s="38">
        <v>-5.5637594999999997</v>
      </c>
      <c r="L393" s="37" t="s">
        <v>217</v>
      </c>
      <c r="M393" s="39">
        <v>2015</v>
      </c>
      <c r="N393" s="39">
        <f t="shared" si="26"/>
        <v>6</v>
      </c>
      <c r="O393" s="40">
        <v>0.38700000000000001</v>
      </c>
      <c r="P393" s="40">
        <v>0.41899999999999998</v>
      </c>
      <c r="Q393" s="41">
        <v>44166</v>
      </c>
      <c r="R393" s="42">
        <v>1109</v>
      </c>
      <c r="S393" s="43"/>
      <c r="T393" s="43" t="s">
        <v>52</v>
      </c>
      <c r="U393" s="30" t="s">
        <v>1366</v>
      </c>
      <c r="V393" s="44" t="s">
        <v>634</v>
      </c>
      <c r="W393" s="45"/>
      <c r="X393" s="45"/>
      <c r="Y393" s="48"/>
    </row>
    <row r="394" spans="1:25" x14ac:dyDescent="0.25">
      <c r="A394" s="32" t="s">
        <v>1367</v>
      </c>
      <c r="B394" s="32" t="s">
        <v>32</v>
      </c>
      <c r="C394" s="33"/>
      <c r="D394" s="60">
        <v>301</v>
      </c>
      <c r="E394" s="35">
        <f t="shared" si="27"/>
        <v>0.30099999999999999</v>
      </c>
      <c r="F394" s="36" t="str">
        <f t="shared" si="28"/>
        <v>Small</v>
      </c>
      <c r="G394" s="37" t="s">
        <v>176</v>
      </c>
      <c r="H394" s="38">
        <v>56.626066822119803</v>
      </c>
      <c r="I394" s="38">
        <v>-5.8195166102901199</v>
      </c>
      <c r="J394" s="38">
        <v>56.6312729825638</v>
      </c>
      <c r="K394" s="38">
        <v>-5.8051860927209598</v>
      </c>
      <c r="L394" s="37"/>
      <c r="M394" s="39"/>
      <c r="N394" s="39"/>
      <c r="O394" s="40"/>
      <c r="P394" s="40"/>
      <c r="Q394" s="41"/>
      <c r="R394" s="42"/>
      <c r="S394" s="43"/>
      <c r="T394" s="43" t="s">
        <v>52</v>
      </c>
      <c r="U394" s="30"/>
      <c r="V394" s="44"/>
      <c r="W394" s="45"/>
      <c r="X394" s="45"/>
      <c r="Y394" s="48"/>
    </row>
    <row r="395" spans="1:25" ht="60" x14ac:dyDescent="0.25">
      <c r="A395" s="32" t="s">
        <v>1368</v>
      </c>
      <c r="B395" s="32" t="s">
        <v>206</v>
      </c>
      <c r="C395" s="33" t="s">
        <v>1369</v>
      </c>
      <c r="D395" s="60">
        <v>300</v>
      </c>
      <c r="E395" s="35">
        <f t="shared" si="27"/>
        <v>0.3</v>
      </c>
      <c r="F395" s="36" t="str">
        <f t="shared" si="28"/>
        <v>Small</v>
      </c>
      <c r="G395" s="37" t="s">
        <v>176</v>
      </c>
      <c r="H395" s="38">
        <v>51.228963</v>
      </c>
      <c r="I395" s="38">
        <v>-3.8295997000000002</v>
      </c>
      <c r="J395" s="38">
        <v>51.225414000000001</v>
      </c>
      <c r="K395" s="38">
        <v>-3.8322308999999999</v>
      </c>
      <c r="L395" s="37" t="s">
        <v>40</v>
      </c>
      <c r="M395" s="39">
        <v>1987</v>
      </c>
      <c r="N395" s="39">
        <f t="shared" ref="N395:N404" si="29">2021-M395</f>
        <v>34</v>
      </c>
      <c r="O395" s="40">
        <v>0.59599999999999997</v>
      </c>
      <c r="P395" s="40">
        <v>0.67700000000000005</v>
      </c>
      <c r="Q395" s="41">
        <v>44136</v>
      </c>
      <c r="R395" s="42">
        <v>1783</v>
      </c>
      <c r="S395" s="42">
        <v>1526</v>
      </c>
      <c r="T395" s="44" t="s">
        <v>275</v>
      </c>
      <c r="U395" s="30" t="s">
        <v>1370</v>
      </c>
      <c r="V395" s="44" t="s">
        <v>1371</v>
      </c>
      <c r="W395" s="45"/>
      <c r="X395" s="45"/>
      <c r="Y395" s="48"/>
    </row>
    <row r="396" spans="1:25" ht="30" x14ac:dyDescent="0.25">
      <c r="A396" s="32" t="s">
        <v>1372</v>
      </c>
      <c r="B396" s="32" t="s">
        <v>32</v>
      </c>
      <c r="C396" s="33" t="s">
        <v>840</v>
      </c>
      <c r="D396" s="60">
        <v>300</v>
      </c>
      <c r="E396" s="35">
        <f t="shared" si="27"/>
        <v>0.3</v>
      </c>
      <c r="F396" s="36" t="str">
        <f t="shared" si="28"/>
        <v>Small</v>
      </c>
      <c r="G396" s="37" t="s">
        <v>1373</v>
      </c>
      <c r="H396" s="38">
        <v>56.670654586115802</v>
      </c>
      <c r="I396" s="38">
        <v>-3.1877771265858099</v>
      </c>
      <c r="J396" s="38" t="s">
        <v>197</v>
      </c>
      <c r="K396" s="38" t="s">
        <v>197</v>
      </c>
      <c r="L396" s="37" t="s">
        <v>40</v>
      </c>
      <c r="M396" s="39">
        <v>1989</v>
      </c>
      <c r="N396" s="39">
        <f t="shared" si="29"/>
        <v>32</v>
      </c>
      <c r="O396" s="40">
        <v>0.503</v>
      </c>
      <c r="P396" s="40">
        <v>0.60599999999999998</v>
      </c>
      <c r="Q396" s="41">
        <v>44197</v>
      </c>
      <c r="R396" s="42">
        <v>1598</v>
      </c>
      <c r="S396" s="42">
        <v>1329</v>
      </c>
      <c r="T396" s="44" t="s">
        <v>1374</v>
      </c>
      <c r="U396" s="30" t="s">
        <v>1375</v>
      </c>
      <c r="V396" s="44" t="s">
        <v>1376</v>
      </c>
      <c r="W396" s="45"/>
      <c r="X396" s="45"/>
      <c r="Y396" s="48"/>
    </row>
    <row r="397" spans="1:25" ht="60" x14ac:dyDescent="0.25">
      <c r="A397" s="32" t="s">
        <v>1377</v>
      </c>
      <c r="B397" s="32" t="s">
        <v>32</v>
      </c>
      <c r="C397" s="33" t="s">
        <v>1378</v>
      </c>
      <c r="D397" s="60">
        <v>300</v>
      </c>
      <c r="E397" s="35">
        <f t="shared" si="27"/>
        <v>0.3</v>
      </c>
      <c r="F397" s="36" t="str">
        <f t="shared" si="28"/>
        <v>Small</v>
      </c>
      <c r="G397" s="37" t="s">
        <v>176</v>
      </c>
      <c r="H397" s="38">
        <v>56.600335000000001</v>
      </c>
      <c r="I397" s="38">
        <v>-4.1201061000000001</v>
      </c>
      <c r="J397" s="38">
        <v>56.609963999999998</v>
      </c>
      <c r="K397" s="38">
        <v>-4.1121134000000001</v>
      </c>
      <c r="L397" s="37" t="s">
        <v>217</v>
      </c>
      <c r="M397" s="39">
        <v>2016</v>
      </c>
      <c r="N397" s="39">
        <f t="shared" si="29"/>
        <v>5</v>
      </c>
      <c r="O397" s="40">
        <v>0.38200000000000001</v>
      </c>
      <c r="P397" s="40">
        <v>0.48299999999999998</v>
      </c>
      <c r="Q397" s="41">
        <v>43891</v>
      </c>
      <c r="R397" s="42">
        <v>1273</v>
      </c>
      <c r="S397" s="43"/>
      <c r="T397" s="43"/>
      <c r="U397" s="30" t="s">
        <v>1379</v>
      </c>
      <c r="V397" s="44" t="s">
        <v>510</v>
      </c>
      <c r="W397" s="45"/>
      <c r="X397" s="45"/>
      <c r="Y397" s="48"/>
    </row>
    <row r="398" spans="1:25" ht="45" x14ac:dyDescent="0.25">
      <c r="A398" s="32" t="s">
        <v>1380</v>
      </c>
      <c r="B398" s="32" t="s">
        <v>32</v>
      </c>
      <c r="C398" s="33" t="s">
        <v>3418</v>
      </c>
      <c r="D398" s="60">
        <v>300</v>
      </c>
      <c r="E398" s="35">
        <f t="shared" si="27"/>
        <v>0.3</v>
      </c>
      <c r="F398" s="36" t="str">
        <f t="shared" si="28"/>
        <v>Small</v>
      </c>
      <c r="G398" s="37" t="s">
        <v>176</v>
      </c>
      <c r="H398" s="38">
        <v>56.661932041612999</v>
      </c>
      <c r="I398" s="38">
        <v>-3.7686095432295601</v>
      </c>
      <c r="J398" s="38">
        <v>56.670103254635698</v>
      </c>
      <c r="K398" s="38">
        <v>-3.77519721218211</v>
      </c>
      <c r="L398" s="37" t="s">
        <v>217</v>
      </c>
      <c r="M398" s="39">
        <v>2015</v>
      </c>
      <c r="N398" s="39">
        <f t="shared" si="29"/>
        <v>6</v>
      </c>
      <c r="O398" s="40">
        <v>0.311</v>
      </c>
      <c r="P398" s="40">
        <v>0.48099999999999998</v>
      </c>
      <c r="Q398" s="41">
        <v>43891</v>
      </c>
      <c r="R398" s="42">
        <v>1267</v>
      </c>
      <c r="S398" s="43"/>
      <c r="T398" s="43"/>
      <c r="U398" s="30" t="s">
        <v>1381</v>
      </c>
      <c r="V398" s="44" t="s">
        <v>1382</v>
      </c>
      <c r="W398" s="45"/>
      <c r="X398" s="45"/>
      <c r="Y398" s="48"/>
    </row>
    <row r="399" spans="1:25" ht="105" x14ac:dyDescent="0.25">
      <c r="A399" s="32" t="s">
        <v>1383</v>
      </c>
      <c r="B399" s="32" t="s">
        <v>32</v>
      </c>
      <c r="C399" s="33" t="s">
        <v>1384</v>
      </c>
      <c r="D399" s="60">
        <v>300</v>
      </c>
      <c r="E399" s="35">
        <f t="shared" si="27"/>
        <v>0.3</v>
      </c>
      <c r="F399" s="36" t="str">
        <f t="shared" si="28"/>
        <v>Small</v>
      </c>
      <c r="G399" s="37" t="s">
        <v>176</v>
      </c>
      <c r="H399" s="38">
        <v>55.994681999999997</v>
      </c>
      <c r="I399" s="38">
        <v>-4.9900862999999998</v>
      </c>
      <c r="J399" s="38">
        <v>56.000836999999997</v>
      </c>
      <c r="K399" s="38">
        <v>-5.0106738999999996</v>
      </c>
      <c r="L399" s="37" t="s">
        <v>217</v>
      </c>
      <c r="M399" s="39">
        <v>2016</v>
      </c>
      <c r="N399" s="39">
        <f t="shared" si="29"/>
        <v>5</v>
      </c>
      <c r="O399" s="40">
        <v>0.27800000000000002</v>
      </c>
      <c r="P399" s="40">
        <v>0.34100000000000003</v>
      </c>
      <c r="Q399" s="41">
        <v>44166</v>
      </c>
      <c r="R399" s="43">
        <v>899</v>
      </c>
      <c r="S399" s="43"/>
      <c r="T399" s="43"/>
      <c r="U399" s="30" t="s">
        <v>1385</v>
      </c>
      <c r="V399" s="44" t="s">
        <v>1386</v>
      </c>
      <c r="W399" s="45"/>
      <c r="X399" s="45"/>
      <c r="Y399" s="48"/>
    </row>
    <row r="400" spans="1:25" ht="90" x14ac:dyDescent="0.25">
      <c r="A400" s="32" t="s">
        <v>3379</v>
      </c>
      <c r="B400" s="32" t="s">
        <v>32</v>
      </c>
      <c r="C400" s="33" t="s">
        <v>1220</v>
      </c>
      <c r="D400" s="60">
        <v>300</v>
      </c>
      <c r="E400" s="35">
        <f t="shared" si="27"/>
        <v>0.3</v>
      </c>
      <c r="F400" s="36" t="str">
        <f t="shared" si="28"/>
        <v>Small</v>
      </c>
      <c r="G400" s="37" t="s">
        <v>176</v>
      </c>
      <c r="H400" s="38">
        <v>57.180252000000003</v>
      </c>
      <c r="I400" s="38">
        <v>-4.4752026999999996</v>
      </c>
      <c r="J400" s="38">
        <v>57.164498999999999</v>
      </c>
      <c r="K400" s="38">
        <v>-4.4760818000000002</v>
      </c>
      <c r="L400" s="37" t="s">
        <v>217</v>
      </c>
      <c r="M400" s="39">
        <v>2015</v>
      </c>
      <c r="N400" s="39">
        <f t="shared" si="29"/>
        <v>6</v>
      </c>
      <c r="O400" s="40">
        <v>0.26300000000000001</v>
      </c>
      <c r="P400" s="40">
        <v>0.26300000000000001</v>
      </c>
      <c r="Q400" s="41">
        <v>44197</v>
      </c>
      <c r="R400" s="43">
        <v>694</v>
      </c>
      <c r="S400" s="43"/>
      <c r="T400" s="43"/>
      <c r="U400" s="30" t="s">
        <v>1387</v>
      </c>
      <c r="V400" s="44" t="s">
        <v>299</v>
      </c>
      <c r="W400" s="45"/>
      <c r="X400" s="45"/>
      <c r="Y400" s="48"/>
    </row>
    <row r="401" spans="1:25" ht="60" x14ac:dyDescent="0.25">
      <c r="A401" s="32" t="s">
        <v>1388</v>
      </c>
      <c r="B401" s="32" t="s">
        <v>32</v>
      </c>
      <c r="C401" s="33" t="s">
        <v>1389</v>
      </c>
      <c r="D401" s="60">
        <v>300</v>
      </c>
      <c r="E401" s="35">
        <f t="shared" si="27"/>
        <v>0.3</v>
      </c>
      <c r="F401" s="36" t="str">
        <f t="shared" si="28"/>
        <v>Small</v>
      </c>
      <c r="G401" s="37" t="s">
        <v>176</v>
      </c>
      <c r="H401" s="38">
        <v>56.552665132215601</v>
      </c>
      <c r="I401" s="38">
        <v>-3.6803482440638602</v>
      </c>
      <c r="J401" s="38">
        <v>56.563368395798797</v>
      </c>
      <c r="K401" s="38">
        <v>-3.6845796377862299</v>
      </c>
      <c r="L401" s="37" t="s">
        <v>217</v>
      </c>
      <c r="M401" s="39">
        <v>2016</v>
      </c>
      <c r="N401" s="39">
        <f t="shared" si="29"/>
        <v>5</v>
      </c>
      <c r="O401" s="40">
        <v>0.32500000000000001</v>
      </c>
      <c r="P401" s="40">
        <v>0.23100000000000001</v>
      </c>
      <c r="Q401" s="41">
        <v>44166</v>
      </c>
      <c r="R401" s="43">
        <v>608</v>
      </c>
      <c r="S401" s="43"/>
      <c r="T401" s="43"/>
      <c r="U401" s="30" t="s">
        <v>1390</v>
      </c>
      <c r="V401" s="44" t="s">
        <v>1391</v>
      </c>
      <c r="W401" s="45"/>
      <c r="X401" s="45"/>
      <c r="Y401" s="48"/>
    </row>
    <row r="402" spans="1:25" ht="45" x14ac:dyDescent="0.25">
      <c r="A402" s="32" t="s">
        <v>1392</v>
      </c>
      <c r="B402" s="32" t="s">
        <v>32</v>
      </c>
      <c r="C402" s="33" t="s">
        <v>1393</v>
      </c>
      <c r="D402" s="60">
        <v>300</v>
      </c>
      <c r="E402" s="35">
        <f t="shared" si="27"/>
        <v>0.3</v>
      </c>
      <c r="F402" s="36" t="str">
        <f t="shared" si="28"/>
        <v>Small</v>
      </c>
      <c r="G402" s="37" t="s">
        <v>1394</v>
      </c>
      <c r="H402" s="38">
        <v>55.9898096140695</v>
      </c>
      <c r="I402" s="38">
        <v>-3.7255483247624701</v>
      </c>
      <c r="J402" s="38">
        <v>55.989956447233801</v>
      </c>
      <c r="K402" s="38">
        <v>-3.72525667088094</v>
      </c>
      <c r="L402" s="37" t="s">
        <v>40</v>
      </c>
      <c r="M402" s="39">
        <v>1990</v>
      </c>
      <c r="N402" s="39">
        <f t="shared" si="29"/>
        <v>31</v>
      </c>
      <c r="O402" s="43"/>
      <c r="P402" s="43"/>
      <c r="Q402" s="41">
        <v>37408</v>
      </c>
      <c r="R402" s="43">
        <v>306</v>
      </c>
      <c r="S402" s="43">
        <v>306</v>
      </c>
      <c r="T402" s="43"/>
      <c r="U402" s="30" t="s">
        <v>1395</v>
      </c>
      <c r="V402" s="31"/>
      <c r="W402" s="47"/>
      <c r="X402" s="47"/>
      <c r="Y402" s="53"/>
    </row>
    <row r="403" spans="1:25" ht="60" x14ac:dyDescent="0.25">
      <c r="A403" s="32" t="s">
        <v>1396</v>
      </c>
      <c r="B403" s="32" t="s">
        <v>32</v>
      </c>
      <c r="C403" s="33" t="s">
        <v>782</v>
      </c>
      <c r="D403" s="60">
        <v>295</v>
      </c>
      <c r="E403" s="35">
        <f t="shared" si="27"/>
        <v>0.29499999999999998</v>
      </c>
      <c r="F403" s="36" t="str">
        <f t="shared" si="28"/>
        <v>Small</v>
      </c>
      <c r="G403" s="37" t="s">
        <v>176</v>
      </c>
      <c r="H403" s="38">
        <v>56.559400069977201</v>
      </c>
      <c r="I403" s="38">
        <v>-5.7163501229067801</v>
      </c>
      <c r="J403" s="38" t="s">
        <v>1397</v>
      </c>
      <c r="K403" s="58" t="s">
        <v>1398</v>
      </c>
      <c r="L403" s="37" t="s">
        <v>217</v>
      </c>
      <c r="M403" s="39">
        <v>2017</v>
      </c>
      <c r="N403" s="39">
        <f t="shared" si="29"/>
        <v>4</v>
      </c>
      <c r="O403" s="40">
        <v>0.124</v>
      </c>
      <c r="P403" s="40">
        <v>0.21099999999999999</v>
      </c>
      <c r="Q403" s="41">
        <v>44166</v>
      </c>
      <c r="R403" s="43">
        <v>548</v>
      </c>
      <c r="S403" s="43"/>
      <c r="T403" s="43" t="s">
        <v>52</v>
      </c>
      <c r="U403" s="30" t="s">
        <v>1399</v>
      </c>
      <c r="V403" s="44" t="s">
        <v>434</v>
      </c>
      <c r="W403" s="45"/>
      <c r="X403" s="45"/>
      <c r="Y403" s="48"/>
    </row>
    <row r="404" spans="1:25" ht="60" x14ac:dyDescent="0.25">
      <c r="A404" s="32" t="s">
        <v>1352</v>
      </c>
      <c r="B404" s="32" t="s">
        <v>32</v>
      </c>
      <c r="C404" s="33" t="s">
        <v>815</v>
      </c>
      <c r="D404" s="60">
        <v>290</v>
      </c>
      <c r="E404" s="35">
        <f t="shared" si="27"/>
        <v>0.28999999999999998</v>
      </c>
      <c r="F404" s="36" t="str">
        <f t="shared" si="28"/>
        <v>Small</v>
      </c>
      <c r="G404" s="37" t="s">
        <v>176</v>
      </c>
      <c r="H404" s="38">
        <v>55.688175357294597</v>
      </c>
      <c r="I404" s="38">
        <v>-3.74519475878563</v>
      </c>
      <c r="J404" s="38">
        <v>55.688220999999999</v>
      </c>
      <c r="K404" s="38">
        <v>-3.7444744000000001</v>
      </c>
      <c r="L404" s="37" t="s">
        <v>40</v>
      </c>
      <c r="M404" s="39">
        <v>2005</v>
      </c>
      <c r="N404" s="39">
        <f t="shared" si="29"/>
        <v>16</v>
      </c>
      <c r="O404" s="40">
        <v>0.191</v>
      </c>
      <c r="P404" s="40">
        <v>0.32100000000000001</v>
      </c>
      <c r="Q404" s="41">
        <v>44166</v>
      </c>
      <c r="R404" s="43">
        <v>871</v>
      </c>
      <c r="S404" s="43">
        <v>634</v>
      </c>
      <c r="T404" s="44" t="s">
        <v>177</v>
      </c>
      <c r="U404" s="30" t="s">
        <v>1353</v>
      </c>
      <c r="V404" s="44" t="s">
        <v>1354</v>
      </c>
      <c r="W404" s="45"/>
      <c r="X404" s="45"/>
      <c r="Y404" s="48"/>
    </row>
    <row r="405" spans="1:25" ht="30" x14ac:dyDescent="0.25">
      <c r="A405" s="32" t="s">
        <v>1400</v>
      </c>
      <c r="B405" s="32" t="s">
        <v>206</v>
      </c>
      <c r="C405" s="33" t="s">
        <v>1015</v>
      </c>
      <c r="D405" s="60">
        <v>290</v>
      </c>
      <c r="E405" s="35">
        <f t="shared" si="27"/>
        <v>0.28999999999999998</v>
      </c>
      <c r="F405" s="36" t="str">
        <f t="shared" si="28"/>
        <v>Small</v>
      </c>
      <c r="G405" s="37" t="s">
        <v>176</v>
      </c>
      <c r="H405" s="38">
        <v>54.067134765124102</v>
      </c>
      <c r="I405" s="38">
        <v>-2.00268245681964</v>
      </c>
      <c r="J405" s="38">
        <v>54.067366653635403</v>
      </c>
      <c r="K405" s="38">
        <v>-2.00283066432947</v>
      </c>
      <c r="L405" s="37" t="s">
        <v>217</v>
      </c>
      <c r="M405" s="39"/>
      <c r="N405" s="39"/>
      <c r="O405" s="40">
        <v>0.435</v>
      </c>
      <c r="P405" s="40">
        <v>0.38400000000000001</v>
      </c>
      <c r="Q405" s="41">
        <v>40634</v>
      </c>
      <c r="R405" s="43">
        <v>977</v>
      </c>
      <c r="S405" s="43"/>
      <c r="T405" s="43"/>
      <c r="U405" s="30"/>
      <c r="V405" s="31"/>
      <c r="W405" s="47"/>
      <c r="X405" s="47"/>
      <c r="Y405" s="53"/>
    </row>
    <row r="406" spans="1:25" ht="45" x14ac:dyDescent="0.25">
      <c r="A406" s="32" t="s">
        <v>1401</v>
      </c>
      <c r="B406" s="32" t="s">
        <v>32</v>
      </c>
      <c r="C406" s="33" t="s">
        <v>840</v>
      </c>
      <c r="D406" s="60">
        <v>289</v>
      </c>
      <c r="E406" s="35">
        <f t="shared" si="27"/>
        <v>0.28899999999999998</v>
      </c>
      <c r="F406" s="36" t="str">
        <f t="shared" si="28"/>
        <v>Small</v>
      </c>
      <c r="G406" s="37" t="s">
        <v>34</v>
      </c>
      <c r="H406" s="38">
        <v>56.220912307472403</v>
      </c>
      <c r="I406" s="38">
        <v>-3.7499737350416402</v>
      </c>
      <c r="J406" s="38">
        <v>56.220664999999997</v>
      </c>
      <c r="K406" s="38">
        <v>-3.7516968999999998</v>
      </c>
      <c r="L406" s="37" t="s">
        <v>217</v>
      </c>
      <c r="M406" s="39">
        <v>2015</v>
      </c>
      <c r="N406" s="39">
        <f t="shared" ref="N406:N437" si="30">2021-M406</f>
        <v>6</v>
      </c>
      <c r="O406" s="40">
        <v>0.65100000000000002</v>
      </c>
      <c r="P406" s="40">
        <v>0.52400000000000002</v>
      </c>
      <c r="Q406" s="41">
        <v>44136</v>
      </c>
      <c r="R406" s="42">
        <v>1330</v>
      </c>
      <c r="S406" s="43"/>
      <c r="T406" s="43"/>
      <c r="U406" s="30" t="s">
        <v>1402</v>
      </c>
      <c r="V406" s="44" t="s">
        <v>1403</v>
      </c>
      <c r="W406" s="45"/>
      <c r="X406" s="45"/>
      <c r="Y406" s="48"/>
    </row>
    <row r="407" spans="1:25" ht="75" x14ac:dyDescent="0.25">
      <c r="A407" s="32" t="s">
        <v>1477</v>
      </c>
      <c r="B407" s="32" t="s">
        <v>32</v>
      </c>
      <c r="C407" s="33" t="s">
        <v>394</v>
      </c>
      <c r="D407" s="60">
        <v>288</v>
      </c>
      <c r="E407" s="35">
        <f t="shared" si="27"/>
        <v>0.28799999999999998</v>
      </c>
      <c r="F407" s="36" t="str">
        <f t="shared" si="28"/>
        <v>Small</v>
      </c>
      <c r="G407" s="37" t="s">
        <v>176</v>
      </c>
      <c r="H407" s="38">
        <v>56.772094000000003</v>
      </c>
      <c r="I407" s="38">
        <v>-5.2296893000000004</v>
      </c>
      <c r="J407" s="38">
        <v>56.781486000000001</v>
      </c>
      <c r="K407" s="38">
        <v>-5.2291428</v>
      </c>
      <c r="L407" s="37" t="s">
        <v>40</v>
      </c>
      <c r="M407" s="39">
        <v>2008</v>
      </c>
      <c r="N407" s="39">
        <f t="shared" si="30"/>
        <v>13</v>
      </c>
      <c r="O407" s="40">
        <v>0.28699999999999998</v>
      </c>
      <c r="P407" s="40">
        <v>0.307</v>
      </c>
      <c r="Q407" s="41">
        <v>44197</v>
      </c>
      <c r="R407" s="43">
        <v>674</v>
      </c>
      <c r="S407" s="43">
        <v>466</v>
      </c>
      <c r="T407" s="43"/>
      <c r="U407" s="30" t="s">
        <v>1478</v>
      </c>
      <c r="V407" s="44" t="s">
        <v>1479</v>
      </c>
      <c r="W407" s="45"/>
      <c r="X407" s="45"/>
      <c r="Y407" s="48"/>
    </row>
    <row r="408" spans="1:25" ht="90" x14ac:dyDescent="0.25">
      <c r="A408" s="32" t="s">
        <v>1404</v>
      </c>
      <c r="B408" s="32" t="s">
        <v>676</v>
      </c>
      <c r="C408" s="33" t="s">
        <v>1405</v>
      </c>
      <c r="D408" s="60">
        <v>280</v>
      </c>
      <c r="E408" s="35">
        <f t="shared" si="27"/>
        <v>0.28000000000000003</v>
      </c>
      <c r="F408" s="36" t="str">
        <f t="shared" si="28"/>
        <v>Small</v>
      </c>
      <c r="G408" s="37" t="s">
        <v>176</v>
      </c>
      <c r="H408" s="38">
        <v>54.900247</v>
      </c>
      <c r="I408" s="38">
        <v>-6.3627228000000002</v>
      </c>
      <c r="J408" s="38">
        <v>54.903927000000003</v>
      </c>
      <c r="K408" s="38">
        <v>-6.3617787000000003</v>
      </c>
      <c r="L408" s="37" t="s">
        <v>40</v>
      </c>
      <c r="M408" s="39">
        <v>1995</v>
      </c>
      <c r="N408" s="39">
        <f t="shared" si="30"/>
        <v>26</v>
      </c>
      <c r="O408" s="40">
        <v>0.36399999999999999</v>
      </c>
      <c r="P408" s="40">
        <v>0.38</v>
      </c>
      <c r="Q408" s="41">
        <v>44166</v>
      </c>
      <c r="R408" s="43">
        <v>930</v>
      </c>
      <c r="S408" s="43">
        <v>511</v>
      </c>
      <c r="T408" s="44" t="s">
        <v>1406</v>
      </c>
      <c r="U408" s="30" t="s">
        <v>1407</v>
      </c>
      <c r="V408" s="44" t="s">
        <v>1408</v>
      </c>
      <c r="W408" s="45"/>
      <c r="X408" s="45"/>
      <c r="Y408" s="48"/>
    </row>
    <row r="409" spans="1:25" ht="75" x14ac:dyDescent="0.25">
      <c r="A409" s="32" t="s">
        <v>1409</v>
      </c>
      <c r="B409" s="32" t="s">
        <v>32</v>
      </c>
      <c r="C409" s="33"/>
      <c r="D409" s="60">
        <v>280</v>
      </c>
      <c r="E409" s="35">
        <f t="shared" si="27"/>
        <v>0.28000000000000003</v>
      </c>
      <c r="F409" s="36" t="str">
        <f t="shared" si="28"/>
        <v>Small</v>
      </c>
      <c r="G409" s="37" t="s">
        <v>34</v>
      </c>
      <c r="H409" s="38">
        <v>57.026555329746301</v>
      </c>
      <c r="I409" s="38">
        <v>-5.6431581564532696</v>
      </c>
      <c r="J409" s="38">
        <v>57.018329999999999</v>
      </c>
      <c r="K409" s="38">
        <v>-5.6466463999999998</v>
      </c>
      <c r="L409" s="37" t="s">
        <v>40</v>
      </c>
      <c r="M409" s="39">
        <v>1970</v>
      </c>
      <c r="N409" s="39">
        <f t="shared" si="30"/>
        <v>51</v>
      </c>
      <c r="O409" s="40">
        <v>0.24399999999999999</v>
      </c>
      <c r="P409" s="40">
        <v>0.248</v>
      </c>
      <c r="Q409" s="41">
        <v>44136</v>
      </c>
      <c r="R409" s="43">
        <v>609</v>
      </c>
      <c r="S409" s="43">
        <v>609</v>
      </c>
      <c r="T409" s="43" t="s">
        <v>52</v>
      </c>
      <c r="U409" s="30" t="s">
        <v>1410</v>
      </c>
      <c r="V409" s="44" t="s">
        <v>1411</v>
      </c>
      <c r="W409" s="45"/>
      <c r="X409" s="45"/>
      <c r="Y409" s="48"/>
    </row>
    <row r="410" spans="1:25" ht="75" x14ac:dyDescent="0.25">
      <c r="A410" s="32" t="s">
        <v>1412</v>
      </c>
      <c r="B410" s="32" t="s">
        <v>32</v>
      </c>
      <c r="C410" s="33" t="s">
        <v>33</v>
      </c>
      <c r="D410" s="60">
        <v>280</v>
      </c>
      <c r="E410" s="35">
        <f t="shared" si="27"/>
        <v>0.28000000000000003</v>
      </c>
      <c r="F410" s="36" t="str">
        <f t="shared" si="28"/>
        <v>Small</v>
      </c>
      <c r="G410" s="37" t="s">
        <v>34</v>
      </c>
      <c r="H410" s="38">
        <v>56.620753999999998</v>
      </c>
      <c r="I410" s="38">
        <v>-6.0703366000000001</v>
      </c>
      <c r="J410" s="38">
        <v>56.61768</v>
      </c>
      <c r="K410" s="38">
        <v>-6.0785977999999998</v>
      </c>
      <c r="L410" s="37" t="s">
        <v>40</v>
      </c>
      <c r="M410" s="39">
        <v>1953</v>
      </c>
      <c r="N410" s="39">
        <f t="shared" si="30"/>
        <v>68</v>
      </c>
      <c r="O410" s="40">
        <v>0.115</v>
      </c>
      <c r="P410" s="40">
        <v>1E-3</v>
      </c>
      <c r="Q410" s="41">
        <v>41671</v>
      </c>
      <c r="R410" s="43">
        <v>2</v>
      </c>
      <c r="S410" s="43"/>
      <c r="T410" s="44" t="s">
        <v>356</v>
      </c>
      <c r="U410" s="30" t="s">
        <v>1413</v>
      </c>
      <c r="V410" s="31"/>
      <c r="W410" s="47"/>
      <c r="X410" s="47"/>
      <c r="Y410" s="53"/>
    </row>
    <row r="411" spans="1:25" ht="30" x14ac:dyDescent="0.25">
      <c r="A411" s="32" t="s">
        <v>2016</v>
      </c>
      <c r="B411" s="32" t="s">
        <v>72</v>
      </c>
      <c r="C411" s="33" t="s">
        <v>2017</v>
      </c>
      <c r="D411" s="60">
        <f>2*140</f>
        <v>280</v>
      </c>
      <c r="E411" s="35">
        <f t="shared" si="27"/>
        <v>0.28000000000000003</v>
      </c>
      <c r="F411" s="36" t="str">
        <f t="shared" si="28"/>
        <v>Small</v>
      </c>
      <c r="G411" s="37" t="s">
        <v>176</v>
      </c>
      <c r="H411" s="38">
        <v>52.866585999999998</v>
      </c>
      <c r="I411" s="38">
        <v>-3.7097804000000001</v>
      </c>
      <c r="J411" s="38">
        <v>52.869363999999997</v>
      </c>
      <c r="K411" s="38">
        <v>-3.7205819999999998</v>
      </c>
      <c r="L411" s="37" t="s">
        <v>217</v>
      </c>
      <c r="M411" s="39">
        <v>2016</v>
      </c>
      <c r="N411" s="39">
        <f t="shared" si="30"/>
        <v>5</v>
      </c>
      <c r="O411" s="43"/>
      <c r="P411" s="43"/>
      <c r="Q411" s="41">
        <v>42248</v>
      </c>
      <c r="R411" s="43">
        <v>178</v>
      </c>
      <c r="S411" s="43"/>
      <c r="T411" s="43"/>
      <c r="U411" s="30" t="s">
        <v>2018</v>
      </c>
      <c r="V411" s="33" t="s">
        <v>2019</v>
      </c>
      <c r="W411" s="38"/>
      <c r="X411" s="38"/>
      <c r="Y411" s="37"/>
    </row>
    <row r="412" spans="1:25" ht="45" x14ac:dyDescent="0.25">
      <c r="A412" s="32" t="s">
        <v>1414</v>
      </c>
      <c r="B412" s="32" t="s">
        <v>72</v>
      </c>
      <c r="C412" s="33" t="s">
        <v>1415</v>
      </c>
      <c r="D412" s="60">
        <v>275</v>
      </c>
      <c r="E412" s="35">
        <f t="shared" si="27"/>
        <v>0.27500000000000002</v>
      </c>
      <c r="F412" s="36" t="str">
        <f t="shared" si="28"/>
        <v>Small</v>
      </c>
      <c r="G412" s="37" t="s">
        <v>176</v>
      </c>
      <c r="H412" s="38">
        <v>52.908206</v>
      </c>
      <c r="I412" s="38">
        <v>-3.4356602999999999</v>
      </c>
      <c r="J412" s="38">
        <v>52.903531000000001</v>
      </c>
      <c r="K412" s="38">
        <v>-3.4265105999999999</v>
      </c>
      <c r="L412" s="37" t="s">
        <v>217</v>
      </c>
      <c r="M412" s="39">
        <v>2016</v>
      </c>
      <c r="N412" s="39">
        <f t="shared" si="30"/>
        <v>5</v>
      </c>
      <c r="O412" s="40">
        <v>0.32400000000000001</v>
      </c>
      <c r="P412" s="40">
        <v>0.443</v>
      </c>
      <c r="Q412" s="41">
        <v>43891</v>
      </c>
      <c r="R412" s="42">
        <v>1069</v>
      </c>
      <c r="S412" s="43"/>
      <c r="T412" s="43"/>
      <c r="U412" s="30" t="s">
        <v>1416</v>
      </c>
      <c r="V412" s="44" t="s">
        <v>1417</v>
      </c>
      <c r="W412" s="45"/>
      <c r="X412" s="45"/>
      <c r="Y412" s="48"/>
    </row>
    <row r="413" spans="1:25" ht="60" x14ac:dyDescent="0.25">
      <c r="A413" s="32" t="s">
        <v>1418</v>
      </c>
      <c r="B413" s="32" t="s">
        <v>72</v>
      </c>
      <c r="C413" s="33" t="s">
        <v>1419</v>
      </c>
      <c r="D413" s="60">
        <v>271</v>
      </c>
      <c r="E413" s="35">
        <f t="shared" si="27"/>
        <v>0.27100000000000002</v>
      </c>
      <c r="F413" s="36" t="str">
        <f t="shared" si="28"/>
        <v>Small</v>
      </c>
      <c r="G413" s="37" t="s">
        <v>176</v>
      </c>
      <c r="H413" s="38">
        <v>53.226672651948498</v>
      </c>
      <c r="I413" s="38">
        <v>-4.0029950603705604</v>
      </c>
      <c r="J413" s="38">
        <v>53.220079276621497</v>
      </c>
      <c r="K413" s="38">
        <v>-3.9650942593419001</v>
      </c>
      <c r="L413" s="37" t="s">
        <v>217</v>
      </c>
      <c r="M413" s="39">
        <v>2015</v>
      </c>
      <c r="N413" s="39">
        <f t="shared" si="30"/>
        <v>6</v>
      </c>
      <c r="O413" s="40">
        <v>0.40400000000000003</v>
      </c>
      <c r="P413" s="40">
        <v>0.47699999999999998</v>
      </c>
      <c r="Q413" s="41">
        <v>44197</v>
      </c>
      <c r="R413" s="42">
        <v>1136</v>
      </c>
      <c r="S413" s="43"/>
      <c r="T413" s="43"/>
      <c r="U413" s="30" t="s">
        <v>1420</v>
      </c>
      <c r="V413" s="44" t="s">
        <v>1421</v>
      </c>
      <c r="W413" s="45" t="s">
        <v>3275</v>
      </c>
      <c r="X413" s="61">
        <f>6/12</f>
        <v>0.5</v>
      </c>
      <c r="Y413" s="48" t="s">
        <v>3274</v>
      </c>
    </row>
    <row r="414" spans="1:25" ht="75" x14ac:dyDescent="0.25">
      <c r="A414" s="33" t="s">
        <v>1422</v>
      </c>
      <c r="B414" s="33" t="s">
        <v>32</v>
      </c>
      <c r="C414" s="33" t="s">
        <v>1423</v>
      </c>
      <c r="D414" s="38">
        <v>271</v>
      </c>
      <c r="E414" s="35">
        <f t="shared" si="27"/>
        <v>0.27100000000000002</v>
      </c>
      <c r="F414" s="36" t="str">
        <f t="shared" si="28"/>
        <v>Small</v>
      </c>
      <c r="G414" s="37" t="s">
        <v>176</v>
      </c>
      <c r="H414" s="38">
        <v>56.6228082070879</v>
      </c>
      <c r="I414" s="38">
        <v>-5.8339001005493198</v>
      </c>
      <c r="J414" s="38"/>
      <c r="K414" s="38"/>
      <c r="L414" s="37" t="s">
        <v>217</v>
      </c>
      <c r="M414" s="39">
        <v>2016</v>
      </c>
      <c r="N414" s="39">
        <f t="shared" si="30"/>
        <v>5</v>
      </c>
      <c r="O414" s="40">
        <v>0.32400000000000001</v>
      </c>
      <c r="P414" s="40">
        <v>0.31</v>
      </c>
      <c r="Q414" s="41">
        <v>44197</v>
      </c>
      <c r="R414" s="43">
        <v>737</v>
      </c>
      <c r="S414" s="43"/>
      <c r="T414" s="43"/>
      <c r="U414" s="30" t="s">
        <v>1424</v>
      </c>
      <c r="V414" s="44" t="s">
        <v>1425</v>
      </c>
      <c r="W414" s="45"/>
      <c r="X414" s="45"/>
      <c r="Y414" s="48"/>
    </row>
    <row r="415" spans="1:25" ht="75" x14ac:dyDescent="0.25">
      <c r="A415" s="32" t="s">
        <v>1426</v>
      </c>
      <c r="B415" s="32" t="s">
        <v>32</v>
      </c>
      <c r="C415" s="33" t="s">
        <v>216</v>
      </c>
      <c r="D415" s="60">
        <v>270</v>
      </c>
      <c r="E415" s="35">
        <f t="shared" si="27"/>
        <v>0.27</v>
      </c>
      <c r="F415" s="36" t="str">
        <f t="shared" si="28"/>
        <v>Small</v>
      </c>
      <c r="G415" s="37" t="s">
        <v>176</v>
      </c>
      <c r="H415" s="38">
        <v>56.777804922456397</v>
      </c>
      <c r="I415" s="38">
        <v>-4.2662064346148201</v>
      </c>
      <c r="J415" s="38">
        <v>56.7840437430226</v>
      </c>
      <c r="K415" s="38">
        <v>-4.2805515069100801</v>
      </c>
      <c r="L415" s="37" t="s">
        <v>217</v>
      </c>
      <c r="M415" s="39">
        <v>2016</v>
      </c>
      <c r="N415" s="39">
        <f t="shared" si="30"/>
        <v>5</v>
      </c>
      <c r="O415" s="40">
        <v>0.28499999999999998</v>
      </c>
      <c r="P415" s="40">
        <v>0.27100000000000002</v>
      </c>
      <c r="Q415" s="41">
        <v>44075</v>
      </c>
      <c r="R415" s="43">
        <v>643</v>
      </c>
      <c r="S415" s="43"/>
      <c r="T415" s="43"/>
      <c r="U415" s="30" t="s">
        <v>1427</v>
      </c>
      <c r="V415" s="44" t="s">
        <v>1036</v>
      </c>
      <c r="W415" s="45"/>
      <c r="X415" s="45"/>
      <c r="Y415" s="48"/>
    </row>
    <row r="416" spans="1:25" ht="45" x14ac:dyDescent="0.25">
      <c r="A416" s="32" t="s">
        <v>3380</v>
      </c>
      <c r="B416" s="32" t="s">
        <v>206</v>
      </c>
      <c r="C416" s="33" t="s">
        <v>3414</v>
      </c>
      <c r="D416" s="60">
        <v>265</v>
      </c>
      <c r="E416" s="35">
        <f t="shared" si="27"/>
        <v>0.26500000000000001</v>
      </c>
      <c r="F416" s="36" t="str">
        <f t="shared" si="28"/>
        <v>Small</v>
      </c>
      <c r="G416" s="37" t="s">
        <v>176</v>
      </c>
      <c r="H416" s="38">
        <v>53.462615999999997</v>
      </c>
      <c r="I416" s="38">
        <v>-1.3029199</v>
      </c>
      <c r="J416" s="38">
        <v>53.462560000000003</v>
      </c>
      <c r="K416" s="38">
        <v>-1.3032538</v>
      </c>
      <c r="L416" s="37" t="s">
        <v>217</v>
      </c>
      <c r="M416" s="39">
        <v>2015</v>
      </c>
      <c r="N416" s="39">
        <f t="shared" si="30"/>
        <v>6</v>
      </c>
      <c r="O416" s="40">
        <v>0.27800000000000002</v>
      </c>
      <c r="P416" s="40">
        <v>0.35899999999999999</v>
      </c>
      <c r="Q416" s="41">
        <v>43525</v>
      </c>
      <c r="R416" s="43">
        <v>832</v>
      </c>
      <c r="S416" s="43"/>
      <c r="T416" s="43"/>
      <c r="U416" s="30" t="s">
        <v>1428</v>
      </c>
      <c r="V416" s="44" t="s">
        <v>1429</v>
      </c>
      <c r="W416" s="45"/>
      <c r="X416" s="45"/>
      <c r="Y416" s="48"/>
    </row>
    <row r="417" spans="1:25" ht="120" x14ac:dyDescent="0.25">
      <c r="A417" s="32" t="s">
        <v>1430</v>
      </c>
      <c r="B417" s="32" t="s">
        <v>32</v>
      </c>
      <c r="C417" s="33" t="s">
        <v>1431</v>
      </c>
      <c r="D417" s="60">
        <v>262</v>
      </c>
      <c r="E417" s="35">
        <f t="shared" si="27"/>
        <v>0.26200000000000001</v>
      </c>
      <c r="F417" s="36" t="str">
        <f t="shared" si="28"/>
        <v>Small</v>
      </c>
      <c r="G417" s="37" t="s">
        <v>176</v>
      </c>
      <c r="H417" s="38">
        <v>56.687066999999999</v>
      </c>
      <c r="I417" s="38">
        <v>-5.4840378000000003</v>
      </c>
      <c r="J417" s="38">
        <v>56.679290999999999</v>
      </c>
      <c r="K417" s="38">
        <v>-5.4775166999999998</v>
      </c>
      <c r="L417" s="37" t="s">
        <v>217</v>
      </c>
      <c r="M417" s="39">
        <v>2016</v>
      </c>
      <c r="N417" s="39">
        <f t="shared" si="30"/>
        <v>5</v>
      </c>
      <c r="O417" s="40">
        <v>0.57199999999999995</v>
      </c>
      <c r="P417" s="40">
        <v>0.372</v>
      </c>
      <c r="Q417" s="41">
        <v>43891</v>
      </c>
      <c r="R417" s="43">
        <v>856</v>
      </c>
      <c r="S417" s="43"/>
      <c r="T417" s="43" t="s">
        <v>52</v>
      </c>
      <c r="U417" s="30" t="s">
        <v>1432</v>
      </c>
      <c r="V417" s="44" t="s">
        <v>459</v>
      </c>
      <c r="W417" s="45"/>
      <c r="X417" s="45"/>
      <c r="Y417" s="48"/>
    </row>
    <row r="418" spans="1:25" ht="45" x14ac:dyDescent="0.25">
      <c r="A418" s="32" t="s">
        <v>1433</v>
      </c>
      <c r="B418" s="32" t="s">
        <v>32</v>
      </c>
      <c r="C418" s="33" t="s">
        <v>1434</v>
      </c>
      <c r="D418" s="60">
        <v>259</v>
      </c>
      <c r="E418" s="35">
        <f t="shared" si="27"/>
        <v>0.25900000000000001</v>
      </c>
      <c r="F418" s="36" t="str">
        <f t="shared" si="28"/>
        <v>Small</v>
      </c>
      <c r="G418" s="37" t="s">
        <v>176</v>
      </c>
      <c r="H418" s="38">
        <v>56.630648999999998</v>
      </c>
      <c r="I418" s="38">
        <v>-3.6379619000000001</v>
      </c>
      <c r="J418" s="38"/>
      <c r="K418" s="38"/>
      <c r="L418" s="37" t="s">
        <v>217</v>
      </c>
      <c r="M418" s="39">
        <v>2015</v>
      </c>
      <c r="N418" s="39">
        <f t="shared" si="30"/>
        <v>6</v>
      </c>
      <c r="O418" s="40">
        <v>0.33600000000000002</v>
      </c>
      <c r="P418" s="40">
        <v>0.41899999999999998</v>
      </c>
      <c r="Q418" s="41">
        <v>43983</v>
      </c>
      <c r="R418" s="43">
        <v>954</v>
      </c>
      <c r="S418" s="43"/>
      <c r="T418" s="43"/>
      <c r="U418" s="30" t="s">
        <v>1435</v>
      </c>
      <c r="V418" s="44" t="s">
        <v>1436</v>
      </c>
      <c r="W418" s="45"/>
      <c r="X418" s="45"/>
      <c r="Y418" s="48"/>
    </row>
    <row r="419" spans="1:25" ht="75" x14ac:dyDescent="0.25">
      <c r="A419" s="33" t="s">
        <v>1437</v>
      </c>
      <c r="B419" s="33" t="s">
        <v>32</v>
      </c>
      <c r="C419" s="105" t="s">
        <v>820</v>
      </c>
      <c r="D419" s="38">
        <v>257</v>
      </c>
      <c r="E419" s="35">
        <f t="shared" si="27"/>
        <v>0.25700000000000001</v>
      </c>
      <c r="F419" s="36" t="str">
        <f t="shared" si="28"/>
        <v>Small</v>
      </c>
      <c r="G419" s="37" t="s">
        <v>176</v>
      </c>
      <c r="H419" s="38"/>
      <c r="I419" s="38"/>
      <c r="J419" s="38"/>
      <c r="K419" s="38"/>
      <c r="L419" s="37" t="s">
        <v>40</v>
      </c>
      <c r="M419" s="39">
        <v>1988</v>
      </c>
      <c r="N419" s="39">
        <f t="shared" si="30"/>
        <v>33</v>
      </c>
      <c r="O419" s="40">
        <v>0.27100000000000002</v>
      </c>
      <c r="P419" s="40">
        <v>0.39500000000000002</v>
      </c>
      <c r="Q419" s="41">
        <v>44166</v>
      </c>
      <c r="R419" s="43">
        <v>891</v>
      </c>
      <c r="S419" s="43">
        <v>797</v>
      </c>
      <c r="T419" s="44" t="s">
        <v>89</v>
      </c>
      <c r="U419" s="30" t="s">
        <v>1438</v>
      </c>
      <c r="V419" s="44" t="s">
        <v>484</v>
      </c>
      <c r="W419" s="45"/>
      <c r="X419" s="45"/>
      <c r="Y419" s="48"/>
    </row>
    <row r="420" spans="1:25" ht="45" x14ac:dyDescent="0.25">
      <c r="A420" s="32" t="s">
        <v>1439</v>
      </c>
      <c r="B420" s="32" t="s">
        <v>32</v>
      </c>
      <c r="C420" s="33" t="s">
        <v>468</v>
      </c>
      <c r="D420" s="60">
        <v>256</v>
      </c>
      <c r="E420" s="35">
        <f t="shared" si="27"/>
        <v>0.25600000000000001</v>
      </c>
      <c r="F420" s="36" t="str">
        <f t="shared" si="28"/>
        <v>Small</v>
      </c>
      <c r="G420" s="37" t="s">
        <v>34</v>
      </c>
      <c r="H420" s="38">
        <v>57.554085212244701</v>
      </c>
      <c r="I420" s="38">
        <v>-4.6153304922592904</v>
      </c>
      <c r="J420" s="47">
        <v>57.515062</v>
      </c>
      <c r="K420" s="47">
        <v>-4.6682962999999997</v>
      </c>
      <c r="L420" s="37" t="s">
        <v>40</v>
      </c>
      <c r="M420" s="39">
        <v>1959</v>
      </c>
      <c r="N420" s="39">
        <f t="shared" si="30"/>
        <v>62</v>
      </c>
      <c r="O420" s="40">
        <v>0.47899999999999998</v>
      </c>
      <c r="P420" s="40">
        <v>0.44700000000000001</v>
      </c>
      <c r="Q420" s="41">
        <v>44136</v>
      </c>
      <c r="R420" s="42">
        <v>1006</v>
      </c>
      <c r="S420" s="42">
        <v>1006</v>
      </c>
      <c r="T420" s="44" t="s">
        <v>41</v>
      </c>
      <c r="U420" s="30" t="s">
        <v>1440</v>
      </c>
      <c r="V420" s="44" t="s">
        <v>140</v>
      </c>
      <c r="W420" s="45"/>
      <c r="X420" s="45"/>
      <c r="Y420" s="48"/>
    </row>
    <row r="421" spans="1:25" ht="60" x14ac:dyDescent="0.25">
      <c r="A421" s="32" t="s">
        <v>1491</v>
      </c>
      <c r="B421" s="32" t="s">
        <v>676</v>
      </c>
      <c r="C421" s="33" t="s">
        <v>1492</v>
      </c>
      <c r="D421" s="60">
        <v>255</v>
      </c>
      <c r="E421" s="35">
        <f t="shared" si="27"/>
        <v>0.255</v>
      </c>
      <c r="F421" s="36" t="str">
        <f t="shared" si="28"/>
        <v>Small</v>
      </c>
      <c r="G421" s="71" t="s">
        <v>176</v>
      </c>
      <c r="H421" s="72">
        <v>55.196928999999997</v>
      </c>
      <c r="I421" s="72">
        <v>-6.525722</v>
      </c>
      <c r="J421" s="38">
        <v>55.196485000000003</v>
      </c>
      <c r="K421" s="38">
        <v>-6.5261269999999998</v>
      </c>
      <c r="L421" s="37" t="s">
        <v>40</v>
      </c>
      <c r="M421" s="39">
        <v>2017</v>
      </c>
      <c r="N421" s="39">
        <f t="shared" si="30"/>
        <v>4</v>
      </c>
      <c r="O421" s="40">
        <v>0.48199999999999998</v>
      </c>
      <c r="P421" s="40">
        <v>0.57299999999999995</v>
      </c>
      <c r="Q421" s="41">
        <v>44197</v>
      </c>
      <c r="R421" s="42">
        <v>1254</v>
      </c>
      <c r="S421" s="42">
        <v>2732</v>
      </c>
      <c r="T421" s="42"/>
      <c r="U421" s="30" t="s">
        <v>1493</v>
      </c>
      <c r="V421" s="44" t="s">
        <v>1494</v>
      </c>
      <c r="W421" s="45"/>
      <c r="X421" s="45"/>
      <c r="Y421" s="48"/>
    </row>
    <row r="422" spans="1:25" ht="60" x14ac:dyDescent="0.25">
      <c r="A422" s="32" t="s">
        <v>1441</v>
      </c>
      <c r="B422" s="32" t="s">
        <v>32</v>
      </c>
      <c r="C422" s="33" t="s">
        <v>1442</v>
      </c>
      <c r="D422" s="60">
        <v>252</v>
      </c>
      <c r="E422" s="35">
        <f t="shared" si="27"/>
        <v>0.252</v>
      </c>
      <c r="F422" s="36" t="str">
        <f t="shared" si="28"/>
        <v>Small</v>
      </c>
      <c r="G422" s="37" t="s">
        <v>176</v>
      </c>
      <c r="H422" s="38">
        <v>57.625689723742099</v>
      </c>
      <c r="I422" s="38">
        <v>-4.5918299396259101</v>
      </c>
      <c r="J422" s="38">
        <v>57.632617000000003</v>
      </c>
      <c r="K422" s="38">
        <v>-4.5997463999999999</v>
      </c>
      <c r="L422" s="37" t="s">
        <v>217</v>
      </c>
      <c r="M422" s="39">
        <v>2016</v>
      </c>
      <c r="N422" s="39">
        <f t="shared" si="30"/>
        <v>5</v>
      </c>
      <c r="O422" s="40">
        <v>0.307</v>
      </c>
      <c r="P422" s="40">
        <v>0.27600000000000002</v>
      </c>
      <c r="Q422" s="41">
        <v>44136</v>
      </c>
      <c r="R422" s="43">
        <v>610</v>
      </c>
      <c r="S422" s="43"/>
      <c r="T422" s="43"/>
      <c r="U422" s="30" t="s">
        <v>1443</v>
      </c>
      <c r="V422" s="44" t="s">
        <v>1444</v>
      </c>
      <c r="W422" s="45"/>
      <c r="X422" s="45"/>
      <c r="Y422" s="48"/>
    </row>
    <row r="423" spans="1:25" ht="45" x14ac:dyDescent="0.25">
      <c r="A423" s="32" t="s">
        <v>1445</v>
      </c>
      <c r="B423" s="32" t="s">
        <v>32</v>
      </c>
      <c r="C423" s="33" t="s">
        <v>840</v>
      </c>
      <c r="D423" s="60">
        <v>250</v>
      </c>
      <c r="E423" s="35">
        <f t="shared" si="27"/>
        <v>0.25</v>
      </c>
      <c r="F423" s="36" t="str">
        <f t="shared" si="28"/>
        <v>Small</v>
      </c>
      <c r="G423" s="37" t="s">
        <v>387</v>
      </c>
      <c r="H423" s="38">
        <v>55.365673999999999</v>
      </c>
      <c r="I423" s="38">
        <v>-3.6148573000000002</v>
      </c>
      <c r="J423" s="38" t="s">
        <v>197</v>
      </c>
      <c r="K423" s="38" t="s">
        <v>197</v>
      </c>
      <c r="L423" s="37" t="s">
        <v>217</v>
      </c>
      <c r="M423" s="39">
        <v>2014</v>
      </c>
      <c r="N423" s="39">
        <f t="shared" si="30"/>
        <v>7</v>
      </c>
      <c r="O423" s="40">
        <v>0.63400000000000001</v>
      </c>
      <c r="P423" s="40">
        <v>0.67</v>
      </c>
      <c r="Q423" s="41">
        <v>44197</v>
      </c>
      <c r="R423" s="42">
        <v>1472</v>
      </c>
      <c r="S423" s="43"/>
      <c r="T423" s="43"/>
      <c r="U423" s="30" t="s">
        <v>1446</v>
      </c>
      <c r="V423" s="44" t="s">
        <v>1447</v>
      </c>
      <c r="W423" s="45"/>
      <c r="X423" s="45"/>
      <c r="Y423" s="48"/>
    </row>
    <row r="424" spans="1:25" ht="45" x14ac:dyDescent="0.25">
      <c r="A424" s="32" t="s">
        <v>1448</v>
      </c>
      <c r="B424" s="32" t="s">
        <v>32</v>
      </c>
      <c r="C424" s="33" t="s">
        <v>3419</v>
      </c>
      <c r="D424" s="60">
        <v>250</v>
      </c>
      <c r="E424" s="35">
        <f t="shared" si="27"/>
        <v>0.25</v>
      </c>
      <c r="F424" s="36" t="str">
        <f t="shared" si="28"/>
        <v>Small</v>
      </c>
      <c r="G424" s="37" t="s">
        <v>176</v>
      </c>
      <c r="H424" s="38">
        <v>56.658304000000001</v>
      </c>
      <c r="I424" s="38">
        <v>-3.7770857000000002</v>
      </c>
      <c r="J424" s="38">
        <v>56.655517000000003</v>
      </c>
      <c r="K424" s="38">
        <v>-3.7854565999999998</v>
      </c>
      <c r="L424" s="37" t="s">
        <v>217</v>
      </c>
      <c r="M424" s="39">
        <v>2016</v>
      </c>
      <c r="N424" s="39">
        <f t="shared" si="30"/>
        <v>5</v>
      </c>
      <c r="O424" s="40">
        <v>0.64700000000000002</v>
      </c>
      <c r="P424" s="40">
        <v>0.57699999999999996</v>
      </c>
      <c r="Q424" s="41">
        <v>43891</v>
      </c>
      <c r="R424" s="42">
        <v>1267</v>
      </c>
      <c r="S424" s="43"/>
      <c r="T424" s="43"/>
      <c r="U424" s="30" t="s">
        <v>1449</v>
      </c>
      <c r="V424" s="44" t="s">
        <v>1450</v>
      </c>
      <c r="W424" s="45"/>
      <c r="X424" s="45"/>
      <c r="Y424" s="48"/>
    </row>
    <row r="425" spans="1:25" ht="75" x14ac:dyDescent="0.25">
      <c r="A425" s="32" t="s">
        <v>1451</v>
      </c>
      <c r="B425" s="32" t="s">
        <v>72</v>
      </c>
      <c r="C425" s="33" t="s">
        <v>1223</v>
      </c>
      <c r="D425" s="60">
        <v>250</v>
      </c>
      <c r="E425" s="35">
        <f t="shared" si="27"/>
        <v>0.25</v>
      </c>
      <c r="F425" s="36" t="str">
        <f t="shared" si="28"/>
        <v>Small</v>
      </c>
      <c r="G425" s="37" t="s">
        <v>2517</v>
      </c>
      <c r="H425" s="38">
        <v>51.882407000000001</v>
      </c>
      <c r="I425" s="38">
        <v>-4.8523551999999999</v>
      </c>
      <c r="J425" s="38">
        <v>51.882617000000003</v>
      </c>
      <c r="K425" s="38">
        <v>-4.8531541000000002</v>
      </c>
      <c r="L425" s="37" t="s">
        <v>217</v>
      </c>
      <c r="M425" s="39">
        <v>2017</v>
      </c>
      <c r="N425" s="39">
        <f t="shared" si="30"/>
        <v>4</v>
      </c>
      <c r="O425" s="40">
        <v>0.39400000000000002</v>
      </c>
      <c r="P425" s="40">
        <v>0.505</v>
      </c>
      <c r="Q425" s="41">
        <v>44197</v>
      </c>
      <c r="R425" s="42">
        <v>1109</v>
      </c>
      <c r="S425" s="43"/>
      <c r="T425" s="43"/>
      <c r="U425" s="30" t="s">
        <v>1452</v>
      </c>
      <c r="V425" s="44" t="s">
        <v>1453</v>
      </c>
      <c r="W425" s="45"/>
      <c r="X425" s="45"/>
      <c r="Y425" s="48"/>
    </row>
    <row r="426" spans="1:25" ht="60" x14ac:dyDescent="0.25">
      <c r="A426" s="32" t="s">
        <v>1454</v>
      </c>
      <c r="B426" s="32" t="s">
        <v>206</v>
      </c>
      <c r="C426" s="33" t="s">
        <v>1455</v>
      </c>
      <c r="D426" s="60">
        <v>250</v>
      </c>
      <c r="E426" s="35">
        <f t="shared" si="27"/>
        <v>0.25</v>
      </c>
      <c r="F426" s="36" t="str">
        <f t="shared" si="28"/>
        <v>Small</v>
      </c>
      <c r="G426" s="37" t="s">
        <v>176</v>
      </c>
      <c r="H426" s="38">
        <v>54.507849896544897</v>
      </c>
      <c r="I426" s="38">
        <v>-2.90261651992168</v>
      </c>
      <c r="J426" s="38">
        <v>54.502827000000003</v>
      </c>
      <c r="K426" s="38">
        <v>-2.9013113000000001</v>
      </c>
      <c r="L426" s="37" t="s">
        <v>217</v>
      </c>
      <c r="M426" s="39">
        <v>2016</v>
      </c>
      <c r="N426" s="39">
        <f t="shared" si="30"/>
        <v>5</v>
      </c>
      <c r="O426" s="40">
        <v>0.52100000000000002</v>
      </c>
      <c r="P426" s="40">
        <v>0.49</v>
      </c>
      <c r="Q426" s="41">
        <v>43891</v>
      </c>
      <c r="R426" s="42">
        <v>1077</v>
      </c>
      <c r="S426" s="43"/>
      <c r="T426" s="43"/>
      <c r="U426" s="30" t="s">
        <v>1456</v>
      </c>
      <c r="V426" s="44" t="s">
        <v>1457</v>
      </c>
      <c r="W426" s="45"/>
      <c r="X426" s="45"/>
      <c r="Y426" s="37" t="s">
        <v>3276</v>
      </c>
    </row>
    <row r="427" spans="1:25" ht="60" x14ac:dyDescent="0.25">
      <c r="A427" s="32" t="s">
        <v>1458</v>
      </c>
      <c r="B427" s="32" t="s">
        <v>676</v>
      </c>
      <c r="C427" s="33" t="s">
        <v>3420</v>
      </c>
      <c r="D427" s="60">
        <v>250</v>
      </c>
      <c r="E427" s="35">
        <f t="shared" si="27"/>
        <v>0.25</v>
      </c>
      <c r="F427" s="36" t="str">
        <f t="shared" si="28"/>
        <v>Small</v>
      </c>
      <c r="G427" s="37" t="s">
        <v>176</v>
      </c>
      <c r="H427" s="38">
        <v>55.021628502353202</v>
      </c>
      <c r="I427" s="38">
        <v>-5.9802141541174896</v>
      </c>
      <c r="J427" s="38">
        <v>55.022193020643897</v>
      </c>
      <c r="K427" s="38">
        <v>-6.0018808378712603</v>
      </c>
      <c r="L427" s="37" t="s">
        <v>40</v>
      </c>
      <c r="M427" s="39">
        <v>2017</v>
      </c>
      <c r="N427" s="39">
        <f t="shared" si="30"/>
        <v>4</v>
      </c>
      <c r="O427" s="40">
        <v>0.439</v>
      </c>
      <c r="P427" s="40">
        <v>0.48799999999999999</v>
      </c>
      <c r="Q427" s="41">
        <v>44105</v>
      </c>
      <c r="R427" s="42">
        <v>1071</v>
      </c>
      <c r="S427" s="42">
        <v>3213</v>
      </c>
      <c r="T427" s="42"/>
      <c r="U427" s="30" t="s">
        <v>1459</v>
      </c>
      <c r="V427" s="44" t="s">
        <v>1460</v>
      </c>
      <c r="W427" s="45"/>
      <c r="X427" s="45"/>
      <c r="Y427" s="48"/>
    </row>
    <row r="428" spans="1:25" ht="60" x14ac:dyDescent="0.25">
      <c r="A428" s="32" t="s">
        <v>1461</v>
      </c>
      <c r="B428" s="32" t="s">
        <v>32</v>
      </c>
      <c r="C428" s="33" t="s">
        <v>1462</v>
      </c>
      <c r="D428" s="60">
        <v>250</v>
      </c>
      <c r="E428" s="35">
        <f t="shared" si="27"/>
        <v>0.25</v>
      </c>
      <c r="F428" s="36" t="str">
        <f t="shared" si="28"/>
        <v>Small</v>
      </c>
      <c r="G428" s="37" t="s">
        <v>34</v>
      </c>
      <c r="H428" s="38">
        <v>56.219969264324902</v>
      </c>
      <c r="I428" s="38">
        <v>-5.4669255255157996</v>
      </c>
      <c r="J428" s="38">
        <v>56.213936096549503</v>
      </c>
      <c r="K428" s="38">
        <v>-5.4513387310224601</v>
      </c>
      <c r="L428" s="37" t="s">
        <v>217</v>
      </c>
      <c r="M428" s="39">
        <v>2016</v>
      </c>
      <c r="N428" s="39">
        <f t="shared" si="30"/>
        <v>5</v>
      </c>
      <c r="O428" s="40">
        <v>0.44800000000000001</v>
      </c>
      <c r="P428" s="40">
        <v>0.46600000000000003</v>
      </c>
      <c r="Q428" s="41">
        <v>43891</v>
      </c>
      <c r="R428" s="42">
        <v>1023</v>
      </c>
      <c r="S428" s="43"/>
      <c r="T428" s="43"/>
      <c r="U428" s="30" t="s">
        <v>1463</v>
      </c>
      <c r="V428" s="33" t="s">
        <v>1464</v>
      </c>
      <c r="W428" s="38"/>
      <c r="X428" s="38"/>
      <c r="Y428" s="37"/>
    </row>
    <row r="429" spans="1:25" ht="60" x14ac:dyDescent="0.25">
      <c r="A429" s="32" t="s">
        <v>1465</v>
      </c>
      <c r="B429" s="32" t="s">
        <v>32</v>
      </c>
      <c r="C429" s="33" t="s">
        <v>1466</v>
      </c>
      <c r="D429" s="60">
        <v>250</v>
      </c>
      <c r="E429" s="35">
        <f t="shared" si="27"/>
        <v>0.25</v>
      </c>
      <c r="F429" s="36" t="str">
        <f t="shared" si="28"/>
        <v>Small</v>
      </c>
      <c r="G429" s="37" t="s">
        <v>176</v>
      </c>
      <c r="H429" s="38">
        <v>56.84639</v>
      </c>
      <c r="I429" s="38">
        <v>-5.1471033999999998</v>
      </c>
      <c r="J429" s="38">
        <v>56.856375999999997</v>
      </c>
      <c r="K429" s="58" t="s">
        <v>1467</v>
      </c>
      <c r="L429" s="37" t="s">
        <v>217</v>
      </c>
      <c r="M429" s="39">
        <v>2014</v>
      </c>
      <c r="N429" s="39">
        <f t="shared" si="30"/>
        <v>7</v>
      </c>
      <c r="O429" s="40">
        <v>0.40799999999999997</v>
      </c>
      <c r="P429" s="40">
        <v>0.40899999999999997</v>
      </c>
      <c r="Q429" s="41">
        <v>44197</v>
      </c>
      <c r="R429" s="43">
        <v>897</v>
      </c>
      <c r="S429" s="43"/>
      <c r="T429" s="43" t="s">
        <v>52</v>
      </c>
      <c r="U429" s="30" t="s">
        <v>1468</v>
      </c>
      <c r="V429" s="44" t="s">
        <v>1469</v>
      </c>
      <c r="W429" s="45"/>
      <c r="X429" s="45"/>
      <c r="Y429" s="48"/>
    </row>
    <row r="430" spans="1:25" ht="75" x14ac:dyDescent="0.25">
      <c r="A430" s="32" t="s">
        <v>1470</v>
      </c>
      <c r="B430" s="32" t="s">
        <v>32</v>
      </c>
      <c r="C430" s="33" t="s">
        <v>1471</v>
      </c>
      <c r="D430" s="60">
        <v>250</v>
      </c>
      <c r="E430" s="35">
        <f t="shared" si="27"/>
        <v>0.25</v>
      </c>
      <c r="F430" s="36" t="str">
        <f t="shared" si="28"/>
        <v>Small</v>
      </c>
      <c r="G430" s="37" t="s">
        <v>176</v>
      </c>
      <c r="H430" s="38">
        <v>56.302929949494199</v>
      </c>
      <c r="I430" s="38">
        <v>-5.2114736873831298</v>
      </c>
      <c r="J430" s="38">
        <v>56.307364462072599</v>
      </c>
      <c r="K430" s="38">
        <v>-5.1960413495023499</v>
      </c>
      <c r="L430" s="37" t="s">
        <v>217</v>
      </c>
      <c r="M430" s="39">
        <v>2017</v>
      </c>
      <c r="N430" s="39">
        <f t="shared" si="30"/>
        <v>4</v>
      </c>
      <c r="O430" s="40">
        <v>0.28499999999999998</v>
      </c>
      <c r="P430" s="40">
        <v>0.33900000000000002</v>
      </c>
      <c r="Q430" s="41">
        <v>44166</v>
      </c>
      <c r="R430" s="43">
        <v>744</v>
      </c>
      <c r="S430" s="43"/>
      <c r="T430" s="43"/>
      <c r="U430" s="30" t="s">
        <v>1472</v>
      </c>
      <c r="V430" s="44" t="s">
        <v>498</v>
      </c>
      <c r="W430" s="45"/>
      <c r="X430" s="45"/>
      <c r="Y430" s="48"/>
    </row>
    <row r="431" spans="1:25" ht="60" x14ac:dyDescent="0.25">
      <c r="A431" s="32" t="s">
        <v>1473</v>
      </c>
      <c r="B431" s="32" t="s">
        <v>32</v>
      </c>
      <c r="C431" s="33" t="s">
        <v>1474</v>
      </c>
      <c r="D431" s="60">
        <v>250</v>
      </c>
      <c r="E431" s="35">
        <f t="shared" si="27"/>
        <v>0.25</v>
      </c>
      <c r="F431" s="36" t="str">
        <f t="shared" si="28"/>
        <v>Small</v>
      </c>
      <c r="G431" s="37" t="s">
        <v>176</v>
      </c>
      <c r="H431" s="38">
        <v>56.705588411500102</v>
      </c>
      <c r="I431" s="38">
        <v>-3.7140221368912898</v>
      </c>
      <c r="J431" s="38">
        <v>56.719178999999997</v>
      </c>
      <c r="K431" s="38">
        <v>-3.7022186000000001</v>
      </c>
      <c r="L431" s="37" t="s">
        <v>40</v>
      </c>
      <c r="M431" s="39">
        <v>2008</v>
      </c>
      <c r="N431" s="39">
        <f t="shared" si="30"/>
        <v>13</v>
      </c>
      <c r="O431" s="40">
        <v>0.30299999999999999</v>
      </c>
      <c r="P431" s="40">
        <v>0.32700000000000001</v>
      </c>
      <c r="Q431" s="41">
        <v>44075</v>
      </c>
      <c r="R431" s="43">
        <v>719</v>
      </c>
      <c r="S431" s="43">
        <v>719</v>
      </c>
      <c r="T431" s="43"/>
      <c r="U431" s="30" t="s">
        <v>1475</v>
      </c>
      <c r="V431" s="44" t="s">
        <v>1476</v>
      </c>
      <c r="W431" s="45"/>
      <c r="X431" s="45"/>
      <c r="Y431" s="48"/>
    </row>
    <row r="432" spans="1:25" ht="45" x14ac:dyDescent="0.25">
      <c r="A432" s="32" t="s">
        <v>1480</v>
      </c>
      <c r="B432" s="32" t="s">
        <v>32</v>
      </c>
      <c r="C432" s="33" t="s">
        <v>1481</v>
      </c>
      <c r="D432" s="60">
        <v>250</v>
      </c>
      <c r="E432" s="35">
        <f t="shared" si="27"/>
        <v>0.25</v>
      </c>
      <c r="F432" s="36" t="str">
        <f t="shared" si="28"/>
        <v>Small</v>
      </c>
      <c r="G432" s="37" t="s">
        <v>176</v>
      </c>
      <c r="H432" s="38">
        <v>55.505541335677599</v>
      </c>
      <c r="I432" s="38">
        <v>-4.3251617128956399</v>
      </c>
      <c r="J432" s="38">
        <v>55.507206040547103</v>
      </c>
      <c r="K432" s="38">
        <v>-4.3208194666141502</v>
      </c>
      <c r="L432" s="37" t="s">
        <v>217</v>
      </c>
      <c r="M432" s="39">
        <v>2016</v>
      </c>
      <c r="N432" s="39">
        <f t="shared" si="30"/>
        <v>5</v>
      </c>
      <c r="O432" s="40">
        <v>0.23300000000000001</v>
      </c>
      <c r="P432" s="40">
        <v>0.26700000000000002</v>
      </c>
      <c r="Q432" s="41">
        <v>44166</v>
      </c>
      <c r="R432" s="43">
        <v>586</v>
      </c>
      <c r="S432" s="43"/>
      <c r="T432" s="43"/>
      <c r="U432" s="30" t="s">
        <v>1482</v>
      </c>
      <c r="V432" s="44" t="s">
        <v>1483</v>
      </c>
      <c r="W432" s="45"/>
      <c r="X432" s="45"/>
      <c r="Y432" s="48"/>
    </row>
    <row r="433" spans="1:25" ht="90" x14ac:dyDescent="0.25">
      <c r="A433" s="32" t="s">
        <v>1484</v>
      </c>
      <c r="B433" s="32" t="s">
        <v>206</v>
      </c>
      <c r="C433" s="33" t="s">
        <v>1485</v>
      </c>
      <c r="D433" s="60">
        <v>250</v>
      </c>
      <c r="E433" s="35">
        <f t="shared" si="27"/>
        <v>0.25</v>
      </c>
      <c r="F433" s="36" t="str">
        <f t="shared" si="28"/>
        <v>Small</v>
      </c>
      <c r="G433" s="37" t="s">
        <v>34</v>
      </c>
      <c r="H433" s="38">
        <v>53.479463056769703</v>
      </c>
      <c r="I433" s="38">
        <v>-1.9380548879236901</v>
      </c>
      <c r="J433" s="38">
        <v>53.479463207245203</v>
      </c>
      <c r="K433" s="38">
        <v>-1.9355523147021101</v>
      </c>
      <c r="L433" s="37" t="s">
        <v>40</v>
      </c>
      <c r="M433" s="39">
        <v>2001</v>
      </c>
      <c r="N433" s="39">
        <f t="shared" si="30"/>
        <v>20</v>
      </c>
      <c r="O433" s="40">
        <v>0.2</v>
      </c>
      <c r="P433" s="40">
        <v>0.17399999999999999</v>
      </c>
      <c r="Q433" s="41">
        <v>44136</v>
      </c>
      <c r="R433" s="43">
        <v>383</v>
      </c>
      <c r="S433" s="43">
        <v>208</v>
      </c>
      <c r="T433" s="44" t="s">
        <v>1009</v>
      </c>
      <c r="U433" s="30" t="s">
        <v>1486</v>
      </c>
      <c r="V433" s="31"/>
      <c r="W433" s="47"/>
      <c r="X433" s="47"/>
      <c r="Y433" s="53"/>
    </row>
    <row r="434" spans="1:25" ht="60" x14ac:dyDescent="0.25">
      <c r="A434" s="32" t="s">
        <v>1487</v>
      </c>
      <c r="B434" s="32" t="s">
        <v>206</v>
      </c>
      <c r="C434" s="33" t="s">
        <v>1488</v>
      </c>
      <c r="D434" s="60">
        <v>250</v>
      </c>
      <c r="E434" s="35">
        <f t="shared" si="27"/>
        <v>0.25</v>
      </c>
      <c r="F434" s="36" t="str">
        <f t="shared" si="28"/>
        <v>Small</v>
      </c>
      <c r="G434" s="37" t="s">
        <v>34</v>
      </c>
      <c r="H434" s="38">
        <v>54.071956006748103</v>
      </c>
      <c r="I434" s="38">
        <v>-1.9112081246996899</v>
      </c>
      <c r="J434" s="38">
        <v>54.073805999999998</v>
      </c>
      <c r="K434" s="38">
        <v>-1.9100010000000001</v>
      </c>
      <c r="L434" s="37" t="s">
        <v>217</v>
      </c>
      <c r="M434" s="39">
        <v>2010</v>
      </c>
      <c r="N434" s="39">
        <f t="shared" si="30"/>
        <v>11</v>
      </c>
      <c r="O434" s="40">
        <v>0.186</v>
      </c>
      <c r="P434" s="40">
        <v>0.11700000000000001</v>
      </c>
      <c r="Q434" s="41">
        <v>43313</v>
      </c>
      <c r="R434" s="43">
        <v>256</v>
      </c>
      <c r="S434" s="43"/>
      <c r="T434" s="44" t="s">
        <v>1330</v>
      </c>
      <c r="U434" s="30" t="s">
        <v>1489</v>
      </c>
      <c r="V434" s="44" t="s">
        <v>1490</v>
      </c>
      <c r="W434" s="45"/>
      <c r="X434" s="45"/>
      <c r="Y434" s="48"/>
    </row>
    <row r="435" spans="1:25" ht="45" x14ac:dyDescent="0.25">
      <c r="A435" s="32" t="s">
        <v>1565</v>
      </c>
      <c r="B435" s="32" t="s">
        <v>676</v>
      </c>
      <c r="C435" s="33" t="s">
        <v>1566</v>
      </c>
      <c r="D435" s="60">
        <v>250</v>
      </c>
      <c r="E435" s="35">
        <f t="shared" si="27"/>
        <v>0.25</v>
      </c>
      <c r="F435" s="36" t="str">
        <f t="shared" si="28"/>
        <v>Small</v>
      </c>
      <c r="G435" s="37" t="s">
        <v>176</v>
      </c>
      <c r="H435" s="38">
        <v>54.730072</v>
      </c>
      <c r="I435" s="47">
        <v>-6.3007065999999998</v>
      </c>
      <c r="J435" s="47">
        <v>54.735612000000003</v>
      </c>
      <c r="K435" s="47">
        <v>-6.3114457000000002</v>
      </c>
      <c r="L435" s="37" t="s">
        <v>40</v>
      </c>
      <c r="M435" s="39">
        <v>2011</v>
      </c>
      <c r="N435" s="39">
        <f t="shared" si="30"/>
        <v>10</v>
      </c>
      <c r="O435" s="40">
        <v>0.59699999999999998</v>
      </c>
      <c r="P435" s="40">
        <v>0.54</v>
      </c>
      <c r="Q435" s="41">
        <v>44166</v>
      </c>
      <c r="R435" s="42">
        <v>1016</v>
      </c>
      <c r="S435" s="42">
        <v>2621</v>
      </c>
      <c r="T435" s="44" t="s">
        <v>1406</v>
      </c>
      <c r="U435" s="30" t="s">
        <v>1567</v>
      </c>
      <c r="V435" s="44" t="s">
        <v>1568</v>
      </c>
      <c r="W435" s="45"/>
      <c r="X435" s="45"/>
      <c r="Y435" s="48"/>
    </row>
    <row r="436" spans="1:25" ht="60" x14ac:dyDescent="0.25">
      <c r="A436" s="32" t="s">
        <v>1495</v>
      </c>
      <c r="B436" s="32" t="s">
        <v>32</v>
      </c>
      <c r="C436" s="33" t="s">
        <v>1496</v>
      </c>
      <c r="D436" s="60">
        <v>248</v>
      </c>
      <c r="E436" s="35">
        <f t="shared" si="27"/>
        <v>0.248</v>
      </c>
      <c r="F436" s="36" t="str">
        <f t="shared" si="28"/>
        <v>Small</v>
      </c>
      <c r="G436" s="37" t="s">
        <v>176</v>
      </c>
      <c r="H436" s="38">
        <v>57.430149999999998</v>
      </c>
      <c r="I436" s="38">
        <v>-4.31846</v>
      </c>
      <c r="J436" s="38">
        <v>57.4305128302532</v>
      </c>
      <c r="K436" s="38">
        <v>-4.3586869699975503</v>
      </c>
      <c r="L436" s="37" t="s">
        <v>217</v>
      </c>
      <c r="M436" s="39">
        <v>2015</v>
      </c>
      <c r="N436" s="39">
        <f t="shared" si="30"/>
        <v>6</v>
      </c>
      <c r="O436" s="40">
        <v>0.29299999999999998</v>
      </c>
      <c r="P436" s="40">
        <v>0.34799999999999998</v>
      </c>
      <c r="Q436" s="41">
        <v>44197</v>
      </c>
      <c r="R436" s="43">
        <v>758</v>
      </c>
      <c r="S436" s="43"/>
      <c r="T436" s="43" t="s">
        <v>52</v>
      </c>
      <c r="U436" s="30" t="s">
        <v>1497</v>
      </c>
      <c r="V436" s="44" t="s">
        <v>1498</v>
      </c>
      <c r="W436" s="45"/>
      <c r="X436" s="45"/>
      <c r="Y436" s="48"/>
    </row>
    <row r="437" spans="1:25" ht="75" x14ac:dyDescent="0.25">
      <c r="A437" s="32" t="s">
        <v>1499</v>
      </c>
      <c r="B437" s="32" t="s">
        <v>206</v>
      </c>
      <c r="C437" s="33" t="s">
        <v>1485</v>
      </c>
      <c r="D437" s="60">
        <v>245</v>
      </c>
      <c r="E437" s="35">
        <f t="shared" si="27"/>
        <v>0.245</v>
      </c>
      <c r="F437" s="36" t="str">
        <f t="shared" si="28"/>
        <v>Small</v>
      </c>
      <c r="G437" s="37" t="s">
        <v>34</v>
      </c>
      <c r="H437" s="38">
        <v>53.481895157940002</v>
      </c>
      <c r="I437" s="38">
        <v>-1.91823803834629</v>
      </c>
      <c r="J437" s="38">
        <v>53.481839999999998</v>
      </c>
      <c r="K437" s="38">
        <v>-1.9175219999999999</v>
      </c>
      <c r="L437" s="37" t="s">
        <v>40</v>
      </c>
      <c r="M437" s="39">
        <v>2001</v>
      </c>
      <c r="N437" s="39">
        <f t="shared" si="30"/>
        <v>20</v>
      </c>
      <c r="O437" s="40">
        <v>0.27600000000000002</v>
      </c>
      <c r="P437" s="40">
        <v>7.1999999999999995E-2</v>
      </c>
      <c r="Q437" s="41">
        <v>43800</v>
      </c>
      <c r="R437" s="43">
        <v>154</v>
      </c>
      <c r="S437" s="43">
        <v>154</v>
      </c>
      <c r="T437" s="44" t="s">
        <v>1009</v>
      </c>
      <c r="U437" s="30" t="s">
        <v>1500</v>
      </c>
      <c r="V437" s="31"/>
      <c r="W437" s="47"/>
      <c r="X437" s="47"/>
      <c r="Y437" s="53"/>
    </row>
    <row r="438" spans="1:25" ht="60" x14ac:dyDescent="0.25">
      <c r="A438" s="32" t="s">
        <v>1501</v>
      </c>
      <c r="B438" s="32" t="s">
        <v>32</v>
      </c>
      <c r="C438" s="33" t="s">
        <v>468</v>
      </c>
      <c r="D438" s="60">
        <v>240</v>
      </c>
      <c r="E438" s="35">
        <f t="shared" si="27"/>
        <v>0.24</v>
      </c>
      <c r="F438" s="36" t="str">
        <f t="shared" si="28"/>
        <v>Small</v>
      </c>
      <c r="G438" s="37" t="s">
        <v>34</v>
      </c>
      <c r="H438" s="38">
        <v>57.071831220110496</v>
      </c>
      <c r="I438" s="38">
        <v>-4.7741242800736101</v>
      </c>
      <c r="J438" s="47">
        <v>57.077134999999998</v>
      </c>
      <c r="K438" s="47">
        <v>-4.8457941</v>
      </c>
      <c r="L438" s="37" t="s">
        <v>40</v>
      </c>
      <c r="M438" s="39">
        <v>2003</v>
      </c>
      <c r="N438" s="39">
        <f t="shared" ref="N438:N469" si="31">2021-M438</f>
        <v>18</v>
      </c>
      <c r="O438" s="40">
        <v>0.51</v>
      </c>
      <c r="P438" s="40">
        <v>0.55400000000000005</v>
      </c>
      <c r="Q438" s="41">
        <v>44136</v>
      </c>
      <c r="R438" s="42">
        <v>1168</v>
      </c>
      <c r="S438" s="42">
        <v>1168</v>
      </c>
      <c r="T438" s="44" t="s">
        <v>41</v>
      </c>
      <c r="U438" s="30" t="s">
        <v>1502</v>
      </c>
      <c r="V438" s="44" t="s">
        <v>116</v>
      </c>
      <c r="W438" s="45"/>
      <c r="X438" s="45"/>
      <c r="Y438" s="48"/>
    </row>
    <row r="439" spans="1:25" ht="75" x14ac:dyDescent="0.25">
      <c r="A439" s="32" t="s">
        <v>1503</v>
      </c>
      <c r="B439" s="32" t="s">
        <v>72</v>
      </c>
      <c r="C439" s="33"/>
      <c r="D439" s="60">
        <v>240</v>
      </c>
      <c r="E439" s="35">
        <f t="shared" si="27"/>
        <v>0.24</v>
      </c>
      <c r="F439" s="36" t="str">
        <f t="shared" si="28"/>
        <v>Small</v>
      </c>
      <c r="G439" s="37"/>
      <c r="H439" s="38">
        <v>52.903408372199998</v>
      </c>
      <c r="I439" s="38">
        <v>-3.42684745876026</v>
      </c>
      <c r="J439" s="38"/>
      <c r="K439" s="38"/>
      <c r="L439" s="37" t="s">
        <v>40</v>
      </c>
      <c r="M439" s="39">
        <v>2006</v>
      </c>
      <c r="N439" s="39">
        <f t="shared" si="31"/>
        <v>15</v>
      </c>
      <c r="O439" s="40">
        <v>0.37</v>
      </c>
      <c r="P439" s="40">
        <v>0.38400000000000001</v>
      </c>
      <c r="Q439" s="41">
        <v>41730</v>
      </c>
      <c r="R439" s="43">
        <v>808</v>
      </c>
      <c r="S439" s="43">
        <v>808</v>
      </c>
      <c r="T439" s="44" t="s">
        <v>867</v>
      </c>
      <c r="U439" s="30" t="s">
        <v>1504</v>
      </c>
      <c r="V439" s="44" t="s">
        <v>1417</v>
      </c>
      <c r="W439" s="45"/>
      <c r="X439" s="45"/>
      <c r="Y439" s="48"/>
    </row>
    <row r="440" spans="1:25" ht="30" x14ac:dyDescent="0.25">
      <c r="A440" s="32" t="s">
        <v>1505</v>
      </c>
      <c r="B440" s="32" t="s">
        <v>206</v>
      </c>
      <c r="C440" s="33" t="s">
        <v>1506</v>
      </c>
      <c r="D440" s="60">
        <v>240</v>
      </c>
      <c r="E440" s="35">
        <f t="shared" si="27"/>
        <v>0.24</v>
      </c>
      <c r="F440" s="36" t="str">
        <f t="shared" si="28"/>
        <v>Small</v>
      </c>
      <c r="G440" s="37" t="s">
        <v>176</v>
      </c>
      <c r="H440" s="38">
        <v>53.113054203125699</v>
      </c>
      <c r="I440" s="38">
        <v>-1.56098321691887</v>
      </c>
      <c r="J440" s="38">
        <v>53.113799</v>
      </c>
      <c r="K440" s="38">
        <v>-1.5599003</v>
      </c>
      <c r="L440" s="37" t="s">
        <v>40</v>
      </c>
      <c r="M440" s="39">
        <v>1995</v>
      </c>
      <c r="N440" s="39">
        <f t="shared" si="31"/>
        <v>26</v>
      </c>
      <c r="O440" s="40">
        <v>0.34699999999999998</v>
      </c>
      <c r="P440" s="40">
        <v>0.31900000000000001</v>
      </c>
      <c r="Q440" s="41">
        <v>44166</v>
      </c>
      <c r="R440" s="43">
        <v>672</v>
      </c>
      <c r="S440" s="43">
        <v>645</v>
      </c>
      <c r="T440" s="44" t="s">
        <v>1507</v>
      </c>
      <c r="U440" s="30" t="s">
        <v>1508</v>
      </c>
      <c r="V440" s="44" t="s">
        <v>1509</v>
      </c>
      <c r="W440" s="45"/>
      <c r="X440" s="45"/>
      <c r="Y440" s="48"/>
    </row>
    <row r="441" spans="1:25" ht="30" x14ac:dyDescent="0.25">
      <c r="A441" s="32" t="s">
        <v>1510</v>
      </c>
      <c r="B441" s="32" t="s">
        <v>206</v>
      </c>
      <c r="C441" s="105" t="s">
        <v>1511</v>
      </c>
      <c r="D441" s="60">
        <v>236</v>
      </c>
      <c r="E441" s="35">
        <f t="shared" si="27"/>
        <v>0.23599999999999999</v>
      </c>
      <c r="F441" s="36" t="str">
        <f t="shared" si="28"/>
        <v>Small</v>
      </c>
      <c r="G441" s="37" t="s">
        <v>176</v>
      </c>
      <c r="H441" s="38">
        <v>52.109486772872401</v>
      </c>
      <c r="I441" s="38">
        <v>-2.0701505910824598</v>
      </c>
      <c r="J441" s="38">
        <v>52.109486772872401</v>
      </c>
      <c r="K441" s="38">
        <v>-2.0701505910824598</v>
      </c>
      <c r="L441" s="37" t="s">
        <v>217</v>
      </c>
      <c r="M441" s="39">
        <v>2014</v>
      </c>
      <c r="N441" s="39">
        <f t="shared" si="31"/>
        <v>7</v>
      </c>
      <c r="O441" s="40">
        <v>0.41799999999999998</v>
      </c>
      <c r="P441" s="40">
        <v>0.5</v>
      </c>
      <c r="Q441" s="41">
        <v>44044</v>
      </c>
      <c r="R441" s="42">
        <v>1037</v>
      </c>
      <c r="S441" s="43"/>
      <c r="T441" s="43"/>
      <c r="U441" s="30" t="s">
        <v>1512</v>
      </c>
      <c r="V441" s="44" t="s">
        <v>1513</v>
      </c>
      <c r="W441" s="45"/>
      <c r="X441" s="45"/>
      <c r="Y441" s="55">
        <v>500000</v>
      </c>
    </row>
    <row r="442" spans="1:25" ht="45" x14ac:dyDescent="0.25">
      <c r="A442" s="32" t="s">
        <v>1514</v>
      </c>
      <c r="B442" s="32" t="s">
        <v>32</v>
      </c>
      <c r="C442" s="33" t="s">
        <v>1515</v>
      </c>
      <c r="D442" s="60">
        <v>235</v>
      </c>
      <c r="E442" s="35">
        <f t="shared" si="27"/>
        <v>0.23499999999999999</v>
      </c>
      <c r="F442" s="36" t="str">
        <f t="shared" si="28"/>
        <v>Small</v>
      </c>
      <c r="G442" s="37" t="s">
        <v>176</v>
      </c>
      <c r="H442" s="38">
        <v>57.767809999999997</v>
      </c>
      <c r="I442" s="38">
        <v>-5.6232452000000004</v>
      </c>
      <c r="J442" s="38">
        <v>57.765382000000002</v>
      </c>
      <c r="K442" s="38">
        <v>-5.6316860999999996</v>
      </c>
      <c r="L442" s="37" t="s">
        <v>217</v>
      </c>
      <c r="M442" s="39">
        <v>2012</v>
      </c>
      <c r="N442" s="39">
        <f t="shared" si="31"/>
        <v>9</v>
      </c>
      <c r="O442" s="40">
        <v>0.45200000000000001</v>
      </c>
      <c r="P442" s="40">
        <v>0.57099999999999995</v>
      </c>
      <c r="Q442" s="41">
        <v>43983</v>
      </c>
      <c r="R442" s="43">
        <v>497</v>
      </c>
      <c r="S442" s="43"/>
      <c r="T442" s="43" t="s">
        <v>52</v>
      </c>
      <c r="U442" s="30" t="s">
        <v>1516</v>
      </c>
      <c r="V442" s="44" t="s">
        <v>1517</v>
      </c>
      <c r="W442" s="45"/>
      <c r="X442" s="45"/>
      <c r="Y442" s="48"/>
    </row>
    <row r="443" spans="1:25" ht="90" x14ac:dyDescent="0.25">
      <c r="A443" s="32" t="s">
        <v>1518</v>
      </c>
      <c r="B443" s="32" t="s">
        <v>32</v>
      </c>
      <c r="C443" s="33" t="s">
        <v>468</v>
      </c>
      <c r="D443" s="60">
        <v>230</v>
      </c>
      <c r="E443" s="35">
        <f t="shared" si="27"/>
        <v>0.23</v>
      </c>
      <c r="F443" s="36" t="str">
        <f t="shared" si="28"/>
        <v>Small</v>
      </c>
      <c r="G443" s="37" t="s">
        <v>2517</v>
      </c>
      <c r="H443" s="47">
        <v>55.476129</v>
      </c>
      <c r="I443" s="47">
        <v>-5.5845482999999998</v>
      </c>
      <c r="J443" s="47">
        <v>55.497973999999999</v>
      </c>
      <c r="K443" s="47">
        <v>-5.6293920999999996</v>
      </c>
      <c r="L443" s="37" t="s">
        <v>217</v>
      </c>
      <c r="M443" s="39">
        <v>2017</v>
      </c>
      <c r="N443" s="39">
        <f t="shared" si="31"/>
        <v>4</v>
      </c>
      <c r="O443" s="40">
        <v>0.61599999999999999</v>
      </c>
      <c r="P443" s="40">
        <v>0.85</v>
      </c>
      <c r="Q443" s="41">
        <v>44136</v>
      </c>
      <c r="R443" s="42">
        <v>1718</v>
      </c>
      <c r="S443" s="43"/>
      <c r="T443" s="43"/>
      <c r="U443" s="30" t="s">
        <v>1519</v>
      </c>
      <c r="V443" s="44" t="s">
        <v>1520</v>
      </c>
      <c r="W443" s="45"/>
      <c r="X443" s="45"/>
      <c r="Y443" s="48"/>
    </row>
    <row r="444" spans="1:25" ht="60" x14ac:dyDescent="0.25">
      <c r="A444" s="33" t="s">
        <v>1521</v>
      </c>
      <c r="B444" s="33" t="s">
        <v>206</v>
      </c>
      <c r="C444" s="33" t="s">
        <v>1522</v>
      </c>
      <c r="D444" s="38">
        <v>230</v>
      </c>
      <c r="E444" s="35">
        <f t="shared" si="27"/>
        <v>0.23</v>
      </c>
      <c r="F444" s="36" t="str">
        <f t="shared" si="28"/>
        <v>Small</v>
      </c>
      <c r="G444" s="37" t="s">
        <v>176</v>
      </c>
      <c r="H444" s="38">
        <v>50.121188181925099</v>
      </c>
      <c r="I444" s="38">
        <v>-5.2701589132383901</v>
      </c>
      <c r="J444" s="38"/>
      <c r="K444" s="38"/>
      <c r="L444" s="37" t="s">
        <v>40</v>
      </c>
      <c r="M444" s="39">
        <v>1997</v>
      </c>
      <c r="N444" s="39">
        <f t="shared" si="31"/>
        <v>24</v>
      </c>
      <c r="O444" s="40">
        <v>0.39</v>
      </c>
      <c r="P444" s="40">
        <v>0.39400000000000002</v>
      </c>
      <c r="Q444" s="41">
        <v>44197</v>
      </c>
      <c r="R444" s="43">
        <v>795</v>
      </c>
      <c r="S444" s="43">
        <v>379</v>
      </c>
      <c r="T444" s="44" t="s">
        <v>1523</v>
      </c>
      <c r="U444" s="30" t="s">
        <v>1524</v>
      </c>
      <c r="V444" s="44" t="s">
        <v>1525</v>
      </c>
      <c r="W444" s="45"/>
      <c r="X444" s="45"/>
      <c r="Y444" s="48"/>
    </row>
    <row r="445" spans="1:25" ht="45" x14ac:dyDescent="0.25">
      <c r="A445" s="32" t="s">
        <v>1526</v>
      </c>
      <c r="B445" s="32" t="s">
        <v>32</v>
      </c>
      <c r="C445" s="33" t="s">
        <v>1527</v>
      </c>
      <c r="D445" s="60">
        <v>230</v>
      </c>
      <c r="E445" s="35">
        <f t="shared" si="27"/>
        <v>0.23</v>
      </c>
      <c r="F445" s="36" t="str">
        <f t="shared" si="28"/>
        <v>Small</v>
      </c>
      <c r="G445" s="37" t="s">
        <v>176</v>
      </c>
      <c r="H445" s="38">
        <v>56.845277152995003</v>
      </c>
      <c r="I445" s="38">
        <v>-3.1034218594102798</v>
      </c>
      <c r="J445" s="38">
        <v>56.856766999999998</v>
      </c>
      <c r="K445" s="38">
        <v>-3.1027019</v>
      </c>
      <c r="L445" s="37" t="s">
        <v>217</v>
      </c>
      <c r="M445" s="39">
        <v>2011</v>
      </c>
      <c r="N445" s="39">
        <f t="shared" si="31"/>
        <v>10</v>
      </c>
      <c r="O445" s="40">
        <v>0.371</v>
      </c>
      <c r="P445" s="40">
        <v>0.378</v>
      </c>
      <c r="Q445" s="41">
        <v>42491</v>
      </c>
      <c r="R445" s="43">
        <v>764</v>
      </c>
      <c r="S445" s="43"/>
      <c r="T445" s="44" t="s">
        <v>1374</v>
      </c>
      <c r="U445" s="30" t="s">
        <v>1528</v>
      </c>
      <c r="V445" s="44" t="s">
        <v>1529</v>
      </c>
      <c r="W445" s="45"/>
      <c r="X445" s="45"/>
      <c r="Y445" s="48"/>
    </row>
    <row r="446" spans="1:25" ht="60" x14ac:dyDescent="0.25">
      <c r="A446" s="32" t="s">
        <v>1530</v>
      </c>
      <c r="B446" s="32" t="s">
        <v>206</v>
      </c>
      <c r="C446" s="33" t="s">
        <v>1531</v>
      </c>
      <c r="D446" s="60">
        <v>230</v>
      </c>
      <c r="E446" s="35">
        <f t="shared" si="27"/>
        <v>0.23</v>
      </c>
      <c r="F446" s="36" t="str">
        <f t="shared" si="28"/>
        <v>Small</v>
      </c>
      <c r="G446" s="37" t="s">
        <v>176</v>
      </c>
      <c r="H446" s="38">
        <v>52.923005719744701</v>
      </c>
      <c r="I446" s="38">
        <v>-1.47081287784538</v>
      </c>
      <c r="J446" s="38">
        <v>52.923108999999997</v>
      </c>
      <c r="K446" s="38">
        <v>-1.4706189999999999</v>
      </c>
      <c r="L446" s="37" t="s">
        <v>217</v>
      </c>
      <c r="M446" s="39">
        <v>2013</v>
      </c>
      <c r="N446" s="39">
        <f t="shared" si="31"/>
        <v>8</v>
      </c>
      <c r="O446" s="40">
        <v>0.35599999999999998</v>
      </c>
      <c r="P446" s="40">
        <v>0.25900000000000001</v>
      </c>
      <c r="Q446" s="41">
        <v>44105</v>
      </c>
      <c r="R446" s="43">
        <v>524</v>
      </c>
      <c r="S446" s="43"/>
      <c r="T446" s="43"/>
      <c r="U446" s="30" t="s">
        <v>1532</v>
      </c>
      <c r="V446" s="44" t="s">
        <v>1533</v>
      </c>
      <c r="W446" s="45"/>
      <c r="X446" s="45"/>
      <c r="Y446" s="48"/>
    </row>
    <row r="447" spans="1:25" ht="75" x14ac:dyDescent="0.25">
      <c r="A447" s="32" t="s">
        <v>1534</v>
      </c>
      <c r="B447" s="32" t="s">
        <v>72</v>
      </c>
      <c r="C447" s="33" t="s">
        <v>1535</v>
      </c>
      <c r="D447" s="60">
        <v>230</v>
      </c>
      <c r="E447" s="35">
        <f t="shared" si="27"/>
        <v>0.23</v>
      </c>
      <c r="F447" s="36" t="str">
        <f t="shared" si="28"/>
        <v>Small</v>
      </c>
      <c r="G447" s="37" t="s">
        <v>176</v>
      </c>
      <c r="H447" s="38">
        <v>51.679847074169601</v>
      </c>
      <c r="I447" s="38">
        <v>-3.7777531874712502</v>
      </c>
      <c r="J447" s="38">
        <v>51.680192363405602</v>
      </c>
      <c r="K447" s="38">
        <v>-3.7779193797818502</v>
      </c>
      <c r="L447" s="37" t="s">
        <v>40</v>
      </c>
      <c r="M447" s="39">
        <v>1992</v>
      </c>
      <c r="N447" s="39">
        <f t="shared" si="31"/>
        <v>29</v>
      </c>
      <c r="O447" s="40">
        <v>7.3999999999999996E-2</v>
      </c>
      <c r="P447" s="40">
        <v>0.249</v>
      </c>
      <c r="Q447" s="41">
        <v>44197</v>
      </c>
      <c r="R447" s="43">
        <v>502</v>
      </c>
      <c r="S447" s="43">
        <v>303</v>
      </c>
      <c r="T447" s="44" t="s">
        <v>1536</v>
      </c>
      <c r="U447" s="30" t="s">
        <v>1537</v>
      </c>
      <c r="V447" s="44" t="s">
        <v>1538</v>
      </c>
      <c r="W447" s="45"/>
      <c r="X447" s="45"/>
      <c r="Y447" s="48"/>
    </row>
    <row r="448" spans="1:25" ht="75" x14ac:dyDescent="0.25">
      <c r="A448" s="32" t="s">
        <v>1539</v>
      </c>
      <c r="B448" s="32" t="s">
        <v>32</v>
      </c>
      <c r="C448" s="33" t="s">
        <v>1540</v>
      </c>
      <c r="D448" s="60">
        <v>228</v>
      </c>
      <c r="E448" s="35">
        <f t="shared" si="27"/>
        <v>0.22800000000000001</v>
      </c>
      <c r="F448" s="36" t="str">
        <f t="shared" si="28"/>
        <v>Small</v>
      </c>
      <c r="G448" s="37" t="s">
        <v>176</v>
      </c>
      <c r="H448" s="38">
        <v>55.540016163633197</v>
      </c>
      <c r="I448" s="38">
        <v>-2.87217821985017</v>
      </c>
      <c r="J448" s="38">
        <v>55.538101401139997</v>
      </c>
      <c r="K448" s="38">
        <v>-2.8749785808299202</v>
      </c>
      <c r="L448" s="37" t="s">
        <v>217</v>
      </c>
      <c r="M448" s="39">
        <v>2013</v>
      </c>
      <c r="N448" s="39">
        <f t="shared" si="31"/>
        <v>8</v>
      </c>
      <c r="O448" s="40">
        <v>0.42799999999999999</v>
      </c>
      <c r="P448" s="40">
        <v>0.36399999999999999</v>
      </c>
      <c r="Q448" s="41">
        <v>44105</v>
      </c>
      <c r="R448" s="43">
        <v>729</v>
      </c>
      <c r="S448" s="43"/>
      <c r="T448" s="43"/>
      <c r="U448" s="30" t="s">
        <v>1541</v>
      </c>
      <c r="V448" s="44" t="s">
        <v>1542</v>
      </c>
      <c r="W448" s="45"/>
      <c r="X448" s="45"/>
      <c r="Y448" s="48"/>
    </row>
    <row r="449" spans="1:25" ht="75" x14ac:dyDescent="0.25">
      <c r="A449" s="32" t="s">
        <v>1543</v>
      </c>
      <c r="B449" s="32" t="s">
        <v>32</v>
      </c>
      <c r="C449" s="33" t="s">
        <v>1544</v>
      </c>
      <c r="D449" s="60">
        <v>225</v>
      </c>
      <c r="E449" s="35">
        <f t="shared" si="27"/>
        <v>0.22500000000000001</v>
      </c>
      <c r="F449" s="36" t="str">
        <f t="shared" si="28"/>
        <v>Small</v>
      </c>
      <c r="G449" s="37" t="s">
        <v>34</v>
      </c>
      <c r="H449" s="38">
        <v>58.237331117164103</v>
      </c>
      <c r="I449" s="38">
        <v>-5.2382309293322402</v>
      </c>
      <c r="J449" s="38">
        <v>58.231794999999998</v>
      </c>
      <c r="K449" s="38">
        <v>-5.2376987000000002</v>
      </c>
      <c r="L449" s="37" t="s">
        <v>40</v>
      </c>
      <c r="M449" s="39">
        <v>2000</v>
      </c>
      <c r="N449" s="39">
        <f t="shared" si="31"/>
        <v>21</v>
      </c>
      <c r="O449" s="40">
        <v>0.45700000000000002</v>
      </c>
      <c r="P449" s="40">
        <v>0.497</v>
      </c>
      <c r="Q449" s="41">
        <v>44105</v>
      </c>
      <c r="R449" s="43">
        <v>983</v>
      </c>
      <c r="S449" s="43">
        <v>983</v>
      </c>
      <c r="T449" s="44" t="s">
        <v>41</v>
      </c>
      <c r="U449" s="30" t="s">
        <v>1545</v>
      </c>
      <c r="V449" s="44" t="s">
        <v>1546</v>
      </c>
      <c r="W449" s="45"/>
      <c r="X449" s="45"/>
      <c r="Y449" s="48"/>
    </row>
    <row r="450" spans="1:25" ht="45" x14ac:dyDescent="0.25">
      <c r="A450" s="32" t="s">
        <v>1547</v>
      </c>
      <c r="B450" s="32" t="s">
        <v>676</v>
      </c>
      <c r="C450" s="33" t="s">
        <v>1548</v>
      </c>
      <c r="D450" s="60">
        <v>222</v>
      </c>
      <c r="E450" s="35">
        <f t="shared" si="27"/>
        <v>0.222</v>
      </c>
      <c r="F450" s="36" t="str">
        <f t="shared" si="28"/>
        <v>Small</v>
      </c>
      <c r="G450" s="37" t="s">
        <v>176</v>
      </c>
      <c r="H450" s="38">
        <v>54.783542452954698</v>
      </c>
      <c r="I450" s="38">
        <v>-6.5592080017660104</v>
      </c>
      <c r="J450" s="38">
        <v>54.783909000000001</v>
      </c>
      <c r="K450" s="38">
        <v>-6.5602514000000003</v>
      </c>
      <c r="L450" s="37" t="s">
        <v>40</v>
      </c>
      <c r="M450" s="39">
        <v>2017</v>
      </c>
      <c r="N450" s="39">
        <f t="shared" si="31"/>
        <v>4</v>
      </c>
      <c r="O450" s="40">
        <v>0.34</v>
      </c>
      <c r="P450" s="40">
        <v>0.39700000000000002</v>
      </c>
      <c r="Q450" s="41">
        <v>44105</v>
      </c>
      <c r="R450" s="43">
        <v>773</v>
      </c>
      <c r="S450" s="42">
        <v>2319</v>
      </c>
      <c r="T450" s="42"/>
      <c r="U450" s="30" t="s">
        <v>1549</v>
      </c>
      <c r="V450" s="44" t="s">
        <v>1550</v>
      </c>
      <c r="W450" s="45"/>
      <c r="X450" s="45"/>
      <c r="Y450" s="48"/>
    </row>
    <row r="451" spans="1:25" ht="60" x14ac:dyDescent="0.25">
      <c r="A451" s="32" t="s">
        <v>3330</v>
      </c>
      <c r="B451" s="32" t="s">
        <v>32</v>
      </c>
      <c r="C451" s="33" t="s">
        <v>1551</v>
      </c>
      <c r="D451" s="60">
        <v>220</v>
      </c>
      <c r="E451" s="35">
        <f t="shared" ref="E451:E514" si="32">D451/1000</f>
        <v>0.22</v>
      </c>
      <c r="F451" s="36" t="str">
        <f t="shared" ref="F451:F514" si="33">IF(E451&gt;=5,"Large",IF(AND(E451&lt;5,E451&gt;=0.1),"Small",IF(E451&lt;0.1,"Micro")))</f>
        <v>Small</v>
      </c>
      <c r="G451" s="37" t="s">
        <v>176</v>
      </c>
      <c r="H451" s="38">
        <v>56.125924225652803</v>
      </c>
      <c r="I451" s="38">
        <v>-5.15117453008782</v>
      </c>
      <c r="J451" s="38">
        <v>56.127590662592198</v>
      </c>
      <c r="K451" s="38">
        <v>-5.1413823985647404</v>
      </c>
      <c r="L451" s="37" t="s">
        <v>217</v>
      </c>
      <c r="M451" s="39">
        <v>2017</v>
      </c>
      <c r="N451" s="39">
        <f t="shared" si="31"/>
        <v>4</v>
      </c>
      <c r="O451" s="40">
        <v>0.48299999999999998</v>
      </c>
      <c r="P451" s="40">
        <v>0.502</v>
      </c>
      <c r="Q451" s="41">
        <v>44197</v>
      </c>
      <c r="R451" s="43">
        <v>970</v>
      </c>
      <c r="S451" s="43"/>
      <c r="T451" s="43"/>
      <c r="U451" s="30" t="s">
        <v>1552</v>
      </c>
      <c r="V451" s="44" t="s">
        <v>1553</v>
      </c>
      <c r="W451" s="45"/>
      <c r="X451" s="45"/>
      <c r="Y451" s="48"/>
    </row>
    <row r="452" spans="1:25" ht="75" x14ac:dyDescent="0.25">
      <c r="A452" s="32" t="s">
        <v>1554</v>
      </c>
      <c r="B452" s="32" t="s">
        <v>676</v>
      </c>
      <c r="C452" s="30"/>
      <c r="D452" s="60">
        <v>220</v>
      </c>
      <c r="E452" s="35">
        <f t="shared" si="32"/>
        <v>0.22</v>
      </c>
      <c r="F452" s="36" t="str">
        <f t="shared" si="33"/>
        <v>Small</v>
      </c>
      <c r="G452" s="37" t="s">
        <v>176</v>
      </c>
      <c r="H452" s="38">
        <v>54.993053000000003</v>
      </c>
      <c r="I452" s="38">
        <v>-6.0343895999999999</v>
      </c>
      <c r="J452" s="38">
        <v>54.993053000000003</v>
      </c>
      <c r="K452" s="38">
        <v>-6.0343895999999999</v>
      </c>
      <c r="L452" s="37" t="s">
        <v>40</v>
      </c>
      <c r="M452" s="39">
        <v>2017</v>
      </c>
      <c r="N452" s="39">
        <f t="shared" si="31"/>
        <v>4</v>
      </c>
      <c r="O452" s="40">
        <v>0.39</v>
      </c>
      <c r="P452" s="40">
        <v>0.436</v>
      </c>
      <c r="Q452" s="41">
        <v>44105</v>
      </c>
      <c r="R452" s="43">
        <v>843</v>
      </c>
      <c r="S452" s="42">
        <v>2530</v>
      </c>
      <c r="T452" s="42"/>
      <c r="U452" s="30" t="s">
        <v>1555</v>
      </c>
      <c r="V452" s="44" t="s">
        <v>1556</v>
      </c>
      <c r="W452" s="45"/>
      <c r="X452" s="45"/>
      <c r="Y452" s="48"/>
    </row>
    <row r="453" spans="1:25" ht="90" x14ac:dyDescent="0.25">
      <c r="A453" s="32" t="s">
        <v>1557</v>
      </c>
      <c r="B453" s="32" t="s">
        <v>32</v>
      </c>
      <c r="C453" s="33" t="s">
        <v>468</v>
      </c>
      <c r="D453" s="60">
        <v>220</v>
      </c>
      <c r="E453" s="35">
        <f t="shared" si="32"/>
        <v>0.22</v>
      </c>
      <c r="F453" s="36" t="str">
        <f t="shared" si="33"/>
        <v>Small</v>
      </c>
      <c r="G453" s="37" t="s">
        <v>34</v>
      </c>
      <c r="H453" s="38">
        <v>55.592239999999997</v>
      </c>
      <c r="I453" s="38">
        <v>-5.1560988999999999</v>
      </c>
      <c r="J453" s="38">
        <v>55.603496999999997</v>
      </c>
      <c r="K453" s="38">
        <v>-5.1621439000000002</v>
      </c>
      <c r="L453" s="37" t="s">
        <v>40</v>
      </c>
      <c r="M453" s="39">
        <v>1949</v>
      </c>
      <c r="N453" s="39">
        <f t="shared" si="31"/>
        <v>72</v>
      </c>
      <c r="O453" s="40">
        <v>0.36899999999999999</v>
      </c>
      <c r="P453" s="40">
        <v>0.41299999999999998</v>
      </c>
      <c r="Q453" s="41">
        <v>44136</v>
      </c>
      <c r="R453" s="43">
        <v>798</v>
      </c>
      <c r="S453" s="43">
        <v>798</v>
      </c>
      <c r="T453" s="44" t="s">
        <v>824</v>
      </c>
      <c r="U453" s="30" t="s">
        <v>1558</v>
      </c>
      <c r="V453" s="31"/>
      <c r="W453" s="47"/>
      <c r="X453" s="47"/>
      <c r="Y453" s="53"/>
    </row>
    <row r="454" spans="1:25" ht="45" x14ac:dyDescent="0.25">
      <c r="A454" s="32" t="s">
        <v>1559</v>
      </c>
      <c r="B454" s="32" t="s">
        <v>206</v>
      </c>
      <c r="C454" s="33" t="s">
        <v>1560</v>
      </c>
      <c r="D454" s="60">
        <v>220</v>
      </c>
      <c r="E454" s="35">
        <f t="shared" si="32"/>
        <v>0.22</v>
      </c>
      <c r="F454" s="36" t="str">
        <f t="shared" si="33"/>
        <v>Small</v>
      </c>
      <c r="G454" s="37" t="s">
        <v>176</v>
      </c>
      <c r="H454" s="38">
        <v>54.559416862392098</v>
      </c>
      <c r="I454" s="38">
        <v>-3.13864111628906</v>
      </c>
      <c r="J454" s="38">
        <v>54.555563958151197</v>
      </c>
      <c r="K454" s="38">
        <v>-3.1380545686017198</v>
      </c>
      <c r="L454" s="37" t="s">
        <v>40</v>
      </c>
      <c r="M454" s="39">
        <v>1999</v>
      </c>
      <c r="N454" s="39">
        <f t="shared" si="31"/>
        <v>22</v>
      </c>
      <c r="O454" s="40">
        <v>0.32700000000000001</v>
      </c>
      <c r="P454" s="40">
        <v>0.33400000000000002</v>
      </c>
      <c r="Q454" s="41">
        <v>44197</v>
      </c>
      <c r="R454" s="43">
        <v>645</v>
      </c>
      <c r="S454" s="43">
        <v>498</v>
      </c>
      <c r="T454" s="44" t="s">
        <v>967</v>
      </c>
      <c r="U454" s="30" t="s">
        <v>1561</v>
      </c>
      <c r="V454" s="44" t="s">
        <v>1562</v>
      </c>
      <c r="W454" s="45"/>
      <c r="X454" s="45"/>
      <c r="Y454" s="48"/>
    </row>
    <row r="455" spans="1:25" ht="90" x14ac:dyDescent="0.25">
      <c r="A455" s="32" t="s">
        <v>1563</v>
      </c>
      <c r="B455" s="32" t="s">
        <v>32</v>
      </c>
      <c r="C455" s="33" t="s">
        <v>468</v>
      </c>
      <c r="D455" s="60">
        <v>215</v>
      </c>
      <c r="E455" s="35">
        <f t="shared" si="32"/>
        <v>0.215</v>
      </c>
      <c r="F455" s="36" t="str">
        <f t="shared" si="33"/>
        <v>Small</v>
      </c>
      <c r="G455" s="37" t="s">
        <v>34</v>
      </c>
      <c r="H455" s="38">
        <v>56.5454901223044</v>
      </c>
      <c r="I455" s="38">
        <v>-4.4292360304613201</v>
      </c>
      <c r="J455" s="38">
        <v>56.545206999999998</v>
      </c>
      <c r="K455" s="38">
        <v>-4.4297164999999996</v>
      </c>
      <c r="L455" s="37" t="s">
        <v>40</v>
      </c>
      <c r="M455" s="39">
        <v>1957</v>
      </c>
      <c r="N455" s="39">
        <f t="shared" si="31"/>
        <v>64</v>
      </c>
      <c r="O455" s="40">
        <v>0.26400000000000001</v>
      </c>
      <c r="P455" s="40">
        <v>0.113</v>
      </c>
      <c r="Q455" s="41">
        <v>44136</v>
      </c>
      <c r="R455" s="43">
        <v>213</v>
      </c>
      <c r="S455" s="43">
        <v>207</v>
      </c>
      <c r="T455" s="44" t="s">
        <v>146</v>
      </c>
      <c r="U455" s="30" t="s">
        <v>1564</v>
      </c>
      <c r="V455" s="31"/>
      <c r="W455" s="47"/>
      <c r="X455" s="47"/>
      <c r="Y455" s="53"/>
    </row>
    <row r="456" spans="1:25" ht="60" x14ac:dyDescent="0.25">
      <c r="A456" s="32" t="s">
        <v>1569</v>
      </c>
      <c r="B456" s="32" t="s">
        <v>206</v>
      </c>
      <c r="C456" s="33"/>
      <c r="D456" s="60">
        <v>214</v>
      </c>
      <c r="E456" s="35">
        <f t="shared" si="32"/>
        <v>0.214</v>
      </c>
      <c r="F456" s="36" t="str">
        <f t="shared" si="33"/>
        <v>Small</v>
      </c>
      <c r="G456" s="37" t="s">
        <v>176</v>
      </c>
      <c r="H456" s="38"/>
      <c r="I456" s="47"/>
      <c r="J456" s="47"/>
      <c r="K456" s="47"/>
      <c r="L456" s="37" t="s">
        <v>217</v>
      </c>
      <c r="M456" s="39">
        <v>2020</v>
      </c>
      <c r="N456" s="39">
        <f t="shared" si="31"/>
        <v>1</v>
      </c>
      <c r="O456" s="43"/>
      <c r="P456" s="43"/>
      <c r="Q456" s="41">
        <v>44166</v>
      </c>
      <c r="R456" s="43">
        <v>107</v>
      </c>
      <c r="S456" s="43"/>
      <c r="T456" s="43"/>
      <c r="U456" s="30" t="s">
        <v>1570</v>
      </c>
      <c r="V456" s="44" t="s">
        <v>1571</v>
      </c>
      <c r="W456" s="45"/>
      <c r="X456" s="45"/>
      <c r="Y456" s="48"/>
    </row>
    <row r="457" spans="1:25" ht="120" x14ac:dyDescent="0.25">
      <c r="A457" s="32" t="s">
        <v>1572</v>
      </c>
      <c r="B457" s="32" t="s">
        <v>72</v>
      </c>
      <c r="C457" s="33" t="s">
        <v>223</v>
      </c>
      <c r="D457" s="60">
        <v>200</v>
      </c>
      <c r="E457" s="35">
        <f t="shared" si="32"/>
        <v>0.2</v>
      </c>
      <c r="F457" s="36" t="str">
        <f t="shared" si="33"/>
        <v>Small</v>
      </c>
      <c r="G457" s="37" t="s">
        <v>387</v>
      </c>
      <c r="H457" s="38">
        <v>53.179826926378297</v>
      </c>
      <c r="I457" s="38">
        <v>-3.8341252884708599</v>
      </c>
      <c r="J457" s="38" t="s">
        <v>197</v>
      </c>
      <c r="K457" s="38" t="s">
        <v>197</v>
      </c>
      <c r="L457" s="37" t="s">
        <v>217</v>
      </c>
      <c r="M457" s="39">
        <v>2015</v>
      </c>
      <c r="N457" s="39">
        <f t="shared" si="31"/>
        <v>6</v>
      </c>
      <c r="O457" s="40">
        <v>0.626</v>
      </c>
      <c r="P457" s="40">
        <v>0.69299999999999995</v>
      </c>
      <c r="Q457" s="41">
        <v>44197</v>
      </c>
      <c r="R457" s="42">
        <v>1217</v>
      </c>
      <c r="S457" s="43"/>
      <c r="T457" s="43"/>
      <c r="U457" s="30" t="s">
        <v>1573</v>
      </c>
      <c r="V457" s="33" t="s">
        <v>859</v>
      </c>
      <c r="W457" s="38"/>
      <c r="X457" s="38"/>
      <c r="Y457" s="37"/>
    </row>
    <row r="458" spans="1:25" ht="60" x14ac:dyDescent="0.25">
      <c r="A458" s="32" t="s">
        <v>1574</v>
      </c>
      <c r="B458" s="32" t="s">
        <v>32</v>
      </c>
      <c r="C458" s="33" t="s">
        <v>468</v>
      </c>
      <c r="D458" s="60">
        <v>200</v>
      </c>
      <c r="E458" s="35">
        <f t="shared" si="32"/>
        <v>0.2</v>
      </c>
      <c r="F458" s="36" t="str">
        <f t="shared" si="33"/>
        <v>Small</v>
      </c>
      <c r="G458" s="37" t="s">
        <v>2517</v>
      </c>
      <c r="H458" s="38">
        <v>56.910356292757598</v>
      </c>
      <c r="I458" s="38">
        <v>-4.9853131346733504</v>
      </c>
      <c r="J458" s="38">
        <v>56.910516000000001</v>
      </c>
      <c r="K458" s="38">
        <v>-4.9850744999999996</v>
      </c>
      <c r="L458" s="37" t="s">
        <v>35</v>
      </c>
      <c r="M458" s="39">
        <v>2016</v>
      </c>
      <c r="N458" s="39">
        <f t="shared" si="31"/>
        <v>5</v>
      </c>
      <c r="O458" s="40">
        <v>0.56599999999999995</v>
      </c>
      <c r="P458" s="40">
        <v>0.58699999999999997</v>
      </c>
      <c r="Q458" s="41">
        <v>44136</v>
      </c>
      <c r="R458" s="42">
        <v>1032</v>
      </c>
      <c r="S458" s="43"/>
      <c r="T458" s="43"/>
      <c r="U458" s="30" t="s">
        <v>391</v>
      </c>
      <c r="V458" s="44" t="s">
        <v>420</v>
      </c>
      <c r="W458" s="45"/>
      <c r="X458" s="45"/>
      <c r="Y458" s="48"/>
    </row>
    <row r="459" spans="1:25" ht="90" x14ac:dyDescent="0.25">
      <c r="A459" s="32" t="s">
        <v>1575</v>
      </c>
      <c r="B459" s="32" t="s">
        <v>72</v>
      </c>
      <c r="C459" s="33" t="s">
        <v>1223</v>
      </c>
      <c r="D459" s="60">
        <v>200</v>
      </c>
      <c r="E459" s="35">
        <f t="shared" si="32"/>
        <v>0.2</v>
      </c>
      <c r="F459" s="36" t="str">
        <f t="shared" si="33"/>
        <v>Small</v>
      </c>
      <c r="G459" s="37" t="s">
        <v>387</v>
      </c>
      <c r="H459" s="38">
        <v>53.187429639881003</v>
      </c>
      <c r="I459" s="38">
        <v>-3.8490839697584001</v>
      </c>
      <c r="J459" s="38" t="s">
        <v>197</v>
      </c>
      <c r="K459" s="38" t="s">
        <v>197</v>
      </c>
      <c r="L459" s="37" t="s">
        <v>217</v>
      </c>
      <c r="M459" s="39">
        <v>2014</v>
      </c>
      <c r="N459" s="39">
        <f t="shared" si="31"/>
        <v>7</v>
      </c>
      <c r="O459" s="40">
        <v>0.505</v>
      </c>
      <c r="P459" s="40">
        <v>0.57999999999999996</v>
      </c>
      <c r="Q459" s="41">
        <v>44197</v>
      </c>
      <c r="R459" s="42">
        <v>1019</v>
      </c>
      <c r="S459" s="43"/>
      <c r="T459" s="43"/>
      <c r="U459" s="30" t="s">
        <v>1576</v>
      </c>
      <c r="V459" s="44" t="s">
        <v>1577</v>
      </c>
      <c r="W459" s="45"/>
      <c r="X459" s="45"/>
      <c r="Y459" s="48"/>
    </row>
    <row r="460" spans="1:25" ht="45" x14ac:dyDescent="0.25">
      <c r="A460" s="32" t="s">
        <v>1578</v>
      </c>
      <c r="B460" s="32" t="s">
        <v>676</v>
      </c>
      <c r="C460" s="33" t="s">
        <v>1405</v>
      </c>
      <c r="D460" s="60">
        <v>200</v>
      </c>
      <c r="E460" s="35">
        <f t="shared" si="32"/>
        <v>0.2</v>
      </c>
      <c r="F460" s="36" t="str">
        <f t="shared" si="33"/>
        <v>Small</v>
      </c>
      <c r="G460" s="37" t="s">
        <v>176</v>
      </c>
      <c r="H460" s="38">
        <v>54.900244466734001</v>
      </c>
      <c r="I460" s="38">
        <v>-6.3627063882123203</v>
      </c>
      <c r="J460" s="38">
        <v>54.903810999999997</v>
      </c>
      <c r="K460" s="38">
        <v>-6.3619060999999997</v>
      </c>
      <c r="L460" s="37" t="s">
        <v>40</v>
      </c>
      <c r="M460" s="39">
        <v>2016</v>
      </c>
      <c r="N460" s="39">
        <f t="shared" si="31"/>
        <v>5</v>
      </c>
      <c r="O460" s="40">
        <v>0.46</v>
      </c>
      <c r="P460" s="40">
        <v>0.503</v>
      </c>
      <c r="Q460" s="41">
        <v>44166</v>
      </c>
      <c r="R460" s="43">
        <v>884</v>
      </c>
      <c r="S460" s="42">
        <v>1658</v>
      </c>
      <c r="T460" s="42"/>
      <c r="U460" s="30" t="s">
        <v>1579</v>
      </c>
      <c r="V460" s="44" t="s">
        <v>1408</v>
      </c>
      <c r="W460" s="45"/>
      <c r="X460" s="45"/>
      <c r="Y460" s="48"/>
    </row>
    <row r="461" spans="1:25" ht="60" x14ac:dyDescent="0.25">
      <c r="A461" s="33" t="s">
        <v>1580</v>
      </c>
      <c r="B461" s="33" t="s">
        <v>72</v>
      </c>
      <c r="C461" s="33" t="s">
        <v>1165</v>
      </c>
      <c r="D461" s="38">
        <v>200</v>
      </c>
      <c r="E461" s="35">
        <f t="shared" si="32"/>
        <v>0.2</v>
      </c>
      <c r="F461" s="36" t="str">
        <f t="shared" si="33"/>
        <v>Small</v>
      </c>
      <c r="G461" s="37" t="s">
        <v>176</v>
      </c>
      <c r="H461" s="38">
        <v>52.799658551029999</v>
      </c>
      <c r="I461" s="38">
        <v>-3.7304880582530302</v>
      </c>
      <c r="J461" s="38"/>
      <c r="K461" s="38"/>
      <c r="L461" s="37" t="s">
        <v>40</v>
      </c>
      <c r="M461" s="39">
        <v>2003</v>
      </c>
      <c r="N461" s="39">
        <f t="shared" si="31"/>
        <v>18</v>
      </c>
      <c r="O461" s="40">
        <v>0.42499999999999999</v>
      </c>
      <c r="P461" s="40">
        <v>0.48499999999999999</v>
      </c>
      <c r="Q461" s="41">
        <v>44166</v>
      </c>
      <c r="R461" s="43">
        <v>852</v>
      </c>
      <c r="S461" s="43">
        <v>736</v>
      </c>
      <c r="T461" s="44" t="s">
        <v>253</v>
      </c>
      <c r="U461" s="30" t="s">
        <v>1581</v>
      </c>
      <c r="V461" s="44" t="s">
        <v>1582</v>
      </c>
      <c r="W461" s="45"/>
      <c r="X461" s="45"/>
      <c r="Y461" s="48"/>
    </row>
    <row r="462" spans="1:25" ht="60" x14ac:dyDescent="0.25">
      <c r="A462" s="32" t="s">
        <v>1583</v>
      </c>
      <c r="B462" s="32" t="s">
        <v>32</v>
      </c>
      <c r="C462" s="33" t="s">
        <v>1584</v>
      </c>
      <c r="D462" s="60">
        <v>200</v>
      </c>
      <c r="E462" s="35">
        <f t="shared" si="32"/>
        <v>0.2</v>
      </c>
      <c r="F462" s="36" t="str">
        <f t="shared" si="33"/>
        <v>Small</v>
      </c>
      <c r="G462" s="37" t="s">
        <v>176</v>
      </c>
      <c r="H462" s="38">
        <v>56.404515237078201</v>
      </c>
      <c r="I462" s="38">
        <v>-3.8189936757776999</v>
      </c>
      <c r="J462" s="38">
        <v>56.4270926449489</v>
      </c>
      <c r="K462" s="38">
        <v>-3.8233886655168701</v>
      </c>
      <c r="L462" s="37" t="s">
        <v>40</v>
      </c>
      <c r="M462" s="39">
        <v>1952</v>
      </c>
      <c r="N462" s="39">
        <f t="shared" si="31"/>
        <v>69</v>
      </c>
      <c r="O462" s="40">
        <v>0.48899999999999999</v>
      </c>
      <c r="P462" s="40">
        <v>0.46600000000000003</v>
      </c>
      <c r="Q462" s="41">
        <v>44197</v>
      </c>
      <c r="R462" s="43">
        <v>818</v>
      </c>
      <c r="S462" s="43">
        <v>669</v>
      </c>
      <c r="T462" s="44" t="s">
        <v>146</v>
      </c>
      <c r="U462" s="30" t="s">
        <v>1585</v>
      </c>
      <c r="V462" s="44" t="s">
        <v>1586</v>
      </c>
      <c r="W462" s="45"/>
      <c r="X462" s="45"/>
      <c r="Y462" s="48"/>
    </row>
    <row r="463" spans="1:25" ht="60" x14ac:dyDescent="0.25">
      <c r="A463" s="33" t="s">
        <v>1587</v>
      </c>
      <c r="B463" s="33" t="s">
        <v>32</v>
      </c>
      <c r="C463" s="33" t="s">
        <v>1588</v>
      </c>
      <c r="D463" s="38">
        <v>200</v>
      </c>
      <c r="E463" s="35">
        <f t="shared" si="32"/>
        <v>0.2</v>
      </c>
      <c r="F463" s="36" t="str">
        <f t="shared" si="33"/>
        <v>Small</v>
      </c>
      <c r="G463" s="37" t="s">
        <v>176</v>
      </c>
      <c r="H463" s="38">
        <v>56.618598729221603</v>
      </c>
      <c r="I463" s="38">
        <v>-6.0900204201234098</v>
      </c>
      <c r="J463" s="38"/>
      <c r="K463" s="38"/>
      <c r="L463" s="37" t="s">
        <v>217</v>
      </c>
      <c r="M463" s="39">
        <v>2011</v>
      </c>
      <c r="N463" s="39">
        <f t="shared" si="31"/>
        <v>10</v>
      </c>
      <c r="O463" s="40">
        <v>0.376</v>
      </c>
      <c r="P463" s="40">
        <v>0.36399999999999999</v>
      </c>
      <c r="Q463" s="41">
        <v>43862</v>
      </c>
      <c r="R463" s="43">
        <v>640</v>
      </c>
      <c r="S463" s="43"/>
      <c r="T463" s="44" t="s">
        <v>356</v>
      </c>
      <c r="U463" s="30" t="s">
        <v>1589</v>
      </c>
      <c r="V463" s="44" t="s">
        <v>1590</v>
      </c>
      <c r="W463" s="45"/>
      <c r="X463" s="45"/>
      <c r="Y463" s="48"/>
    </row>
    <row r="464" spans="1:25" ht="75" x14ac:dyDescent="0.25">
      <c r="A464" s="32" t="s">
        <v>1591</v>
      </c>
      <c r="B464" s="32" t="s">
        <v>72</v>
      </c>
      <c r="C464" s="33" t="s">
        <v>1244</v>
      </c>
      <c r="D464" s="60">
        <v>200</v>
      </c>
      <c r="E464" s="35">
        <f t="shared" si="32"/>
        <v>0.2</v>
      </c>
      <c r="F464" s="36" t="str">
        <f t="shared" si="33"/>
        <v>Small</v>
      </c>
      <c r="G464" s="37" t="s">
        <v>176</v>
      </c>
      <c r="H464" s="38">
        <v>53.003401692364697</v>
      </c>
      <c r="I464" s="38">
        <v>-3.9429888981021199</v>
      </c>
      <c r="J464" s="38">
        <v>53.013370000000002</v>
      </c>
      <c r="K464" s="38">
        <v>-3.9461759000000001</v>
      </c>
      <c r="L464" s="37" t="s">
        <v>217</v>
      </c>
      <c r="M464" s="39">
        <v>2010</v>
      </c>
      <c r="N464" s="39">
        <f t="shared" si="31"/>
        <v>11</v>
      </c>
      <c r="O464" s="40">
        <v>0.29899999999999999</v>
      </c>
      <c r="P464" s="40">
        <v>0.31900000000000001</v>
      </c>
      <c r="Q464" s="41">
        <v>44136</v>
      </c>
      <c r="R464" s="43">
        <v>561</v>
      </c>
      <c r="S464" s="43"/>
      <c r="T464" s="44" t="s">
        <v>131</v>
      </c>
      <c r="U464" s="30" t="s">
        <v>1592</v>
      </c>
      <c r="V464" s="44" t="s">
        <v>1246</v>
      </c>
      <c r="W464" s="45"/>
      <c r="X464" s="45"/>
      <c r="Y464" s="48"/>
    </row>
    <row r="465" spans="1:25" ht="90" x14ac:dyDescent="0.25">
      <c r="A465" s="32" t="s">
        <v>1593</v>
      </c>
      <c r="B465" s="32" t="s">
        <v>206</v>
      </c>
      <c r="C465" s="33"/>
      <c r="D465" s="60">
        <v>200</v>
      </c>
      <c r="E465" s="35">
        <f t="shared" si="32"/>
        <v>0.2</v>
      </c>
      <c r="F465" s="36" t="str">
        <f t="shared" si="33"/>
        <v>Small</v>
      </c>
      <c r="G465" s="37" t="s">
        <v>1373</v>
      </c>
      <c r="H465" s="38">
        <v>53.7640451768982</v>
      </c>
      <c r="I465" s="38">
        <v>-2.6062904788927699</v>
      </c>
      <c r="J465" s="38" t="s">
        <v>197</v>
      </c>
      <c r="K465" s="38" t="s">
        <v>197</v>
      </c>
      <c r="L465" s="37" t="s">
        <v>40</v>
      </c>
      <c r="M465" s="39">
        <v>1992</v>
      </c>
      <c r="N465" s="39">
        <f t="shared" si="31"/>
        <v>29</v>
      </c>
      <c r="O465" s="40">
        <v>0.376</v>
      </c>
      <c r="P465" s="40">
        <v>0.30599999999999999</v>
      </c>
      <c r="Q465" s="41">
        <v>41061</v>
      </c>
      <c r="R465" s="43">
        <v>537</v>
      </c>
      <c r="S465" s="43">
        <v>537</v>
      </c>
      <c r="T465" s="44" t="s">
        <v>554</v>
      </c>
      <c r="U465" s="30" t="s">
        <v>1594</v>
      </c>
      <c r="V465" s="44" t="s">
        <v>1595</v>
      </c>
      <c r="W465" s="45"/>
      <c r="X465" s="45"/>
      <c r="Y465" s="48"/>
    </row>
    <row r="466" spans="1:25" ht="60" x14ac:dyDescent="0.25">
      <c r="A466" s="32" t="s">
        <v>1596</v>
      </c>
      <c r="B466" s="32" t="s">
        <v>206</v>
      </c>
      <c r="C466" s="33" t="s">
        <v>1597</v>
      </c>
      <c r="D466" s="60">
        <v>200</v>
      </c>
      <c r="E466" s="35">
        <f t="shared" si="32"/>
        <v>0.2</v>
      </c>
      <c r="F466" s="36" t="str">
        <f t="shared" si="33"/>
        <v>Small</v>
      </c>
      <c r="G466" s="37" t="s">
        <v>176</v>
      </c>
      <c r="H466" s="38">
        <v>53.7546041009509</v>
      </c>
      <c r="I466" s="38">
        <v>-2.6141186766899001</v>
      </c>
      <c r="J466" s="38">
        <v>53.754891248123101</v>
      </c>
      <c r="K466" s="38">
        <v>-2.6137159696850398</v>
      </c>
      <c r="L466" s="37" t="s">
        <v>217</v>
      </c>
      <c r="M466" s="39">
        <v>2011</v>
      </c>
      <c r="N466" s="39">
        <f t="shared" si="31"/>
        <v>10</v>
      </c>
      <c r="O466" s="40">
        <v>0.24399999999999999</v>
      </c>
      <c r="P466" s="40">
        <v>0.17499999999999999</v>
      </c>
      <c r="Q466" s="41">
        <v>44197</v>
      </c>
      <c r="R466" s="43">
        <v>308</v>
      </c>
      <c r="S466" s="43"/>
      <c r="T466" s="44" t="s">
        <v>554</v>
      </c>
      <c r="U466" s="30" t="s">
        <v>1598</v>
      </c>
      <c r="V466" s="44" t="s">
        <v>1599</v>
      </c>
      <c r="W466" s="45"/>
      <c r="X466" s="45"/>
      <c r="Y466" s="48"/>
    </row>
    <row r="467" spans="1:25" ht="60" x14ac:dyDescent="0.25">
      <c r="A467" s="32" t="s">
        <v>1600</v>
      </c>
      <c r="B467" s="32" t="s">
        <v>32</v>
      </c>
      <c r="C467" s="33"/>
      <c r="D467" s="60">
        <v>200</v>
      </c>
      <c r="E467" s="35">
        <f t="shared" si="32"/>
        <v>0.2</v>
      </c>
      <c r="F467" s="36" t="str">
        <f t="shared" si="33"/>
        <v>Small</v>
      </c>
      <c r="G467" s="37" t="s">
        <v>176</v>
      </c>
      <c r="H467" s="38">
        <v>56.401692674171102</v>
      </c>
      <c r="I467" s="38">
        <v>-4.5622284173036398</v>
      </c>
      <c r="J467" s="38" t="s">
        <v>1601</v>
      </c>
      <c r="K467" s="58" t="s">
        <v>1602</v>
      </c>
      <c r="L467" s="37" t="s">
        <v>217</v>
      </c>
      <c r="M467" s="39">
        <v>2020</v>
      </c>
      <c r="N467" s="39">
        <f t="shared" si="31"/>
        <v>1</v>
      </c>
      <c r="O467" s="43"/>
      <c r="P467" s="43"/>
      <c r="Q467" s="41">
        <v>44136</v>
      </c>
      <c r="R467" s="43">
        <v>275</v>
      </c>
      <c r="S467" s="43"/>
      <c r="T467" s="43"/>
      <c r="U467" s="30" t="s">
        <v>1603</v>
      </c>
      <c r="V467" s="44" t="s">
        <v>709</v>
      </c>
      <c r="W467" s="45"/>
      <c r="X467" s="45"/>
      <c r="Y467" s="48"/>
    </row>
    <row r="468" spans="1:25" ht="105" x14ac:dyDescent="0.25">
      <c r="A468" s="32" t="s">
        <v>1604</v>
      </c>
      <c r="B468" s="32" t="s">
        <v>206</v>
      </c>
      <c r="C468" s="33"/>
      <c r="D468" s="60">
        <v>200</v>
      </c>
      <c r="E468" s="35">
        <f t="shared" si="32"/>
        <v>0.2</v>
      </c>
      <c r="F468" s="36" t="str">
        <f t="shared" si="33"/>
        <v>Small</v>
      </c>
      <c r="G468" s="37" t="s">
        <v>387</v>
      </c>
      <c r="H468" s="38">
        <v>53.807981379360797</v>
      </c>
      <c r="I468" s="38">
        <v>-2.7319372188966198</v>
      </c>
      <c r="J468" s="38" t="s">
        <v>197</v>
      </c>
      <c r="K468" s="38" t="s">
        <v>197</v>
      </c>
      <c r="L468" s="37" t="s">
        <v>40</v>
      </c>
      <c r="M468" s="39">
        <v>1963</v>
      </c>
      <c r="N468" s="39">
        <f t="shared" si="31"/>
        <v>58</v>
      </c>
      <c r="O468" s="40">
        <v>0.224</v>
      </c>
      <c r="P468" s="40">
        <v>0.128</v>
      </c>
      <c r="Q468" s="41">
        <v>41760</v>
      </c>
      <c r="R468" s="43">
        <v>224</v>
      </c>
      <c r="S468" s="43">
        <v>224</v>
      </c>
      <c r="T468" s="43"/>
      <c r="U468" s="30" t="s">
        <v>1605</v>
      </c>
      <c r="V468" s="44" t="s">
        <v>1606</v>
      </c>
      <c r="W468" s="45"/>
      <c r="X468" s="45"/>
      <c r="Y468" s="48"/>
    </row>
    <row r="469" spans="1:25" ht="30" x14ac:dyDescent="0.25">
      <c r="A469" s="32" t="s">
        <v>1607</v>
      </c>
      <c r="B469" s="32" t="s">
        <v>32</v>
      </c>
      <c r="C469" s="33" t="s">
        <v>1608</v>
      </c>
      <c r="D469" s="60">
        <v>200</v>
      </c>
      <c r="E469" s="35">
        <f t="shared" si="32"/>
        <v>0.2</v>
      </c>
      <c r="F469" s="36" t="str">
        <f t="shared" si="33"/>
        <v>Small</v>
      </c>
      <c r="G469" s="37" t="s">
        <v>176</v>
      </c>
      <c r="H469" s="38">
        <v>57.483149756140698</v>
      </c>
      <c r="I469" s="38">
        <v>-5.28778993718878</v>
      </c>
      <c r="J469" s="38">
        <v>57.473036105538903</v>
      </c>
      <c r="K469" s="38">
        <v>-5.27684521422574</v>
      </c>
      <c r="L469" s="37"/>
      <c r="M469" s="39"/>
      <c r="N469" s="39"/>
      <c r="O469" s="40"/>
      <c r="P469" s="40"/>
      <c r="Q469" s="41"/>
      <c r="R469" s="43"/>
      <c r="S469" s="43"/>
      <c r="T469" s="43"/>
      <c r="U469" s="30"/>
      <c r="V469" s="44"/>
      <c r="W469" s="45"/>
      <c r="X469" s="45"/>
      <c r="Y469" s="48"/>
    </row>
    <row r="470" spans="1:25" ht="60" x14ac:dyDescent="0.25">
      <c r="A470" s="33" t="s">
        <v>1609</v>
      </c>
      <c r="B470" s="33" t="s">
        <v>206</v>
      </c>
      <c r="C470" s="33" t="s">
        <v>1610</v>
      </c>
      <c r="D470" s="38">
        <v>200</v>
      </c>
      <c r="E470" s="35">
        <f t="shared" si="32"/>
        <v>0.2</v>
      </c>
      <c r="F470" s="36" t="str">
        <f t="shared" si="33"/>
        <v>Small</v>
      </c>
      <c r="G470" s="37" t="s">
        <v>176</v>
      </c>
      <c r="H470" s="38">
        <v>50.373565302399903</v>
      </c>
      <c r="I470" s="38">
        <v>-4.7116246066038103</v>
      </c>
      <c r="J470" s="38"/>
      <c r="K470" s="38"/>
      <c r="L470" s="37" t="s">
        <v>40</v>
      </c>
      <c r="M470" s="39">
        <v>1989</v>
      </c>
      <c r="N470" s="39">
        <f>2021-M470</f>
        <v>32</v>
      </c>
      <c r="O470" s="40">
        <v>0.251</v>
      </c>
      <c r="P470" s="40">
        <v>2.5999999999999999E-2</v>
      </c>
      <c r="Q470" s="41">
        <v>42705</v>
      </c>
      <c r="R470" s="43">
        <v>46</v>
      </c>
      <c r="S470" s="43">
        <v>16</v>
      </c>
      <c r="T470" s="44" t="s">
        <v>1523</v>
      </c>
      <c r="U470" s="30" t="s">
        <v>1611</v>
      </c>
      <c r="V470" s="44" t="s">
        <v>1612</v>
      </c>
      <c r="W470" s="45"/>
      <c r="X470" s="45"/>
      <c r="Y470" s="48"/>
    </row>
    <row r="471" spans="1:25" ht="120" x14ac:dyDescent="0.25">
      <c r="A471" s="32" t="s">
        <v>3277</v>
      </c>
      <c r="B471" s="32" t="s">
        <v>32</v>
      </c>
      <c r="C471" s="33" t="s">
        <v>1836</v>
      </c>
      <c r="D471" s="60">
        <v>200</v>
      </c>
      <c r="E471" s="35">
        <f t="shared" si="32"/>
        <v>0.2</v>
      </c>
      <c r="F471" s="36" t="str">
        <f t="shared" si="33"/>
        <v>Small</v>
      </c>
      <c r="G471" s="37" t="s">
        <v>176</v>
      </c>
      <c r="H471" s="38">
        <v>56.079007487002798</v>
      </c>
      <c r="I471" s="38">
        <v>-4.9485471645416297</v>
      </c>
      <c r="J471" s="38">
        <v>56.089264946056403</v>
      </c>
      <c r="K471" s="38">
        <v>-4.9601986248967496</v>
      </c>
      <c r="L471" s="37" t="s">
        <v>217</v>
      </c>
      <c r="M471" s="39">
        <v>2017</v>
      </c>
      <c r="N471" s="39">
        <f>2021-M471</f>
        <v>4</v>
      </c>
      <c r="O471" s="43"/>
      <c r="P471" s="43"/>
      <c r="Q471" s="41">
        <v>43525</v>
      </c>
      <c r="R471" s="43">
        <v>339</v>
      </c>
      <c r="S471" s="43"/>
      <c r="T471" s="43" t="s">
        <v>1837</v>
      </c>
      <c r="U471" s="30" t="s">
        <v>1838</v>
      </c>
      <c r="V471" s="44" t="s">
        <v>1839</v>
      </c>
      <c r="W471" s="45"/>
      <c r="X471" s="45"/>
      <c r="Y471" s="48"/>
    </row>
    <row r="472" spans="1:25" ht="75" x14ac:dyDescent="0.25">
      <c r="A472" s="68" t="s">
        <v>3120</v>
      </c>
      <c r="B472" s="68" t="s">
        <v>32</v>
      </c>
      <c r="C472" s="30" t="s">
        <v>2179</v>
      </c>
      <c r="D472" s="69">
        <v>200</v>
      </c>
      <c r="E472" s="70">
        <f t="shared" si="32"/>
        <v>0.2</v>
      </c>
      <c r="F472" s="53" t="str">
        <f t="shared" si="33"/>
        <v>Small</v>
      </c>
      <c r="G472" s="53" t="s">
        <v>176</v>
      </c>
      <c r="H472" s="47">
        <v>56.012202000000002</v>
      </c>
      <c r="I472" s="47">
        <f>-5.2409935</f>
        <v>-5.2409935000000001</v>
      </c>
      <c r="J472" s="47"/>
      <c r="K472" s="47"/>
      <c r="L472" s="53"/>
      <c r="M472" s="82">
        <v>2021</v>
      </c>
      <c r="N472" s="39">
        <f>2021-M472</f>
        <v>0</v>
      </c>
      <c r="O472" s="79"/>
      <c r="P472" s="79"/>
      <c r="Q472" s="79"/>
      <c r="R472" s="79"/>
      <c r="S472" s="79"/>
      <c r="T472" s="30" t="s">
        <v>559</v>
      </c>
      <c r="U472" s="80" t="s">
        <v>3121</v>
      </c>
      <c r="V472" s="31" t="s">
        <v>2263</v>
      </c>
      <c r="W472" s="31"/>
      <c r="X472" s="31"/>
      <c r="Y472" s="31"/>
    </row>
    <row r="473" spans="1:25" ht="60" x14ac:dyDescent="0.25">
      <c r="A473" s="33" t="s">
        <v>1613</v>
      </c>
      <c r="B473" s="33" t="s">
        <v>32</v>
      </c>
      <c r="C473" s="33" t="s">
        <v>1614</v>
      </c>
      <c r="D473" s="38">
        <v>190</v>
      </c>
      <c r="E473" s="35">
        <f t="shared" si="32"/>
        <v>0.19</v>
      </c>
      <c r="F473" s="36" t="str">
        <f t="shared" si="33"/>
        <v>Small</v>
      </c>
      <c r="G473" s="37"/>
      <c r="H473" s="38">
        <v>55.357471650925703</v>
      </c>
      <c r="I473" s="38">
        <v>-3.3606168161484602</v>
      </c>
      <c r="J473" s="38"/>
      <c r="K473" s="38"/>
      <c r="L473" s="37" t="s">
        <v>217</v>
      </c>
      <c r="M473" s="39">
        <v>2013</v>
      </c>
      <c r="N473" s="39">
        <f>2021-M473</f>
        <v>8</v>
      </c>
      <c r="O473" s="40">
        <v>0.64400000000000002</v>
      </c>
      <c r="P473" s="40">
        <v>0.59</v>
      </c>
      <c r="Q473" s="41">
        <v>44075</v>
      </c>
      <c r="R473" s="43">
        <v>984</v>
      </c>
      <c r="S473" s="43"/>
      <c r="T473" s="43"/>
      <c r="U473" s="30" t="s">
        <v>1615</v>
      </c>
      <c r="V473" s="44" t="s">
        <v>1616</v>
      </c>
      <c r="W473" s="45"/>
      <c r="X473" s="45"/>
      <c r="Y473" s="48"/>
    </row>
    <row r="474" spans="1:25" ht="45" x14ac:dyDescent="0.25">
      <c r="A474" s="32" t="s">
        <v>1617</v>
      </c>
      <c r="B474" s="32" t="s">
        <v>32</v>
      </c>
      <c r="C474" s="33"/>
      <c r="D474" s="60">
        <v>190</v>
      </c>
      <c r="E474" s="35">
        <f t="shared" si="32"/>
        <v>0.19</v>
      </c>
      <c r="F474" s="36" t="str">
        <f t="shared" si="33"/>
        <v>Small</v>
      </c>
      <c r="G474" s="37" t="s">
        <v>176</v>
      </c>
      <c r="H474" s="38">
        <v>57.587277</v>
      </c>
      <c r="I474" s="38">
        <v>-6.3174545000000002</v>
      </c>
      <c r="J474" s="38">
        <v>57.590471000000001</v>
      </c>
      <c r="K474" s="38">
        <v>-6.3127388</v>
      </c>
      <c r="L474" s="37"/>
      <c r="M474" s="39"/>
      <c r="N474" s="39"/>
      <c r="O474" s="40"/>
      <c r="P474" s="40"/>
      <c r="Q474" s="41"/>
      <c r="R474" s="43"/>
      <c r="S474" s="43"/>
      <c r="T474" s="43" t="s">
        <v>52</v>
      </c>
      <c r="U474" s="30"/>
      <c r="V474" s="44"/>
      <c r="W474" s="45"/>
      <c r="X474" s="45"/>
      <c r="Y474" s="48"/>
    </row>
    <row r="475" spans="1:25" ht="45" x14ac:dyDescent="0.25">
      <c r="A475" s="32" t="s">
        <v>1618</v>
      </c>
      <c r="B475" s="32" t="s">
        <v>32</v>
      </c>
      <c r="C475" s="33" t="s">
        <v>1619</v>
      </c>
      <c r="D475" s="60">
        <v>187</v>
      </c>
      <c r="E475" s="35">
        <f t="shared" si="32"/>
        <v>0.187</v>
      </c>
      <c r="F475" s="36" t="str">
        <f t="shared" si="33"/>
        <v>Small</v>
      </c>
      <c r="G475" s="37" t="s">
        <v>176</v>
      </c>
      <c r="H475" s="38">
        <v>56.895708999999997</v>
      </c>
      <c r="I475" s="38">
        <v>-4.9169371000000002</v>
      </c>
      <c r="J475" s="38">
        <v>56.900874000000002</v>
      </c>
      <c r="K475" s="38">
        <v>-4.9159345999999999</v>
      </c>
      <c r="L475" s="37" t="s">
        <v>217</v>
      </c>
      <c r="M475" s="39">
        <v>2015</v>
      </c>
      <c r="N475" s="39">
        <f t="shared" ref="N475:N506" si="34">2021-M475</f>
        <v>6</v>
      </c>
      <c r="O475" s="40">
        <v>0.28599999999999998</v>
      </c>
      <c r="P475" s="40">
        <v>0.23300000000000001</v>
      </c>
      <c r="Q475" s="41">
        <v>44197</v>
      </c>
      <c r="R475" s="43">
        <v>383</v>
      </c>
      <c r="S475" s="43"/>
      <c r="T475" s="43" t="s">
        <v>52</v>
      </c>
      <c r="U475" s="30" t="s">
        <v>1620</v>
      </c>
      <c r="V475" s="44" t="s">
        <v>1621</v>
      </c>
      <c r="W475" s="45"/>
      <c r="X475" s="45"/>
      <c r="Y475" s="48"/>
    </row>
    <row r="476" spans="1:25" ht="75" x14ac:dyDescent="0.25">
      <c r="A476" s="32" t="s">
        <v>1622</v>
      </c>
      <c r="B476" s="32" t="s">
        <v>32</v>
      </c>
      <c r="C476" s="33" t="s">
        <v>468</v>
      </c>
      <c r="D476" s="60">
        <v>186</v>
      </c>
      <c r="E476" s="35">
        <f t="shared" si="32"/>
        <v>0.186</v>
      </c>
      <c r="F476" s="36" t="str">
        <f t="shared" si="33"/>
        <v>Small</v>
      </c>
      <c r="G476" s="37" t="s">
        <v>176</v>
      </c>
      <c r="H476" s="38">
        <v>56.922711999999997</v>
      </c>
      <c r="I476" s="38">
        <v>-4.2392072000000001</v>
      </c>
      <c r="J476" s="38">
        <v>56.922614000000003</v>
      </c>
      <c r="K476" s="38">
        <v>-4.2389323000000001</v>
      </c>
      <c r="L476" s="37" t="s">
        <v>217</v>
      </c>
      <c r="M476" s="39">
        <v>2017</v>
      </c>
      <c r="N476" s="39">
        <f t="shared" si="34"/>
        <v>4</v>
      </c>
      <c r="O476" s="40">
        <v>0.68700000000000006</v>
      </c>
      <c r="P476" s="40">
        <v>0.77200000000000002</v>
      </c>
      <c r="Q476" s="41">
        <v>44136</v>
      </c>
      <c r="R476" s="42">
        <v>1262</v>
      </c>
      <c r="S476" s="43"/>
      <c r="T476" s="43"/>
      <c r="U476" s="30" t="s">
        <v>1623</v>
      </c>
      <c r="V476" s="44" t="s">
        <v>1624</v>
      </c>
      <c r="W476" s="45"/>
      <c r="X476" s="45"/>
      <c r="Y476" s="48"/>
    </row>
    <row r="477" spans="1:25" ht="60" x14ac:dyDescent="0.25">
      <c r="A477" s="32" t="s">
        <v>1625</v>
      </c>
      <c r="B477" s="32" t="s">
        <v>676</v>
      </c>
      <c r="C477" s="33" t="s">
        <v>1626</v>
      </c>
      <c r="D477" s="60">
        <v>185</v>
      </c>
      <c r="E477" s="35">
        <f t="shared" si="32"/>
        <v>0.185</v>
      </c>
      <c r="F477" s="36" t="str">
        <f t="shared" si="33"/>
        <v>Small</v>
      </c>
      <c r="G477" s="37" t="s">
        <v>176</v>
      </c>
      <c r="H477" s="38">
        <v>55.025453438850697</v>
      </c>
      <c r="I477" s="38">
        <v>-6.9383169547478003</v>
      </c>
      <c r="J477" s="38">
        <v>55.009153220001203</v>
      </c>
      <c r="K477" s="38">
        <v>-6.9368440992595097</v>
      </c>
      <c r="L477" s="37" t="s">
        <v>40</v>
      </c>
      <c r="M477" s="39">
        <v>2017</v>
      </c>
      <c r="N477" s="39">
        <f t="shared" si="34"/>
        <v>4</v>
      </c>
      <c r="O477" s="43"/>
      <c r="P477" s="43"/>
      <c r="Q477" s="41">
        <v>43101</v>
      </c>
      <c r="R477" s="43">
        <v>7</v>
      </c>
      <c r="S477" s="43">
        <v>18</v>
      </c>
      <c r="T477" s="43"/>
      <c r="U477" s="30" t="s">
        <v>1627</v>
      </c>
      <c r="V477" s="44" t="s">
        <v>1628</v>
      </c>
      <c r="W477" s="45"/>
      <c r="X477" s="45"/>
      <c r="Y477" s="48"/>
    </row>
    <row r="478" spans="1:25" ht="60" x14ac:dyDescent="0.25">
      <c r="A478" s="32" t="s">
        <v>1629</v>
      </c>
      <c r="B478" s="32" t="s">
        <v>206</v>
      </c>
      <c r="C478" s="33" t="s">
        <v>1630</v>
      </c>
      <c r="D478" s="60">
        <v>185</v>
      </c>
      <c r="E478" s="35">
        <f t="shared" si="32"/>
        <v>0.185</v>
      </c>
      <c r="F478" s="36" t="str">
        <f t="shared" si="33"/>
        <v>Small</v>
      </c>
      <c r="G478" s="37" t="s">
        <v>176</v>
      </c>
      <c r="H478" s="38">
        <v>53.003139583520202</v>
      </c>
      <c r="I478" s="38">
        <v>-1.47903087684674</v>
      </c>
      <c r="J478" s="38">
        <v>53.004390394885696</v>
      </c>
      <c r="K478" s="38">
        <v>-1.4813149023721099</v>
      </c>
      <c r="L478" s="37" t="s">
        <v>40</v>
      </c>
      <c r="M478" s="39">
        <v>1989</v>
      </c>
      <c r="N478" s="39">
        <f t="shared" si="34"/>
        <v>32</v>
      </c>
      <c r="O478" s="40">
        <v>0.56699999999999995</v>
      </c>
      <c r="P478" s="40">
        <v>0.42499999999999999</v>
      </c>
      <c r="Q478" s="41">
        <v>43983</v>
      </c>
      <c r="R478" s="43">
        <v>691</v>
      </c>
      <c r="S478" s="43">
        <v>691</v>
      </c>
      <c r="T478" s="44" t="s">
        <v>1009</v>
      </c>
      <c r="U478" s="30" t="s">
        <v>1631</v>
      </c>
      <c r="V478" s="31"/>
      <c r="W478" s="47"/>
      <c r="X478" s="47"/>
      <c r="Y478" s="53"/>
    </row>
    <row r="479" spans="1:25" ht="45" x14ac:dyDescent="0.25">
      <c r="A479" s="32" t="s">
        <v>1632</v>
      </c>
      <c r="B479" s="32" t="s">
        <v>676</v>
      </c>
      <c r="C479" s="33" t="s">
        <v>1633</v>
      </c>
      <c r="D479" s="60">
        <v>185</v>
      </c>
      <c r="E479" s="35">
        <f t="shared" si="32"/>
        <v>0.185</v>
      </c>
      <c r="F479" s="36" t="str">
        <f t="shared" si="33"/>
        <v>Small</v>
      </c>
      <c r="G479" s="37" t="s">
        <v>176</v>
      </c>
      <c r="H479" s="38">
        <v>54.9169299749339</v>
      </c>
      <c r="I479" s="38">
        <v>-6.9231507661413598</v>
      </c>
      <c r="J479" s="38">
        <v>54.916761999999999</v>
      </c>
      <c r="K479" s="38">
        <v>-6.9216240999999998</v>
      </c>
      <c r="L479" s="37" t="s">
        <v>40</v>
      </c>
      <c r="M479" s="39">
        <v>2016</v>
      </c>
      <c r="N479" s="39">
        <f t="shared" si="34"/>
        <v>5</v>
      </c>
      <c r="O479" s="40">
        <v>0.20499999999999999</v>
      </c>
      <c r="P479" s="40">
        <v>0.25900000000000001</v>
      </c>
      <c r="Q479" s="41">
        <v>44166</v>
      </c>
      <c r="R479" s="43">
        <v>421</v>
      </c>
      <c r="S479" s="42">
        <v>1030</v>
      </c>
      <c r="T479" s="42"/>
      <c r="U479" s="30" t="s">
        <v>1634</v>
      </c>
      <c r="V479" s="44" t="s">
        <v>1635</v>
      </c>
      <c r="W479" s="45"/>
      <c r="X479" s="45"/>
      <c r="Y479" s="48"/>
    </row>
    <row r="480" spans="1:25" ht="60" x14ac:dyDescent="0.25">
      <c r="A480" s="32" t="s">
        <v>1636</v>
      </c>
      <c r="B480" s="32" t="s">
        <v>32</v>
      </c>
      <c r="C480" s="33" t="s">
        <v>840</v>
      </c>
      <c r="D480" s="60">
        <v>180</v>
      </c>
      <c r="E480" s="35">
        <f t="shared" si="32"/>
        <v>0.18</v>
      </c>
      <c r="F480" s="36" t="str">
        <f t="shared" si="33"/>
        <v>Small</v>
      </c>
      <c r="G480" s="37"/>
      <c r="H480" s="38"/>
      <c r="I480" s="38"/>
      <c r="J480" s="38"/>
      <c r="K480" s="38"/>
      <c r="L480" s="37" t="s">
        <v>217</v>
      </c>
      <c r="M480" s="39">
        <v>2012</v>
      </c>
      <c r="N480" s="39">
        <f t="shared" si="34"/>
        <v>9</v>
      </c>
      <c r="O480" s="40">
        <v>0.17100000000000001</v>
      </c>
      <c r="P480" s="40">
        <v>0.13500000000000001</v>
      </c>
      <c r="Q480" s="41">
        <v>44197</v>
      </c>
      <c r="R480" s="43">
        <v>213</v>
      </c>
      <c r="S480" s="43"/>
      <c r="T480" s="43"/>
      <c r="U480" s="30" t="s">
        <v>1637</v>
      </c>
      <c r="V480" s="44" t="s">
        <v>1638</v>
      </c>
      <c r="W480" s="45"/>
      <c r="X480" s="45"/>
      <c r="Y480" s="48"/>
    </row>
    <row r="481" spans="1:25" ht="60" x14ac:dyDescent="0.25">
      <c r="A481" s="32" t="s">
        <v>1639</v>
      </c>
      <c r="B481" s="32" t="s">
        <v>206</v>
      </c>
      <c r="C481" s="33" t="s">
        <v>1309</v>
      </c>
      <c r="D481" s="60">
        <v>180</v>
      </c>
      <c r="E481" s="35">
        <f t="shared" si="32"/>
        <v>0.18</v>
      </c>
      <c r="F481" s="36" t="str">
        <f t="shared" si="33"/>
        <v>Small</v>
      </c>
      <c r="G481" s="37" t="s">
        <v>176</v>
      </c>
      <c r="H481" s="38">
        <v>52.902725696153198</v>
      </c>
      <c r="I481" s="38">
        <v>-1.3845614164570801</v>
      </c>
      <c r="J481" s="38">
        <v>52.902839</v>
      </c>
      <c r="K481" s="38">
        <v>-1.3847243</v>
      </c>
      <c r="L481" s="37" t="s">
        <v>40</v>
      </c>
      <c r="M481" s="39">
        <v>1995</v>
      </c>
      <c r="N481" s="39">
        <f t="shared" si="34"/>
        <v>26</v>
      </c>
      <c r="O481" s="40">
        <v>5.2999999999999999E-2</v>
      </c>
      <c r="P481" s="40">
        <v>3.6999999999999998E-2</v>
      </c>
      <c r="Q481" s="41">
        <v>42826</v>
      </c>
      <c r="R481" s="43">
        <v>58</v>
      </c>
      <c r="S481" s="43">
        <v>58</v>
      </c>
      <c r="T481" s="44" t="s">
        <v>1009</v>
      </c>
      <c r="U481" s="30" t="s">
        <v>1640</v>
      </c>
      <c r="V481" s="31"/>
      <c r="W481" s="47"/>
      <c r="X481" s="47"/>
      <c r="Y481" s="53"/>
    </row>
    <row r="482" spans="1:25" ht="60" x14ac:dyDescent="0.25">
      <c r="A482" s="32" t="s">
        <v>1641</v>
      </c>
      <c r="B482" s="32" t="s">
        <v>72</v>
      </c>
      <c r="C482" s="33" t="s">
        <v>1642</v>
      </c>
      <c r="D482" s="60">
        <v>178</v>
      </c>
      <c r="E482" s="35">
        <f t="shared" si="32"/>
        <v>0.17799999999999999</v>
      </c>
      <c r="F482" s="36" t="str">
        <f t="shared" si="33"/>
        <v>Small</v>
      </c>
      <c r="G482" s="37" t="s">
        <v>176</v>
      </c>
      <c r="H482" s="38"/>
      <c r="I482" s="38"/>
      <c r="J482" s="38">
        <v>52.703803546798802</v>
      </c>
      <c r="K482" s="38">
        <v>-3.3815508814674899</v>
      </c>
      <c r="L482" s="37" t="s">
        <v>40</v>
      </c>
      <c r="M482" s="39">
        <v>1996</v>
      </c>
      <c r="N482" s="39">
        <f t="shared" si="34"/>
        <v>25</v>
      </c>
      <c r="O482" s="40">
        <v>0.18</v>
      </c>
      <c r="P482" s="40">
        <v>0.16800000000000001</v>
      </c>
      <c r="Q482" s="41">
        <v>44013</v>
      </c>
      <c r="R482" s="43">
        <v>262</v>
      </c>
      <c r="S482" s="43">
        <v>262</v>
      </c>
      <c r="T482" s="44" t="s">
        <v>253</v>
      </c>
      <c r="U482" s="30" t="s">
        <v>1643</v>
      </c>
      <c r="V482" s="44" t="s">
        <v>1644</v>
      </c>
      <c r="W482" s="45"/>
      <c r="X482" s="45"/>
      <c r="Y482" s="48"/>
    </row>
    <row r="483" spans="1:25" ht="45" x14ac:dyDescent="0.25">
      <c r="A483" s="32" t="s">
        <v>1645</v>
      </c>
      <c r="B483" s="32" t="s">
        <v>32</v>
      </c>
      <c r="C483" s="33" t="s">
        <v>468</v>
      </c>
      <c r="D483" s="60">
        <v>175</v>
      </c>
      <c r="E483" s="35">
        <f t="shared" si="32"/>
        <v>0.17499999999999999</v>
      </c>
      <c r="F483" s="36" t="str">
        <f t="shared" si="33"/>
        <v>Small</v>
      </c>
      <c r="G483" s="37" t="s">
        <v>34</v>
      </c>
      <c r="H483" s="38">
        <v>56.717010000000002</v>
      </c>
      <c r="I483" s="38">
        <v>-3.7780800000000001</v>
      </c>
      <c r="J483" s="38">
        <v>56.720778000000003</v>
      </c>
      <c r="K483" s="38">
        <v>-3.8246517</v>
      </c>
      <c r="L483" s="37" t="s">
        <v>40</v>
      </c>
      <c r="M483" s="39">
        <v>1950</v>
      </c>
      <c r="N483" s="39">
        <f t="shared" si="34"/>
        <v>71</v>
      </c>
      <c r="O483" s="40">
        <v>0.751</v>
      </c>
      <c r="P483" s="40">
        <v>0.83099999999999996</v>
      </c>
      <c r="Q483" s="41">
        <v>44136</v>
      </c>
      <c r="R483" s="42">
        <v>1278</v>
      </c>
      <c r="S483" s="42">
        <v>1278</v>
      </c>
      <c r="T483" s="44" t="s">
        <v>56</v>
      </c>
      <c r="U483" s="30" t="s">
        <v>1646</v>
      </c>
      <c r="V483" s="31" t="s">
        <v>1647</v>
      </c>
      <c r="W483" s="47"/>
      <c r="X483" s="47"/>
      <c r="Y483" s="53"/>
    </row>
    <row r="484" spans="1:25" ht="75" x14ac:dyDescent="0.25">
      <c r="A484" s="33" t="s">
        <v>1648</v>
      </c>
      <c r="B484" s="33" t="s">
        <v>72</v>
      </c>
      <c r="C484" s="33" t="s">
        <v>1642</v>
      </c>
      <c r="D484" s="38">
        <v>175</v>
      </c>
      <c r="E484" s="35">
        <f t="shared" si="32"/>
        <v>0.17499999999999999</v>
      </c>
      <c r="F484" s="36" t="str">
        <f t="shared" si="33"/>
        <v>Small</v>
      </c>
      <c r="G484" s="37" t="s">
        <v>34</v>
      </c>
      <c r="H484" s="38">
        <v>52.956629999999997</v>
      </c>
      <c r="I484" s="111">
        <v>-3.4027579999999999</v>
      </c>
      <c r="J484" s="38">
        <v>52.953693999999999</v>
      </c>
      <c r="K484" s="38">
        <v>-3.3905324999999999</v>
      </c>
      <c r="L484" s="37" t="s">
        <v>217</v>
      </c>
      <c r="M484" s="39">
        <v>2020</v>
      </c>
      <c r="N484" s="39">
        <f t="shared" si="34"/>
        <v>1</v>
      </c>
      <c r="O484" s="43"/>
      <c r="P484" s="43"/>
      <c r="Q484" s="41">
        <v>43891</v>
      </c>
      <c r="R484" s="43">
        <v>62</v>
      </c>
      <c r="S484" s="43"/>
      <c r="T484" s="43"/>
      <c r="U484" s="30" t="s">
        <v>1649</v>
      </c>
      <c r="V484" s="44" t="s">
        <v>1650</v>
      </c>
      <c r="W484" s="45"/>
      <c r="X484" s="45"/>
      <c r="Y484" s="48"/>
    </row>
    <row r="485" spans="1:25" ht="75" x14ac:dyDescent="0.25">
      <c r="A485" s="32" t="s">
        <v>1651</v>
      </c>
      <c r="B485" s="32" t="s">
        <v>206</v>
      </c>
      <c r="C485" s="33" t="s">
        <v>1652</v>
      </c>
      <c r="D485" s="60">
        <v>169</v>
      </c>
      <c r="E485" s="35">
        <f t="shared" si="32"/>
        <v>0.16900000000000001</v>
      </c>
      <c r="F485" s="36" t="str">
        <f t="shared" si="33"/>
        <v>Small</v>
      </c>
      <c r="G485" s="37" t="s">
        <v>387</v>
      </c>
      <c r="H485" s="38">
        <v>54.747180250040302</v>
      </c>
      <c r="I485" s="38">
        <v>-2.23458357249699</v>
      </c>
      <c r="J485" s="38" t="s">
        <v>197</v>
      </c>
      <c r="K485" s="38" t="s">
        <v>197</v>
      </c>
      <c r="L485" s="37" t="s">
        <v>40</v>
      </c>
      <c r="M485" s="39">
        <v>2003</v>
      </c>
      <c r="N485" s="39">
        <f t="shared" si="34"/>
        <v>18</v>
      </c>
      <c r="O485" s="40">
        <v>0.56200000000000006</v>
      </c>
      <c r="P485" s="40">
        <v>0.56100000000000005</v>
      </c>
      <c r="Q485" s="41">
        <v>44166</v>
      </c>
      <c r="R485" s="43">
        <v>833</v>
      </c>
      <c r="S485" s="43">
        <v>534</v>
      </c>
      <c r="T485" s="43"/>
      <c r="U485" s="30" t="s">
        <v>1653</v>
      </c>
      <c r="V485" s="31"/>
      <c r="W485" s="47"/>
      <c r="X485" s="47"/>
      <c r="Y485" s="53"/>
    </row>
    <row r="486" spans="1:25" ht="90" x14ac:dyDescent="0.25">
      <c r="A486" s="33" t="s">
        <v>1654</v>
      </c>
      <c r="B486" s="33" t="s">
        <v>32</v>
      </c>
      <c r="C486" s="33"/>
      <c r="D486" s="38">
        <v>165</v>
      </c>
      <c r="E486" s="35">
        <f t="shared" si="32"/>
        <v>0.16500000000000001</v>
      </c>
      <c r="F486" s="36" t="str">
        <f t="shared" si="33"/>
        <v>Small</v>
      </c>
      <c r="G486" s="37"/>
      <c r="H486" s="38">
        <v>56.202263543605298</v>
      </c>
      <c r="I486" s="38">
        <v>-3.1616174301973898</v>
      </c>
      <c r="J486" s="38"/>
      <c r="K486" s="38"/>
      <c r="L486" s="37" t="s">
        <v>40</v>
      </c>
      <c r="M486" s="39">
        <v>1950</v>
      </c>
      <c r="N486" s="39">
        <f t="shared" si="34"/>
        <v>71</v>
      </c>
      <c r="O486" s="40">
        <v>0.47199999999999998</v>
      </c>
      <c r="P486" s="40">
        <v>0.40500000000000003</v>
      </c>
      <c r="Q486" s="41">
        <v>40148</v>
      </c>
      <c r="R486" s="43">
        <v>586</v>
      </c>
      <c r="S486" s="43">
        <v>586</v>
      </c>
      <c r="T486" s="43"/>
      <c r="U486" s="30" t="s">
        <v>1655</v>
      </c>
      <c r="V486" s="44" t="s">
        <v>1656</v>
      </c>
      <c r="W486" s="45"/>
      <c r="X486" s="45"/>
      <c r="Y486" s="48"/>
    </row>
    <row r="487" spans="1:25" ht="30" x14ac:dyDescent="0.25">
      <c r="A487" s="33" t="s">
        <v>1657</v>
      </c>
      <c r="B487" s="33" t="s">
        <v>32</v>
      </c>
      <c r="C487" s="33" t="s">
        <v>1658</v>
      </c>
      <c r="D487" s="60">
        <v>165</v>
      </c>
      <c r="E487" s="35">
        <f t="shared" si="32"/>
        <v>0.16500000000000001</v>
      </c>
      <c r="F487" s="36" t="str">
        <f t="shared" si="33"/>
        <v>Small</v>
      </c>
      <c r="G487" s="37" t="s">
        <v>176</v>
      </c>
      <c r="H487" s="38">
        <v>57.085101999999999</v>
      </c>
      <c r="I487" s="38">
        <v>-4.8364373000000001</v>
      </c>
      <c r="J487" s="38">
        <v>57.097555999999997</v>
      </c>
      <c r="K487" s="38">
        <v>-4.8481262999999997</v>
      </c>
      <c r="L487" s="37" t="s">
        <v>40</v>
      </c>
      <c r="M487" s="39">
        <v>2009</v>
      </c>
      <c r="N487" s="39">
        <f t="shared" si="34"/>
        <v>12</v>
      </c>
      <c r="O487" s="40">
        <v>0.48699999999999999</v>
      </c>
      <c r="P487" s="40">
        <v>0.36299999999999999</v>
      </c>
      <c r="Q487" s="41">
        <v>43525</v>
      </c>
      <c r="R487" s="43">
        <v>525</v>
      </c>
      <c r="S487" s="43">
        <v>525</v>
      </c>
      <c r="T487" s="44" t="s">
        <v>41</v>
      </c>
      <c r="U487" s="30" t="s">
        <v>1659</v>
      </c>
      <c r="V487" s="44" t="s">
        <v>595</v>
      </c>
      <c r="W487" s="45"/>
      <c r="X487" s="45"/>
      <c r="Y487" s="48"/>
    </row>
    <row r="488" spans="1:25" ht="60" x14ac:dyDescent="0.25">
      <c r="A488" s="32" t="s">
        <v>1660</v>
      </c>
      <c r="B488" s="32" t="s">
        <v>32</v>
      </c>
      <c r="C488" s="33" t="s">
        <v>840</v>
      </c>
      <c r="D488" s="60">
        <v>163</v>
      </c>
      <c r="E488" s="35">
        <f t="shared" si="32"/>
        <v>0.16300000000000001</v>
      </c>
      <c r="F488" s="36" t="str">
        <f t="shared" si="33"/>
        <v>Small</v>
      </c>
      <c r="G488" s="37" t="s">
        <v>34</v>
      </c>
      <c r="H488" s="38">
        <v>56.2090362530096</v>
      </c>
      <c r="I488" s="38">
        <v>-3.6097016012231302</v>
      </c>
      <c r="J488" s="38">
        <v>56.208974798317598</v>
      </c>
      <c r="K488" s="38">
        <v>-3.6101400343996302</v>
      </c>
      <c r="L488" s="37" t="s">
        <v>217</v>
      </c>
      <c r="M488" s="39">
        <v>2014</v>
      </c>
      <c r="N488" s="39">
        <f t="shared" si="34"/>
        <v>7</v>
      </c>
      <c r="O488" s="40">
        <v>0.57999999999999996</v>
      </c>
      <c r="P488" s="40">
        <v>0.63100000000000001</v>
      </c>
      <c r="Q488" s="41">
        <v>44197</v>
      </c>
      <c r="R488" s="43">
        <v>904</v>
      </c>
      <c r="S488" s="43"/>
      <c r="T488" s="43"/>
      <c r="U488" s="30" t="s">
        <v>1661</v>
      </c>
      <c r="V488" s="44" t="s">
        <v>1662</v>
      </c>
      <c r="W488" s="45"/>
      <c r="X488" s="45"/>
      <c r="Y488" s="48"/>
    </row>
    <row r="489" spans="1:25" ht="60" x14ac:dyDescent="0.25">
      <c r="A489" s="32" t="s">
        <v>1663</v>
      </c>
      <c r="B489" s="32" t="s">
        <v>32</v>
      </c>
      <c r="C489" s="33" t="s">
        <v>1471</v>
      </c>
      <c r="D489" s="60">
        <v>163</v>
      </c>
      <c r="E489" s="35">
        <f t="shared" si="32"/>
        <v>0.16300000000000001</v>
      </c>
      <c r="F489" s="36" t="str">
        <f t="shared" si="33"/>
        <v>Small</v>
      </c>
      <c r="G489" s="37" t="s">
        <v>176</v>
      </c>
      <c r="H489" s="38">
        <v>56.334907549325699</v>
      </c>
      <c r="I489" s="49">
        <v>-5.1673825563055402</v>
      </c>
      <c r="J489" s="49">
        <v>56.330988099920098</v>
      </c>
      <c r="K489" s="49">
        <v>-5.1599227479624297</v>
      </c>
      <c r="L489" s="37" t="s">
        <v>217</v>
      </c>
      <c r="M489" s="39">
        <v>2017</v>
      </c>
      <c r="N489" s="39">
        <f t="shared" si="34"/>
        <v>4</v>
      </c>
      <c r="O489" s="40">
        <v>0.27300000000000002</v>
      </c>
      <c r="P489" s="40">
        <v>0.33</v>
      </c>
      <c r="Q489" s="41">
        <v>44166</v>
      </c>
      <c r="R489" s="43">
        <v>473</v>
      </c>
      <c r="S489" s="31"/>
      <c r="T489" s="31"/>
      <c r="U489" s="30" t="s">
        <v>1664</v>
      </c>
      <c r="V489" s="44" t="s">
        <v>498</v>
      </c>
      <c r="W489" s="45"/>
      <c r="X489" s="45"/>
      <c r="Y489" s="48"/>
    </row>
    <row r="490" spans="1:25" ht="75" x14ac:dyDescent="0.25">
      <c r="A490" s="32" t="s">
        <v>1665</v>
      </c>
      <c r="B490" s="32" t="s">
        <v>32</v>
      </c>
      <c r="C490" s="33" t="s">
        <v>468</v>
      </c>
      <c r="D490" s="60">
        <v>160</v>
      </c>
      <c r="E490" s="35">
        <f t="shared" si="32"/>
        <v>0.16</v>
      </c>
      <c r="F490" s="36" t="str">
        <f t="shared" si="33"/>
        <v>Small</v>
      </c>
      <c r="G490" s="37" t="s">
        <v>34</v>
      </c>
      <c r="H490" s="38">
        <v>57.413775000000001</v>
      </c>
      <c r="I490" s="38">
        <v>-4.7890854999999997</v>
      </c>
      <c r="J490" s="38">
        <v>57.413567</v>
      </c>
      <c r="K490" s="38">
        <v>-4.7893812999999996</v>
      </c>
      <c r="L490" s="37" t="s">
        <v>40</v>
      </c>
      <c r="M490" s="39">
        <v>2005</v>
      </c>
      <c r="N490" s="39">
        <f t="shared" si="34"/>
        <v>16</v>
      </c>
      <c r="O490" s="40">
        <v>0.51100000000000001</v>
      </c>
      <c r="P490" s="40">
        <v>0.502</v>
      </c>
      <c r="Q490" s="41">
        <v>44136</v>
      </c>
      <c r="R490" s="43">
        <v>706</v>
      </c>
      <c r="S490" s="43">
        <v>706</v>
      </c>
      <c r="T490" s="33" t="s">
        <v>41</v>
      </c>
      <c r="U490" s="30" t="s">
        <v>1666</v>
      </c>
      <c r="V490" s="31"/>
      <c r="W490" s="47"/>
      <c r="X490" s="47"/>
      <c r="Y490" s="53"/>
    </row>
    <row r="491" spans="1:25" ht="105" x14ac:dyDescent="0.25">
      <c r="A491" s="32" t="s">
        <v>1667</v>
      </c>
      <c r="B491" s="32" t="s">
        <v>32</v>
      </c>
      <c r="C491" s="33" t="s">
        <v>468</v>
      </c>
      <c r="D491" s="60">
        <v>160</v>
      </c>
      <c r="E491" s="35">
        <f t="shared" si="32"/>
        <v>0.16</v>
      </c>
      <c r="F491" s="36" t="str">
        <f t="shared" si="33"/>
        <v>Small</v>
      </c>
      <c r="G491" s="37" t="s">
        <v>176</v>
      </c>
      <c r="H491" s="38">
        <v>57.201810000000002</v>
      </c>
      <c r="I491" s="38">
        <v>-4.7206799999999998</v>
      </c>
      <c r="J491" s="38">
        <v>57.202081</v>
      </c>
      <c r="K491" s="38">
        <v>-4.7209938999999999</v>
      </c>
      <c r="L491" s="37" t="s">
        <v>40</v>
      </c>
      <c r="M491" s="39">
        <v>1953</v>
      </c>
      <c r="N491" s="39">
        <f t="shared" si="34"/>
        <v>68</v>
      </c>
      <c r="O491" s="40">
        <v>0.50800000000000001</v>
      </c>
      <c r="P491" s="40">
        <v>0.48699999999999999</v>
      </c>
      <c r="Q491" s="41">
        <v>44136</v>
      </c>
      <c r="R491" s="43">
        <v>685</v>
      </c>
      <c r="S491" s="43">
        <v>685</v>
      </c>
      <c r="T491" s="44" t="s">
        <v>41</v>
      </c>
      <c r="U491" s="30" t="s">
        <v>1668</v>
      </c>
      <c r="V491" s="44" t="s">
        <v>1669</v>
      </c>
      <c r="W491" s="45" t="s">
        <v>3259</v>
      </c>
      <c r="X491" s="45"/>
      <c r="Y491" s="52" t="s">
        <v>3444</v>
      </c>
    </row>
    <row r="492" spans="1:25" ht="45" x14ac:dyDescent="0.25">
      <c r="A492" s="33" t="s">
        <v>1670</v>
      </c>
      <c r="B492" s="33" t="s">
        <v>206</v>
      </c>
      <c r="C492" s="33" t="s">
        <v>1054</v>
      </c>
      <c r="D492" s="38">
        <v>160</v>
      </c>
      <c r="E492" s="35">
        <f t="shared" si="32"/>
        <v>0.16</v>
      </c>
      <c r="F492" s="36" t="str">
        <f t="shared" si="33"/>
        <v>Small</v>
      </c>
      <c r="G492" s="37" t="s">
        <v>176</v>
      </c>
      <c r="H492" s="38"/>
      <c r="I492" s="38"/>
      <c r="J492" s="38"/>
      <c r="K492" s="38"/>
      <c r="L492" s="37" t="s">
        <v>217</v>
      </c>
      <c r="M492" s="39">
        <v>2012</v>
      </c>
      <c r="N492" s="39">
        <f t="shared" si="34"/>
        <v>9</v>
      </c>
      <c r="O492" s="40">
        <v>0.315</v>
      </c>
      <c r="P492" s="40">
        <v>0.32200000000000001</v>
      </c>
      <c r="Q492" s="41">
        <v>44166</v>
      </c>
      <c r="R492" s="43">
        <v>453</v>
      </c>
      <c r="S492" s="43"/>
      <c r="T492" s="43"/>
      <c r="U492" s="30" t="s">
        <v>1671</v>
      </c>
      <c r="V492" s="44" t="s">
        <v>1672</v>
      </c>
      <c r="W492" s="45"/>
      <c r="X492" s="45"/>
      <c r="Y492" s="48"/>
    </row>
    <row r="493" spans="1:25" ht="45" x14ac:dyDescent="0.25">
      <c r="A493" s="32" t="s">
        <v>1673</v>
      </c>
      <c r="B493" s="32" t="s">
        <v>206</v>
      </c>
      <c r="C493" s="33" t="s">
        <v>1054</v>
      </c>
      <c r="D493" s="60">
        <v>160</v>
      </c>
      <c r="E493" s="35">
        <f t="shared" si="32"/>
        <v>0.16</v>
      </c>
      <c r="F493" s="36" t="str">
        <f t="shared" si="33"/>
        <v>Small</v>
      </c>
      <c r="G493" s="37" t="s">
        <v>34</v>
      </c>
      <c r="H493" s="38">
        <v>50.493896513300697</v>
      </c>
      <c r="I493" s="38">
        <v>-4.04425856050291</v>
      </c>
      <c r="J493" s="38">
        <v>50.494021343722302</v>
      </c>
      <c r="K493" s="38">
        <v>-4.0437984466766803</v>
      </c>
      <c r="L493" s="37" t="s">
        <v>217</v>
      </c>
      <c r="M493" s="39">
        <v>2015</v>
      </c>
      <c r="N493" s="39">
        <f t="shared" si="34"/>
        <v>6</v>
      </c>
      <c r="O493" s="40">
        <v>0.18099999999999999</v>
      </c>
      <c r="P493" s="40">
        <v>0.184</v>
      </c>
      <c r="Q493" s="41">
        <v>44166</v>
      </c>
      <c r="R493" s="43">
        <v>259</v>
      </c>
      <c r="S493" s="43"/>
      <c r="T493" s="43"/>
      <c r="U493" s="30" t="s">
        <v>1674</v>
      </c>
      <c r="V493" s="44" t="s">
        <v>1675</v>
      </c>
      <c r="W493" s="45"/>
      <c r="X493" s="45"/>
      <c r="Y493" s="48"/>
    </row>
    <row r="494" spans="1:25" ht="75" x14ac:dyDescent="0.25">
      <c r="A494" s="32" t="s">
        <v>1676</v>
      </c>
      <c r="B494" s="32" t="s">
        <v>206</v>
      </c>
      <c r="C494" s="33" t="s">
        <v>1485</v>
      </c>
      <c r="D494" s="60">
        <v>160</v>
      </c>
      <c r="E494" s="35">
        <f t="shared" si="32"/>
        <v>0.16</v>
      </c>
      <c r="F494" s="36" t="str">
        <f t="shared" si="33"/>
        <v>Small</v>
      </c>
      <c r="G494" s="37" t="s">
        <v>34</v>
      </c>
      <c r="H494" s="38">
        <v>53.470931</v>
      </c>
      <c r="I494" s="38">
        <v>-1.9670573</v>
      </c>
      <c r="J494" s="38">
        <v>53.480029345528699</v>
      </c>
      <c r="K494" s="38">
        <v>-1.93784702647976</v>
      </c>
      <c r="L494" s="37" t="s">
        <v>40</v>
      </c>
      <c r="M494" s="39">
        <v>2001</v>
      </c>
      <c r="N494" s="39">
        <f t="shared" si="34"/>
        <v>20</v>
      </c>
      <c r="O494" s="40">
        <v>0.22</v>
      </c>
      <c r="P494" s="40">
        <v>0.16900000000000001</v>
      </c>
      <c r="Q494" s="41">
        <v>44166</v>
      </c>
      <c r="R494" s="43">
        <v>238</v>
      </c>
      <c r="S494" s="43">
        <v>129</v>
      </c>
      <c r="T494" s="33" t="s">
        <v>1009</v>
      </c>
      <c r="U494" s="30" t="s">
        <v>1677</v>
      </c>
      <c r="V494" s="31"/>
      <c r="W494" s="47"/>
      <c r="X494" s="47"/>
      <c r="Y494" s="53"/>
    </row>
    <row r="495" spans="1:25" ht="60" x14ac:dyDescent="0.25">
      <c r="A495" s="32" t="s">
        <v>1678</v>
      </c>
      <c r="B495" s="32" t="s">
        <v>676</v>
      </c>
      <c r="C495" s="33"/>
      <c r="D495" s="60">
        <v>155</v>
      </c>
      <c r="E495" s="35">
        <f t="shared" si="32"/>
        <v>0.155</v>
      </c>
      <c r="F495" s="36" t="str">
        <f t="shared" si="33"/>
        <v>Small</v>
      </c>
      <c r="G495" s="37" t="s">
        <v>176</v>
      </c>
      <c r="H495" s="38">
        <v>54.409843000000002</v>
      </c>
      <c r="I495" s="38">
        <v>-6.7502269000000004</v>
      </c>
      <c r="J495" s="38">
        <v>54.409421000000002</v>
      </c>
      <c r="K495" s="38">
        <v>-6.7513642000000003</v>
      </c>
      <c r="L495" s="37" t="s">
        <v>40</v>
      </c>
      <c r="M495" s="39">
        <v>1995</v>
      </c>
      <c r="N495" s="39">
        <f t="shared" si="34"/>
        <v>26</v>
      </c>
      <c r="O495" s="40">
        <v>0.33500000000000002</v>
      </c>
      <c r="P495" s="40">
        <v>0.36499999999999999</v>
      </c>
      <c r="Q495" s="41">
        <v>44105</v>
      </c>
      <c r="R495" s="43">
        <v>497</v>
      </c>
      <c r="S495" s="43">
        <v>497</v>
      </c>
      <c r="T495" s="43"/>
      <c r="U495" s="30" t="s">
        <v>1679</v>
      </c>
      <c r="V495" s="44" t="s">
        <v>1680</v>
      </c>
      <c r="W495" s="45"/>
      <c r="X495" s="45"/>
      <c r="Y495" s="48"/>
    </row>
    <row r="496" spans="1:25" ht="60" x14ac:dyDescent="0.25">
      <c r="A496" s="33" t="s">
        <v>1681</v>
      </c>
      <c r="B496" s="33" t="s">
        <v>32</v>
      </c>
      <c r="C496" s="33" t="s">
        <v>1682</v>
      </c>
      <c r="D496" s="38">
        <v>150</v>
      </c>
      <c r="E496" s="35">
        <f t="shared" si="32"/>
        <v>0.15</v>
      </c>
      <c r="F496" s="36" t="str">
        <f t="shared" si="33"/>
        <v>Small</v>
      </c>
      <c r="G496" s="37"/>
      <c r="H496" s="38">
        <v>56.776599612927598</v>
      </c>
      <c r="I496" s="49">
        <v>-3.8400145075355501</v>
      </c>
      <c r="J496" s="49"/>
      <c r="K496" s="49"/>
      <c r="L496" s="37" t="s">
        <v>40</v>
      </c>
      <c r="M496" s="39">
        <v>1968</v>
      </c>
      <c r="N496" s="39">
        <f t="shared" si="34"/>
        <v>53</v>
      </c>
      <c r="O496" s="40">
        <v>0.72799999999999998</v>
      </c>
      <c r="P496" s="40">
        <v>0.73399999999999999</v>
      </c>
      <c r="Q496" s="41">
        <v>44136</v>
      </c>
      <c r="R496" s="43">
        <v>967</v>
      </c>
      <c r="S496" s="43">
        <v>967</v>
      </c>
      <c r="T496" s="44" t="s">
        <v>56</v>
      </c>
      <c r="U496" s="30" t="s">
        <v>1683</v>
      </c>
      <c r="V496" s="44" t="s">
        <v>1684</v>
      </c>
      <c r="W496" s="45"/>
      <c r="X496" s="45"/>
      <c r="Y496" s="48"/>
    </row>
    <row r="497" spans="1:25" ht="75" x14ac:dyDescent="0.25">
      <c r="A497" s="32" t="s">
        <v>1685</v>
      </c>
      <c r="B497" s="32" t="s">
        <v>32</v>
      </c>
      <c r="C497" s="33" t="s">
        <v>840</v>
      </c>
      <c r="D497" s="60">
        <v>150</v>
      </c>
      <c r="E497" s="35">
        <f t="shared" si="32"/>
        <v>0.15</v>
      </c>
      <c r="F497" s="36" t="str">
        <f t="shared" si="33"/>
        <v>Small</v>
      </c>
      <c r="G497" s="37" t="s">
        <v>1394</v>
      </c>
      <c r="H497" s="38">
        <v>55.914451899919598</v>
      </c>
      <c r="I497" s="38">
        <v>-3.2374702994964499</v>
      </c>
      <c r="J497" s="38">
        <v>55.9141617932789</v>
      </c>
      <c r="K497" s="38">
        <v>-3.2379869474066401</v>
      </c>
      <c r="L497" s="37" t="s">
        <v>217</v>
      </c>
      <c r="M497" s="39">
        <v>2014</v>
      </c>
      <c r="N497" s="39">
        <f t="shared" si="34"/>
        <v>7</v>
      </c>
      <c r="O497" s="40">
        <v>0.56699999999999995</v>
      </c>
      <c r="P497" s="40">
        <v>0.52900000000000003</v>
      </c>
      <c r="Q497" s="41">
        <v>44197</v>
      </c>
      <c r="R497" s="43">
        <v>697</v>
      </c>
      <c r="S497" s="43"/>
      <c r="T497" s="43"/>
      <c r="U497" s="30" t="s">
        <v>1686</v>
      </c>
      <c r="V497" s="33" t="s">
        <v>1687</v>
      </c>
      <c r="W497" s="38"/>
      <c r="X497" s="38"/>
      <c r="Y497" s="37"/>
    </row>
    <row r="498" spans="1:25" ht="60" x14ac:dyDescent="0.25">
      <c r="A498" s="32" t="s">
        <v>1688</v>
      </c>
      <c r="B498" s="32" t="s">
        <v>32</v>
      </c>
      <c r="C498" s="33" t="s">
        <v>1689</v>
      </c>
      <c r="D498" s="60">
        <v>150</v>
      </c>
      <c r="E498" s="35">
        <f t="shared" si="32"/>
        <v>0.15</v>
      </c>
      <c r="F498" s="36" t="str">
        <f t="shared" si="33"/>
        <v>Small</v>
      </c>
      <c r="G498" s="37" t="s">
        <v>176</v>
      </c>
      <c r="H498" s="38">
        <v>56.210917000000002</v>
      </c>
      <c r="I498" s="38">
        <v>-3.9636477999999999</v>
      </c>
      <c r="J498" s="38">
        <v>56.211821</v>
      </c>
      <c r="K498" s="38">
        <v>-3.9636303000000002</v>
      </c>
      <c r="L498" s="37" t="s">
        <v>40</v>
      </c>
      <c r="M498" s="39">
        <v>1989</v>
      </c>
      <c r="N498" s="39">
        <f t="shared" si="34"/>
        <v>32</v>
      </c>
      <c r="O498" s="40">
        <v>0.48199999999999998</v>
      </c>
      <c r="P498" s="40">
        <v>0.51700000000000002</v>
      </c>
      <c r="Q498" s="41">
        <v>44166</v>
      </c>
      <c r="R498" s="43">
        <v>681</v>
      </c>
      <c r="S498" s="43">
        <v>490</v>
      </c>
      <c r="T498" s="44" t="s">
        <v>721</v>
      </c>
      <c r="U498" s="30" t="s">
        <v>1690</v>
      </c>
      <c r="V498" s="44" t="s">
        <v>1691</v>
      </c>
      <c r="W498" s="45"/>
      <c r="X498" s="45"/>
      <c r="Y498" s="48"/>
    </row>
    <row r="499" spans="1:25" ht="90" x14ac:dyDescent="0.25">
      <c r="A499" s="32" t="s">
        <v>1696</v>
      </c>
      <c r="B499" s="32" t="s">
        <v>32</v>
      </c>
      <c r="C499" s="33" t="s">
        <v>1697</v>
      </c>
      <c r="D499" s="60">
        <v>150</v>
      </c>
      <c r="E499" s="35">
        <f t="shared" si="32"/>
        <v>0.15</v>
      </c>
      <c r="F499" s="36" t="str">
        <f t="shared" si="33"/>
        <v>Small</v>
      </c>
      <c r="G499" s="37" t="s">
        <v>176</v>
      </c>
      <c r="H499" s="38">
        <v>56.683253000000001</v>
      </c>
      <c r="I499" s="38">
        <v>-5.9034911000000001</v>
      </c>
      <c r="J499" s="38">
        <v>56.706398</v>
      </c>
      <c r="K499" s="38">
        <v>-5.9465184000000004</v>
      </c>
      <c r="L499" s="37" t="s">
        <v>40</v>
      </c>
      <c r="M499" s="39">
        <v>2005</v>
      </c>
      <c r="N499" s="39">
        <f t="shared" si="34"/>
        <v>16</v>
      </c>
      <c r="O499" s="40">
        <v>0.40699999999999997</v>
      </c>
      <c r="P499" s="40">
        <v>0.46800000000000003</v>
      </c>
      <c r="Q499" s="41">
        <v>44166</v>
      </c>
      <c r="R499" s="43">
        <v>576</v>
      </c>
      <c r="S499" s="43">
        <v>467</v>
      </c>
      <c r="T499" s="44" t="s">
        <v>41</v>
      </c>
      <c r="U499" s="30" t="s">
        <v>1698</v>
      </c>
      <c r="V499" s="44" t="s">
        <v>1699</v>
      </c>
      <c r="W499" s="45"/>
      <c r="X499" s="45"/>
      <c r="Y499" s="48"/>
    </row>
    <row r="500" spans="1:25" ht="75" x14ac:dyDescent="0.25">
      <c r="A500" s="32" t="s">
        <v>1700</v>
      </c>
      <c r="B500" s="32" t="s">
        <v>206</v>
      </c>
      <c r="C500" s="33"/>
      <c r="D500" s="60">
        <v>150</v>
      </c>
      <c r="E500" s="35">
        <f t="shared" si="32"/>
        <v>0.15</v>
      </c>
      <c r="F500" s="36" t="str">
        <f t="shared" si="33"/>
        <v>Small</v>
      </c>
      <c r="G500" s="37" t="s">
        <v>1701</v>
      </c>
      <c r="H500" s="38">
        <v>53.280231118222503</v>
      </c>
      <c r="I500" s="38">
        <v>-1.9773676887757401</v>
      </c>
      <c r="J500" s="38">
        <v>53.279068000000002</v>
      </c>
      <c r="K500" s="38">
        <v>-1.9780232</v>
      </c>
      <c r="L500" s="37" t="s">
        <v>40</v>
      </c>
      <c r="M500" s="39">
        <v>1989</v>
      </c>
      <c r="N500" s="39">
        <f t="shared" si="34"/>
        <v>32</v>
      </c>
      <c r="O500" s="40">
        <v>0.40100000000000002</v>
      </c>
      <c r="P500" s="40">
        <v>0.39400000000000002</v>
      </c>
      <c r="Q500" s="41">
        <v>42583</v>
      </c>
      <c r="R500" s="43">
        <v>519</v>
      </c>
      <c r="S500" s="43">
        <v>519</v>
      </c>
      <c r="T500" s="43"/>
      <c r="U500" s="30" t="s">
        <v>1702</v>
      </c>
      <c r="V500" s="31"/>
      <c r="W500" s="47"/>
      <c r="X500" s="47"/>
      <c r="Y500" s="53"/>
    </row>
    <row r="501" spans="1:25" ht="45" x14ac:dyDescent="0.25">
      <c r="A501" s="32" t="s">
        <v>1703</v>
      </c>
      <c r="B501" s="32" t="s">
        <v>676</v>
      </c>
      <c r="C501" s="33" t="s">
        <v>1704</v>
      </c>
      <c r="D501" s="60">
        <v>150</v>
      </c>
      <c r="E501" s="35">
        <f t="shared" si="32"/>
        <v>0.15</v>
      </c>
      <c r="F501" s="36" t="str">
        <f t="shared" si="33"/>
        <v>Small</v>
      </c>
      <c r="G501" s="37" t="s">
        <v>176</v>
      </c>
      <c r="H501" s="38">
        <v>55.014543000000003</v>
      </c>
      <c r="I501" s="38">
        <v>-6.6478362999999998</v>
      </c>
      <c r="J501" s="38">
        <v>55.011006000000002</v>
      </c>
      <c r="K501" s="38">
        <v>-6.6550399999999996</v>
      </c>
      <c r="L501" s="37" t="s">
        <v>40</v>
      </c>
      <c r="M501" s="39">
        <v>2015</v>
      </c>
      <c r="N501" s="39">
        <f t="shared" si="34"/>
        <v>6</v>
      </c>
      <c r="O501" s="40">
        <v>0.26300000000000001</v>
      </c>
      <c r="P501" s="40">
        <v>0.34100000000000003</v>
      </c>
      <c r="Q501" s="41">
        <v>44197</v>
      </c>
      <c r="R501" s="43">
        <v>449</v>
      </c>
      <c r="S501" s="43">
        <v>916</v>
      </c>
      <c r="T501" s="44" t="s">
        <v>1705</v>
      </c>
      <c r="U501" s="30" t="s">
        <v>1706</v>
      </c>
      <c r="V501" s="44" t="s">
        <v>1707</v>
      </c>
      <c r="W501" s="45"/>
      <c r="X501" s="45"/>
      <c r="Y501" s="48"/>
    </row>
    <row r="502" spans="1:25" ht="60" x14ac:dyDescent="0.25">
      <c r="A502" s="32" t="s">
        <v>1708</v>
      </c>
      <c r="B502" s="32" t="s">
        <v>72</v>
      </c>
      <c r="C502" s="33" t="s">
        <v>1709</v>
      </c>
      <c r="D502" s="60">
        <v>150</v>
      </c>
      <c r="E502" s="35">
        <f t="shared" si="32"/>
        <v>0.15</v>
      </c>
      <c r="F502" s="36" t="str">
        <f t="shared" si="33"/>
        <v>Small</v>
      </c>
      <c r="G502" s="37" t="s">
        <v>176</v>
      </c>
      <c r="H502" s="38">
        <v>51.820411999999997</v>
      </c>
      <c r="I502" s="38">
        <v>-2.724024</v>
      </c>
      <c r="J502" s="38">
        <v>51.821354999999997</v>
      </c>
      <c r="K502" s="38">
        <v>-2.7253503000000001</v>
      </c>
      <c r="L502" s="37" t="s">
        <v>40</v>
      </c>
      <c r="M502" s="39">
        <v>2008</v>
      </c>
      <c r="N502" s="39">
        <f t="shared" si="34"/>
        <v>13</v>
      </c>
      <c r="O502" s="40">
        <v>0.34200000000000003</v>
      </c>
      <c r="P502" s="40">
        <v>0.26600000000000001</v>
      </c>
      <c r="Q502" s="41">
        <v>44166</v>
      </c>
      <c r="R502" s="43">
        <v>351</v>
      </c>
      <c r="S502" s="43">
        <v>289</v>
      </c>
      <c r="T502" s="44" t="s">
        <v>1710</v>
      </c>
      <c r="U502" s="30" t="s">
        <v>1711</v>
      </c>
      <c r="V502" s="44" t="s">
        <v>1712</v>
      </c>
      <c r="W502" s="45"/>
      <c r="X502" s="45"/>
      <c r="Y502" s="48"/>
    </row>
    <row r="503" spans="1:25" ht="45" x14ac:dyDescent="0.25">
      <c r="A503" s="32" t="s">
        <v>1713</v>
      </c>
      <c r="B503" s="32" t="s">
        <v>32</v>
      </c>
      <c r="C503" s="33"/>
      <c r="D503" s="60">
        <v>150</v>
      </c>
      <c r="E503" s="35">
        <f t="shared" si="32"/>
        <v>0.15</v>
      </c>
      <c r="F503" s="36" t="str">
        <f t="shared" si="33"/>
        <v>Small</v>
      </c>
      <c r="G503" s="37" t="s">
        <v>176</v>
      </c>
      <c r="H503" s="38">
        <v>57.866984000000002</v>
      </c>
      <c r="I503" s="38">
        <v>-4.6565649999999996</v>
      </c>
      <c r="J503" s="38">
        <v>57.873407999999998</v>
      </c>
      <c r="K503" s="38">
        <v>-4.6638216999999997</v>
      </c>
      <c r="L503" s="37" t="s">
        <v>40</v>
      </c>
      <c r="M503" s="39">
        <v>2008</v>
      </c>
      <c r="N503" s="39">
        <f t="shared" si="34"/>
        <v>13</v>
      </c>
      <c r="O503" s="40">
        <v>8.8999999999999996E-2</v>
      </c>
      <c r="P503" s="40">
        <v>0.438</v>
      </c>
      <c r="Q503" s="41">
        <v>44136</v>
      </c>
      <c r="R503" s="43">
        <v>335</v>
      </c>
      <c r="S503" s="43">
        <v>335</v>
      </c>
      <c r="T503" s="37" t="s">
        <v>52</v>
      </c>
      <c r="U503" s="30" t="s">
        <v>1714</v>
      </c>
      <c r="V503" s="44" t="s">
        <v>1715</v>
      </c>
      <c r="W503" s="45"/>
      <c r="X503" s="45"/>
      <c r="Y503" s="48"/>
    </row>
    <row r="504" spans="1:25" ht="60" x14ac:dyDescent="0.25">
      <c r="A504" s="32" t="s">
        <v>1716</v>
      </c>
      <c r="B504" s="32" t="s">
        <v>206</v>
      </c>
      <c r="C504" s="33" t="s">
        <v>1717</v>
      </c>
      <c r="D504" s="60">
        <v>150</v>
      </c>
      <c r="E504" s="35">
        <f t="shared" si="32"/>
        <v>0.15</v>
      </c>
      <c r="F504" s="36" t="str">
        <f t="shared" si="33"/>
        <v>Small</v>
      </c>
      <c r="G504" s="37" t="s">
        <v>176</v>
      </c>
      <c r="H504" s="38">
        <v>53.910458159999997</v>
      </c>
      <c r="I504" s="38">
        <v>-1.6912896829999999</v>
      </c>
      <c r="J504" s="38">
        <v>53.910335000000003</v>
      </c>
      <c r="K504" s="38">
        <v>-1.6914506</v>
      </c>
      <c r="L504" s="37" t="s">
        <v>40</v>
      </c>
      <c r="M504" s="39">
        <v>2005</v>
      </c>
      <c r="N504" s="39">
        <f t="shared" si="34"/>
        <v>16</v>
      </c>
      <c r="O504" s="40">
        <v>0.20699999999999999</v>
      </c>
      <c r="P504" s="40">
        <v>0.215</v>
      </c>
      <c r="Q504" s="41">
        <v>39264</v>
      </c>
      <c r="R504" s="43">
        <v>283</v>
      </c>
      <c r="S504" s="43">
        <v>283</v>
      </c>
      <c r="T504" s="44" t="s">
        <v>1718</v>
      </c>
      <c r="U504" s="30" t="s">
        <v>1719</v>
      </c>
      <c r="V504" s="44" t="s">
        <v>1720</v>
      </c>
      <c r="W504" s="45"/>
      <c r="X504" s="45"/>
      <c r="Y504" s="48"/>
    </row>
    <row r="505" spans="1:25" ht="45" x14ac:dyDescent="0.25">
      <c r="A505" s="32" t="s">
        <v>1721</v>
      </c>
      <c r="B505" s="32" t="s">
        <v>676</v>
      </c>
      <c r="C505" s="33" t="s">
        <v>1722</v>
      </c>
      <c r="D505" s="60">
        <v>149</v>
      </c>
      <c r="E505" s="35">
        <f t="shared" si="32"/>
        <v>0.14899999999999999</v>
      </c>
      <c r="F505" s="36" t="str">
        <f t="shared" si="33"/>
        <v>Small</v>
      </c>
      <c r="G505" s="37" t="s">
        <v>176</v>
      </c>
      <c r="H505" s="38">
        <v>55.140208000000001</v>
      </c>
      <c r="I505" s="38">
        <v>-6.9075606000000001</v>
      </c>
      <c r="J505" s="38">
        <v>55.122311000000003</v>
      </c>
      <c r="K505" s="38">
        <v>-6.8922143</v>
      </c>
      <c r="L505" s="37" t="s">
        <v>40</v>
      </c>
      <c r="M505" s="39">
        <v>2012</v>
      </c>
      <c r="N505" s="39">
        <f t="shared" si="34"/>
        <v>9</v>
      </c>
      <c r="O505" s="40">
        <v>0.314</v>
      </c>
      <c r="P505" s="40">
        <v>0.39500000000000002</v>
      </c>
      <c r="Q505" s="41">
        <v>44105</v>
      </c>
      <c r="R505" s="43">
        <v>517</v>
      </c>
      <c r="S505" s="42">
        <v>1552</v>
      </c>
      <c r="T505" s="44" t="s">
        <v>1705</v>
      </c>
      <c r="U505" s="30" t="s">
        <v>1723</v>
      </c>
      <c r="V505" s="33" t="s">
        <v>1724</v>
      </c>
      <c r="W505" s="38"/>
      <c r="X505" s="38"/>
      <c r="Y505" s="37"/>
    </row>
    <row r="506" spans="1:25" ht="45" x14ac:dyDescent="0.25">
      <c r="A506" s="32" t="s">
        <v>1725</v>
      </c>
      <c r="B506" s="32" t="s">
        <v>32</v>
      </c>
      <c r="C506" s="33" t="s">
        <v>840</v>
      </c>
      <c r="D506" s="60">
        <v>148</v>
      </c>
      <c r="E506" s="35">
        <f t="shared" si="32"/>
        <v>0.14799999999999999</v>
      </c>
      <c r="F506" s="36" t="str">
        <f t="shared" si="33"/>
        <v>Small</v>
      </c>
      <c r="G506" s="37" t="s">
        <v>1701</v>
      </c>
      <c r="H506" s="38">
        <v>55.494943999999997</v>
      </c>
      <c r="I506" s="38">
        <v>-3.2499093000000001</v>
      </c>
      <c r="J506" s="38">
        <v>55.494239</v>
      </c>
      <c r="K506" s="38">
        <v>-3.2520658</v>
      </c>
      <c r="L506" s="37" t="s">
        <v>217</v>
      </c>
      <c r="M506" s="39">
        <v>2013</v>
      </c>
      <c r="N506" s="39">
        <f t="shared" si="34"/>
        <v>8</v>
      </c>
      <c r="O506" s="40">
        <v>0.875</v>
      </c>
      <c r="P506" s="40">
        <v>0.873</v>
      </c>
      <c r="Q506" s="41">
        <v>44197</v>
      </c>
      <c r="R506" s="42">
        <v>1135</v>
      </c>
      <c r="S506" s="43"/>
      <c r="T506" s="43"/>
      <c r="U506" s="30" t="s">
        <v>1726</v>
      </c>
      <c r="V506" s="44" t="s">
        <v>1727</v>
      </c>
      <c r="W506" s="45"/>
      <c r="X506" s="45"/>
      <c r="Y506" s="48"/>
    </row>
    <row r="507" spans="1:25" ht="75" x14ac:dyDescent="0.25">
      <c r="A507" s="32" t="s">
        <v>1728</v>
      </c>
      <c r="B507" s="32" t="s">
        <v>206</v>
      </c>
      <c r="C507" s="33"/>
      <c r="D507" s="60">
        <v>148</v>
      </c>
      <c r="E507" s="35">
        <f t="shared" si="32"/>
        <v>0.14799999999999999</v>
      </c>
      <c r="F507" s="36" t="str">
        <f t="shared" si="33"/>
        <v>Small</v>
      </c>
      <c r="G507" s="37" t="s">
        <v>176</v>
      </c>
      <c r="H507" s="38">
        <v>53.9055444607949</v>
      </c>
      <c r="I507" s="38">
        <v>-1.6397175122002801</v>
      </c>
      <c r="J507" s="47">
        <v>53.905957999999998</v>
      </c>
      <c r="K507" s="47">
        <v>-1.6476689</v>
      </c>
      <c r="L507" s="37" t="s">
        <v>217</v>
      </c>
      <c r="M507" s="39"/>
      <c r="N507" s="39"/>
      <c r="O507" s="40">
        <v>0.28999999999999998</v>
      </c>
      <c r="P507" s="40">
        <v>0.3</v>
      </c>
      <c r="Q507" s="41">
        <v>44136</v>
      </c>
      <c r="R507" s="43">
        <v>390</v>
      </c>
      <c r="S507" s="43"/>
      <c r="T507" s="44" t="s">
        <v>1330</v>
      </c>
      <c r="U507" s="30" t="s">
        <v>1729</v>
      </c>
      <c r="V507" s="44" t="s">
        <v>1730</v>
      </c>
      <c r="W507" s="45"/>
      <c r="X507" s="45"/>
      <c r="Y507" s="48"/>
    </row>
    <row r="508" spans="1:25" ht="60" x14ac:dyDescent="0.25">
      <c r="A508" s="32" t="s">
        <v>1731</v>
      </c>
      <c r="B508" s="32" t="s">
        <v>676</v>
      </c>
      <c r="C508" s="33" t="s">
        <v>1732</v>
      </c>
      <c r="D508" s="60">
        <v>145</v>
      </c>
      <c r="E508" s="35">
        <f t="shared" si="32"/>
        <v>0.14499999999999999</v>
      </c>
      <c r="F508" s="36" t="str">
        <f t="shared" si="33"/>
        <v>Small</v>
      </c>
      <c r="G508" s="37"/>
      <c r="H508" s="38">
        <v>54.954528512005503</v>
      </c>
      <c r="I508" s="38">
        <v>-5.9660725378344903</v>
      </c>
      <c r="J508" s="38"/>
      <c r="K508" s="38"/>
      <c r="L508" s="37" t="s">
        <v>40</v>
      </c>
      <c r="M508" s="39">
        <v>2014</v>
      </c>
      <c r="N508" s="39">
        <f t="shared" ref="N508:N541" si="35">2021-M508</f>
        <v>7</v>
      </c>
      <c r="O508" s="40">
        <v>0.436</v>
      </c>
      <c r="P508" s="40">
        <v>0.48499999999999999</v>
      </c>
      <c r="Q508" s="41">
        <v>44105</v>
      </c>
      <c r="R508" s="43">
        <v>623</v>
      </c>
      <c r="S508" s="42">
        <v>1868</v>
      </c>
      <c r="T508" s="42"/>
      <c r="U508" s="30" t="s">
        <v>1733</v>
      </c>
      <c r="V508" s="33" t="s">
        <v>1734</v>
      </c>
      <c r="W508" s="38"/>
      <c r="X508" s="38"/>
      <c r="Y508" s="37"/>
    </row>
    <row r="509" spans="1:25" ht="90" x14ac:dyDescent="0.25">
      <c r="A509" s="32" t="s">
        <v>1735</v>
      </c>
      <c r="B509" s="32" t="s">
        <v>206</v>
      </c>
      <c r="C509" s="33" t="s">
        <v>1736</v>
      </c>
      <c r="D509" s="60">
        <v>141</v>
      </c>
      <c r="E509" s="35">
        <f t="shared" si="32"/>
        <v>0.14099999999999999</v>
      </c>
      <c r="F509" s="36" t="str">
        <f t="shared" si="33"/>
        <v>Small</v>
      </c>
      <c r="G509" s="37" t="s">
        <v>176</v>
      </c>
      <c r="H509" s="38">
        <v>54.449148000000001</v>
      </c>
      <c r="I509" s="38">
        <v>-2.9791772000000001</v>
      </c>
      <c r="J509" s="38">
        <v>54.455285000000003</v>
      </c>
      <c r="K509" s="38">
        <v>-2.9794507000000001</v>
      </c>
      <c r="L509" s="37" t="s">
        <v>40</v>
      </c>
      <c r="M509" s="39">
        <v>1982</v>
      </c>
      <c r="N509" s="39">
        <f t="shared" si="35"/>
        <v>39</v>
      </c>
      <c r="O509" s="40">
        <v>0.08</v>
      </c>
      <c r="P509" s="40">
        <v>7.8E-2</v>
      </c>
      <c r="Q509" s="41">
        <v>41791</v>
      </c>
      <c r="R509" s="43">
        <v>96</v>
      </c>
      <c r="S509" s="43">
        <v>88</v>
      </c>
      <c r="T509" s="44" t="s">
        <v>967</v>
      </c>
      <c r="U509" s="30" t="s">
        <v>1737</v>
      </c>
      <c r="V509" s="44" t="s">
        <v>983</v>
      </c>
      <c r="W509" s="45"/>
      <c r="X509" s="45"/>
      <c r="Y509" s="48"/>
    </row>
    <row r="510" spans="1:25" ht="75" x14ac:dyDescent="0.25">
      <c r="A510" s="32" t="s">
        <v>1738</v>
      </c>
      <c r="B510" s="32" t="s">
        <v>72</v>
      </c>
      <c r="C510" s="33" t="s">
        <v>1223</v>
      </c>
      <c r="D510" s="60">
        <v>140</v>
      </c>
      <c r="E510" s="35">
        <f t="shared" si="32"/>
        <v>0.14000000000000001</v>
      </c>
      <c r="F510" s="36" t="str">
        <f t="shared" si="33"/>
        <v>Small</v>
      </c>
      <c r="G510" s="37" t="s">
        <v>387</v>
      </c>
      <c r="H510" s="38">
        <v>52.2773627938274</v>
      </c>
      <c r="I510" s="38">
        <v>-3.8257798612313598</v>
      </c>
      <c r="J510" s="38" t="s">
        <v>197</v>
      </c>
      <c r="K510" s="38" t="s">
        <v>197</v>
      </c>
      <c r="L510" s="37" t="s">
        <v>217</v>
      </c>
      <c r="M510" s="39">
        <v>2012</v>
      </c>
      <c r="N510" s="39">
        <f t="shared" si="35"/>
        <v>9</v>
      </c>
      <c r="O510" s="40">
        <v>0.82099999999999995</v>
      </c>
      <c r="P510" s="40">
        <v>0.82199999999999995</v>
      </c>
      <c r="Q510" s="41">
        <v>44197</v>
      </c>
      <c r="R510" s="42">
        <v>1011</v>
      </c>
      <c r="S510" s="43"/>
      <c r="T510" s="44" t="s">
        <v>168</v>
      </c>
      <c r="U510" s="30" t="s">
        <v>1739</v>
      </c>
      <c r="V510" s="44" t="s">
        <v>1740</v>
      </c>
      <c r="W510" s="45"/>
      <c r="X510" s="45"/>
      <c r="Y510" s="48"/>
    </row>
    <row r="511" spans="1:25" ht="75" x14ac:dyDescent="0.25">
      <c r="A511" s="33" t="s">
        <v>1741</v>
      </c>
      <c r="B511" s="33" t="s">
        <v>72</v>
      </c>
      <c r="C511" s="33" t="s">
        <v>1642</v>
      </c>
      <c r="D511" s="38">
        <v>135</v>
      </c>
      <c r="E511" s="35">
        <f t="shared" si="32"/>
        <v>0.13500000000000001</v>
      </c>
      <c r="F511" s="36" t="str">
        <f t="shared" si="33"/>
        <v>Small</v>
      </c>
      <c r="G511" s="37" t="s">
        <v>34</v>
      </c>
      <c r="H511" s="38"/>
      <c r="I511" s="38"/>
      <c r="J511" s="38">
        <v>52.953693999999999</v>
      </c>
      <c r="K511" s="38">
        <v>-3.3905324999999999</v>
      </c>
      <c r="L511" s="37" t="s">
        <v>40</v>
      </c>
      <c r="M511" s="39">
        <v>1997</v>
      </c>
      <c r="N511" s="39">
        <f t="shared" si="35"/>
        <v>24</v>
      </c>
      <c r="O511" s="40">
        <v>0.33500000000000002</v>
      </c>
      <c r="P511" s="40">
        <v>0.38700000000000001</v>
      </c>
      <c r="Q511" s="41">
        <v>43831</v>
      </c>
      <c r="R511" s="43">
        <v>458</v>
      </c>
      <c r="S511" s="43">
        <v>458</v>
      </c>
      <c r="T511" s="44" t="s">
        <v>867</v>
      </c>
      <c r="U511" s="30" t="s">
        <v>1742</v>
      </c>
      <c r="V511" s="44" t="s">
        <v>1650</v>
      </c>
      <c r="W511" s="45"/>
      <c r="X511" s="45"/>
      <c r="Y511" s="48"/>
    </row>
    <row r="512" spans="1:25" ht="60" x14ac:dyDescent="0.25">
      <c r="A512" s="32" t="s">
        <v>1743</v>
      </c>
      <c r="B512" s="32" t="s">
        <v>676</v>
      </c>
      <c r="C512" s="33"/>
      <c r="D512" s="60">
        <v>135</v>
      </c>
      <c r="E512" s="35">
        <f t="shared" si="32"/>
        <v>0.13500000000000001</v>
      </c>
      <c r="F512" s="36" t="str">
        <f t="shared" si="33"/>
        <v>Small</v>
      </c>
      <c r="G512" s="37" t="s">
        <v>176</v>
      </c>
      <c r="H512" s="38">
        <v>54.900244466734001</v>
      </c>
      <c r="I512" s="38">
        <v>-6.3627063882123203</v>
      </c>
      <c r="J512" s="38">
        <v>54.903810999999997</v>
      </c>
      <c r="K512" s="38">
        <v>-6.3619060999999997</v>
      </c>
      <c r="L512" s="37" t="s">
        <v>40</v>
      </c>
      <c r="M512" s="39">
        <v>1998</v>
      </c>
      <c r="N512" s="39">
        <f t="shared" si="35"/>
        <v>23</v>
      </c>
      <c r="O512" s="40">
        <v>0.4</v>
      </c>
      <c r="P512" s="40">
        <v>0.35299999999999998</v>
      </c>
      <c r="Q512" s="41">
        <v>42583</v>
      </c>
      <c r="R512" s="43">
        <v>419</v>
      </c>
      <c r="S512" s="43">
        <v>419</v>
      </c>
      <c r="T512" s="44" t="s">
        <v>1406</v>
      </c>
      <c r="U512" s="30" t="s">
        <v>1744</v>
      </c>
      <c r="V512" s="44" t="s">
        <v>1408</v>
      </c>
      <c r="W512" s="45"/>
      <c r="X512" s="45"/>
      <c r="Y512" s="48"/>
    </row>
    <row r="513" spans="1:25" ht="45" x14ac:dyDescent="0.25">
      <c r="A513" s="33" t="s">
        <v>1745</v>
      </c>
      <c r="B513" s="33" t="s">
        <v>32</v>
      </c>
      <c r="C513" s="33" t="s">
        <v>1746</v>
      </c>
      <c r="D513" s="38">
        <v>132</v>
      </c>
      <c r="E513" s="35">
        <f t="shared" si="32"/>
        <v>0.13200000000000001</v>
      </c>
      <c r="F513" s="36" t="str">
        <f t="shared" si="33"/>
        <v>Small</v>
      </c>
      <c r="G513" s="37"/>
      <c r="H513" s="38">
        <v>55.892133247241198</v>
      </c>
      <c r="I513" s="38">
        <v>-5.6144842522009997</v>
      </c>
      <c r="J513" s="38"/>
      <c r="K513" s="38"/>
      <c r="L513" s="37" t="s">
        <v>40</v>
      </c>
      <c r="M513" s="39">
        <v>1996</v>
      </c>
      <c r="N513" s="39">
        <f t="shared" si="35"/>
        <v>25</v>
      </c>
      <c r="O513" s="40">
        <v>0.61299999999999999</v>
      </c>
      <c r="P513" s="40">
        <v>0.63</v>
      </c>
      <c r="Q513" s="41">
        <v>44197</v>
      </c>
      <c r="R513" s="43">
        <v>730</v>
      </c>
      <c r="S513" s="43">
        <v>584</v>
      </c>
      <c r="T513" s="44" t="s">
        <v>36</v>
      </c>
      <c r="U513" s="30" t="s">
        <v>1747</v>
      </c>
      <c r="V513" s="44" t="s">
        <v>1748</v>
      </c>
      <c r="W513" s="45"/>
      <c r="X513" s="45"/>
      <c r="Y513" s="48"/>
    </row>
    <row r="514" spans="1:25" ht="30" x14ac:dyDescent="0.25">
      <c r="A514" s="32" t="s">
        <v>1749</v>
      </c>
      <c r="B514" s="32" t="s">
        <v>32</v>
      </c>
      <c r="C514" s="33"/>
      <c r="D514" s="60">
        <v>132</v>
      </c>
      <c r="E514" s="35">
        <f t="shared" si="32"/>
        <v>0.13200000000000001</v>
      </c>
      <c r="F514" s="36" t="str">
        <f t="shared" si="33"/>
        <v>Small</v>
      </c>
      <c r="G514" s="37" t="s">
        <v>176</v>
      </c>
      <c r="H514" s="38">
        <v>56.190643999999999</v>
      </c>
      <c r="I514" s="38">
        <v>-4.7472753000000001</v>
      </c>
      <c r="J514" s="38">
        <v>56.186368000000002</v>
      </c>
      <c r="K514" s="38">
        <v>-4.7466100999999998</v>
      </c>
      <c r="L514" s="37" t="s">
        <v>217</v>
      </c>
      <c r="M514" s="39">
        <v>2015</v>
      </c>
      <c r="N514" s="39">
        <f t="shared" si="35"/>
        <v>6</v>
      </c>
      <c r="O514" s="40">
        <v>0.375</v>
      </c>
      <c r="P514" s="40">
        <v>0.36499999999999999</v>
      </c>
      <c r="Q514" s="41">
        <v>44075</v>
      </c>
      <c r="R514" s="43">
        <v>423</v>
      </c>
      <c r="S514" s="43"/>
      <c r="T514" s="43"/>
      <c r="U514" s="30" t="s">
        <v>1750</v>
      </c>
      <c r="V514" s="33" t="s">
        <v>1751</v>
      </c>
      <c r="W514" s="38"/>
      <c r="X514" s="38"/>
      <c r="Y514" s="37"/>
    </row>
    <row r="515" spans="1:25" ht="60" x14ac:dyDescent="0.25">
      <c r="A515" s="32" t="s">
        <v>1752</v>
      </c>
      <c r="B515" s="32" t="s">
        <v>32</v>
      </c>
      <c r="C515" s="33" t="s">
        <v>1070</v>
      </c>
      <c r="D515" s="60">
        <v>132</v>
      </c>
      <c r="E515" s="35">
        <f t="shared" ref="E515:E578" si="36">D515/1000</f>
        <v>0.13200000000000001</v>
      </c>
      <c r="F515" s="36" t="str">
        <f t="shared" ref="F515:F578" si="37">IF(E515&gt;=5,"Large",IF(AND(E515&lt;5,E515&gt;=0.1),"Small",IF(E515&lt;0.1,"Micro")))</f>
        <v>Small</v>
      </c>
      <c r="G515" s="37" t="s">
        <v>176</v>
      </c>
      <c r="H515" s="38">
        <v>56.092770061711299</v>
      </c>
      <c r="I515" s="38">
        <v>-5.1194322445117004</v>
      </c>
      <c r="J515" s="38">
        <v>56.096479241717702</v>
      </c>
      <c r="K515" s="38">
        <v>-5.11323811889811</v>
      </c>
      <c r="L515" s="37" t="s">
        <v>217</v>
      </c>
      <c r="M515" s="39">
        <v>2017</v>
      </c>
      <c r="N515" s="39">
        <f t="shared" si="35"/>
        <v>4</v>
      </c>
      <c r="O515" s="43"/>
      <c r="P515" s="43"/>
      <c r="Q515" s="41">
        <v>43525</v>
      </c>
      <c r="R515" s="43">
        <v>291</v>
      </c>
      <c r="S515" s="43"/>
      <c r="T515" s="43"/>
      <c r="U515" s="30" t="s">
        <v>1753</v>
      </c>
      <c r="V515" s="44" t="s">
        <v>1754</v>
      </c>
      <c r="W515" s="45"/>
      <c r="X515" s="45"/>
      <c r="Y515" s="48"/>
    </row>
    <row r="516" spans="1:25" ht="45" x14ac:dyDescent="0.25">
      <c r="A516" s="32" t="s">
        <v>1755</v>
      </c>
      <c r="B516" s="33" t="s">
        <v>1756</v>
      </c>
      <c r="C516" s="33" t="s">
        <v>1008</v>
      </c>
      <c r="D516" s="60">
        <v>130</v>
      </c>
      <c r="E516" s="35">
        <f t="shared" si="36"/>
        <v>0.13</v>
      </c>
      <c r="F516" s="36" t="str">
        <f t="shared" si="37"/>
        <v>Small</v>
      </c>
      <c r="G516" s="37" t="s">
        <v>34</v>
      </c>
      <c r="H516" s="38">
        <v>52.761279999999999</v>
      </c>
      <c r="I516" s="38">
        <v>-3.4578025999999999</v>
      </c>
      <c r="J516" s="38">
        <v>52.761966999999999</v>
      </c>
      <c r="K516" s="38">
        <v>-3.4563844000000001</v>
      </c>
      <c r="L516" s="37" t="s">
        <v>40</v>
      </c>
      <c r="M516" s="39">
        <v>1986</v>
      </c>
      <c r="N516" s="39">
        <f t="shared" si="35"/>
        <v>35</v>
      </c>
      <c r="O516" s="40">
        <v>0.36499999999999999</v>
      </c>
      <c r="P516" s="40">
        <v>0.46899999999999997</v>
      </c>
      <c r="Q516" s="41">
        <v>44136</v>
      </c>
      <c r="R516" s="43">
        <v>536</v>
      </c>
      <c r="S516" s="43">
        <v>536</v>
      </c>
      <c r="T516" s="33" t="s">
        <v>1757</v>
      </c>
      <c r="U516" s="30" t="s">
        <v>1758</v>
      </c>
      <c r="V516" s="44" t="s">
        <v>1759</v>
      </c>
      <c r="W516" s="45"/>
      <c r="X516" s="45"/>
      <c r="Y516" s="48"/>
    </row>
    <row r="517" spans="1:25" ht="45" x14ac:dyDescent="0.25">
      <c r="A517" s="32" t="s">
        <v>1760</v>
      </c>
      <c r="B517" s="32" t="s">
        <v>32</v>
      </c>
      <c r="C517" s="33"/>
      <c r="D517" s="60">
        <v>130</v>
      </c>
      <c r="E517" s="35">
        <f t="shared" si="36"/>
        <v>0.13</v>
      </c>
      <c r="F517" s="36" t="str">
        <f t="shared" si="37"/>
        <v>Small</v>
      </c>
      <c r="G517" s="37" t="s">
        <v>34</v>
      </c>
      <c r="H517" s="38">
        <v>57.208430900139803</v>
      </c>
      <c r="I517" s="38">
        <v>-4.1870102186378402</v>
      </c>
      <c r="J517" s="38">
        <v>57.208739999999999</v>
      </c>
      <c r="K517" s="38">
        <v>-4.2062099999999996</v>
      </c>
      <c r="L517" s="37" t="s">
        <v>40</v>
      </c>
      <c r="M517" s="39">
        <v>2008</v>
      </c>
      <c r="N517" s="39">
        <f t="shared" si="35"/>
        <v>13</v>
      </c>
      <c r="O517" s="40">
        <v>9.1999999999999998E-2</v>
      </c>
      <c r="P517" s="40">
        <v>0.26400000000000001</v>
      </c>
      <c r="Q517" s="41">
        <v>44136</v>
      </c>
      <c r="R517" s="43">
        <v>301</v>
      </c>
      <c r="S517" s="43">
        <v>301</v>
      </c>
      <c r="T517" s="43" t="s">
        <v>52</v>
      </c>
      <c r="U517" s="30" t="s">
        <v>1761</v>
      </c>
      <c r="V517" s="33" t="s">
        <v>1762</v>
      </c>
      <c r="W517" s="38"/>
      <c r="X517" s="38"/>
      <c r="Y517" s="37"/>
    </row>
    <row r="518" spans="1:25" ht="30" x14ac:dyDescent="0.25">
      <c r="A518" s="32" t="s">
        <v>3139</v>
      </c>
      <c r="B518" s="32" t="s">
        <v>676</v>
      </c>
      <c r="C518" s="33" t="s">
        <v>3138</v>
      </c>
      <c r="D518" s="60">
        <v>121</v>
      </c>
      <c r="E518" s="35">
        <f t="shared" si="36"/>
        <v>0.121</v>
      </c>
      <c r="F518" s="36" t="str">
        <f t="shared" si="37"/>
        <v>Small</v>
      </c>
      <c r="G518" s="37" t="s">
        <v>176</v>
      </c>
      <c r="H518" s="38">
        <v>54.602173999999998</v>
      </c>
      <c r="I518" s="38">
        <v>-7.2916147000000002</v>
      </c>
      <c r="J518" s="38">
        <v>54.602615</v>
      </c>
      <c r="K518" s="38">
        <v>-7.2911105000000003</v>
      </c>
      <c r="L518" s="37"/>
      <c r="M518" s="39">
        <v>2012</v>
      </c>
      <c r="N518" s="39">
        <f t="shared" si="35"/>
        <v>9</v>
      </c>
      <c r="O518" s="40"/>
      <c r="P518" s="40"/>
      <c r="Q518" s="41"/>
      <c r="R518" s="43"/>
      <c r="S518" s="43"/>
      <c r="T518" s="44"/>
      <c r="U518" s="30"/>
      <c r="V518" s="44"/>
      <c r="W518" s="45"/>
      <c r="X518" s="45"/>
      <c r="Y518" s="48"/>
    </row>
    <row r="519" spans="1:25" ht="60" x14ac:dyDescent="0.25">
      <c r="A519" s="32" t="s">
        <v>1763</v>
      </c>
      <c r="B519" s="32" t="s">
        <v>206</v>
      </c>
      <c r="C519" s="33" t="s">
        <v>1488</v>
      </c>
      <c r="D519" s="60">
        <v>120</v>
      </c>
      <c r="E519" s="35">
        <f t="shared" si="36"/>
        <v>0.12</v>
      </c>
      <c r="F519" s="36" t="str">
        <f t="shared" si="37"/>
        <v>Small</v>
      </c>
      <c r="G519" s="37" t="s">
        <v>387</v>
      </c>
      <c r="H519" s="38">
        <v>53.377345576744901</v>
      </c>
      <c r="I519" s="38">
        <v>-1.57383955006606</v>
      </c>
      <c r="J519" s="38" t="s">
        <v>197</v>
      </c>
      <c r="K519" s="38" t="s">
        <v>197</v>
      </c>
      <c r="L519" s="37" t="s">
        <v>40</v>
      </c>
      <c r="M519" s="39">
        <v>2008</v>
      </c>
      <c r="N519" s="39">
        <f t="shared" si="35"/>
        <v>13</v>
      </c>
      <c r="O519" s="40">
        <v>0.41799999999999998</v>
      </c>
      <c r="P519" s="40">
        <v>0.622</v>
      </c>
      <c r="Q519" s="41">
        <v>44166</v>
      </c>
      <c r="R519" s="43">
        <v>656</v>
      </c>
      <c r="S519" s="43">
        <v>574</v>
      </c>
      <c r="T519" s="44" t="s">
        <v>1764</v>
      </c>
      <c r="U519" s="30" t="s">
        <v>1765</v>
      </c>
      <c r="V519" s="44" t="s">
        <v>1766</v>
      </c>
      <c r="W519" s="45"/>
      <c r="X519" s="45"/>
      <c r="Y519" s="48"/>
    </row>
    <row r="520" spans="1:25" ht="90" x14ac:dyDescent="0.25">
      <c r="A520" s="32" t="s">
        <v>1767</v>
      </c>
      <c r="B520" s="32" t="s">
        <v>32</v>
      </c>
      <c r="C520" s="33" t="s">
        <v>1768</v>
      </c>
      <c r="D520" s="60">
        <v>120</v>
      </c>
      <c r="E520" s="35">
        <f t="shared" si="36"/>
        <v>0.12</v>
      </c>
      <c r="F520" s="36" t="str">
        <f t="shared" si="37"/>
        <v>Small</v>
      </c>
      <c r="G520" s="37" t="s">
        <v>176</v>
      </c>
      <c r="H520" s="38">
        <v>56.241909999999997</v>
      </c>
      <c r="I520" s="38">
        <v>-5.5232222000000002</v>
      </c>
      <c r="J520" s="38">
        <v>56.239519999999999</v>
      </c>
      <c r="K520" s="38">
        <v>-5.5241230999999997</v>
      </c>
      <c r="L520" s="37" t="s">
        <v>40</v>
      </c>
      <c r="M520" s="39">
        <v>1991</v>
      </c>
      <c r="N520" s="39">
        <f t="shared" si="35"/>
        <v>30</v>
      </c>
      <c r="O520" s="40">
        <v>0.52300000000000002</v>
      </c>
      <c r="P520" s="40">
        <v>0.434</v>
      </c>
      <c r="Q520" s="41">
        <v>44166</v>
      </c>
      <c r="R520" s="43">
        <v>457</v>
      </c>
      <c r="S520" s="43">
        <v>437</v>
      </c>
      <c r="T520" s="44" t="s">
        <v>41</v>
      </c>
      <c r="U520" s="30" t="s">
        <v>1769</v>
      </c>
      <c r="V520" s="44" t="s">
        <v>1770</v>
      </c>
      <c r="W520" s="45"/>
      <c r="X520" s="45"/>
      <c r="Y520" s="48"/>
    </row>
    <row r="521" spans="1:25" ht="75" x14ac:dyDescent="0.25">
      <c r="A521" s="32" t="s">
        <v>1771</v>
      </c>
      <c r="B521" s="32" t="s">
        <v>72</v>
      </c>
      <c r="C521" s="33" t="s">
        <v>1772</v>
      </c>
      <c r="D521" s="60">
        <v>120</v>
      </c>
      <c r="E521" s="35">
        <f t="shared" si="36"/>
        <v>0.12</v>
      </c>
      <c r="F521" s="36" t="str">
        <f t="shared" si="37"/>
        <v>Small</v>
      </c>
      <c r="G521" s="37"/>
      <c r="H521" s="38"/>
      <c r="I521" s="38"/>
      <c r="J521" s="38"/>
      <c r="K521" s="38"/>
      <c r="L521" s="37" t="s">
        <v>40</v>
      </c>
      <c r="M521" s="39">
        <v>2002</v>
      </c>
      <c r="N521" s="39">
        <f t="shared" si="35"/>
        <v>19</v>
      </c>
      <c r="O521" s="40">
        <v>0.191</v>
      </c>
      <c r="P521" s="40">
        <v>0.18099999999999999</v>
      </c>
      <c r="Q521" s="41">
        <v>44136</v>
      </c>
      <c r="R521" s="43">
        <v>191</v>
      </c>
      <c r="S521" s="43">
        <v>157</v>
      </c>
      <c r="T521" s="44" t="s">
        <v>253</v>
      </c>
      <c r="U521" s="30" t="s">
        <v>1773</v>
      </c>
      <c r="V521" s="31"/>
      <c r="W521" s="47"/>
      <c r="X521" s="47"/>
      <c r="Y521" s="53"/>
    </row>
    <row r="522" spans="1:25" ht="45" x14ac:dyDescent="0.25">
      <c r="A522" s="32" t="s">
        <v>1774</v>
      </c>
      <c r="B522" s="32" t="s">
        <v>72</v>
      </c>
      <c r="C522" s="33" t="s">
        <v>1775</v>
      </c>
      <c r="D522" s="60">
        <v>115</v>
      </c>
      <c r="E522" s="35">
        <f t="shared" si="36"/>
        <v>0.115</v>
      </c>
      <c r="F522" s="36" t="str">
        <f t="shared" si="37"/>
        <v>Small</v>
      </c>
      <c r="G522" s="37" t="s">
        <v>176</v>
      </c>
      <c r="H522" s="38">
        <v>51.691572172976599</v>
      </c>
      <c r="I522" s="111">
        <v>-3.7696997034556001</v>
      </c>
      <c r="J522" s="38">
        <v>51.692263602771</v>
      </c>
      <c r="K522" s="38">
        <v>-3.7688403441483498</v>
      </c>
      <c r="L522" s="37" t="s">
        <v>217</v>
      </c>
      <c r="M522" s="39">
        <v>2014</v>
      </c>
      <c r="N522" s="39">
        <f t="shared" si="35"/>
        <v>7</v>
      </c>
      <c r="O522" s="40">
        <v>0.436</v>
      </c>
      <c r="P522" s="40">
        <v>0.44500000000000001</v>
      </c>
      <c r="Q522" s="41">
        <v>42430</v>
      </c>
      <c r="R522" s="43">
        <v>450</v>
      </c>
      <c r="S522" s="43"/>
      <c r="T522" s="43"/>
      <c r="U522" s="30" t="s">
        <v>1776</v>
      </c>
      <c r="V522" s="33" t="s">
        <v>1777</v>
      </c>
      <c r="W522" s="38"/>
      <c r="X522" s="38"/>
      <c r="Y522" s="37"/>
    </row>
    <row r="523" spans="1:25" ht="45" x14ac:dyDescent="0.25">
      <c r="A523" s="32" t="s">
        <v>1778</v>
      </c>
      <c r="B523" s="32" t="s">
        <v>676</v>
      </c>
      <c r="C523" s="33" t="s">
        <v>1779</v>
      </c>
      <c r="D523" s="60">
        <v>112</v>
      </c>
      <c r="E523" s="35">
        <f t="shared" si="36"/>
        <v>0.112</v>
      </c>
      <c r="F523" s="36" t="str">
        <f t="shared" si="37"/>
        <v>Small</v>
      </c>
      <c r="G523" s="37" t="s">
        <v>176</v>
      </c>
      <c r="H523" s="38">
        <v>54.966988000000001</v>
      </c>
      <c r="I523" s="38">
        <v>-6.8770243000000004</v>
      </c>
      <c r="J523" s="38">
        <v>54.964059342261898</v>
      </c>
      <c r="K523" s="38">
        <v>-6.8597854297488503</v>
      </c>
      <c r="L523" s="37" t="s">
        <v>40</v>
      </c>
      <c r="M523" s="39">
        <v>2014</v>
      </c>
      <c r="N523" s="39">
        <f t="shared" si="35"/>
        <v>7</v>
      </c>
      <c r="O523" s="40">
        <v>0.33100000000000002</v>
      </c>
      <c r="P523" s="40">
        <v>0.33100000000000002</v>
      </c>
      <c r="Q523" s="41">
        <v>44105</v>
      </c>
      <c r="R523" s="43">
        <v>323</v>
      </c>
      <c r="S523" s="43">
        <v>968</v>
      </c>
      <c r="T523" s="44" t="s">
        <v>1705</v>
      </c>
      <c r="U523" s="30" t="s">
        <v>1780</v>
      </c>
      <c r="V523" s="44" t="s">
        <v>1781</v>
      </c>
      <c r="W523" s="45"/>
      <c r="X523" s="45"/>
      <c r="Y523" s="48"/>
    </row>
    <row r="524" spans="1:25" ht="60" x14ac:dyDescent="0.25">
      <c r="A524" s="32" t="s">
        <v>1782</v>
      </c>
      <c r="B524" s="32" t="s">
        <v>32</v>
      </c>
      <c r="C524" s="33" t="s">
        <v>840</v>
      </c>
      <c r="D524" s="60">
        <v>110</v>
      </c>
      <c r="E524" s="35">
        <f t="shared" si="36"/>
        <v>0.11</v>
      </c>
      <c r="F524" s="36" t="str">
        <f t="shared" si="37"/>
        <v>Small</v>
      </c>
      <c r="G524" s="37" t="s">
        <v>387</v>
      </c>
      <c r="H524" s="38">
        <v>58.524122729078101</v>
      </c>
      <c r="I524" s="38">
        <v>-3.4846103705015699</v>
      </c>
      <c r="J524" s="38" t="s">
        <v>197</v>
      </c>
      <c r="K524" s="38" t="s">
        <v>197</v>
      </c>
      <c r="L524" s="37" t="s">
        <v>40</v>
      </c>
      <c r="M524" s="39">
        <v>2004</v>
      </c>
      <c r="N524" s="39">
        <f t="shared" si="35"/>
        <v>17</v>
      </c>
      <c r="O524" s="40">
        <v>0.63400000000000001</v>
      </c>
      <c r="P524" s="40">
        <v>0.72199999999999998</v>
      </c>
      <c r="Q524" s="41">
        <v>44166</v>
      </c>
      <c r="R524" s="43">
        <v>698</v>
      </c>
      <c r="S524" s="43">
        <v>637</v>
      </c>
      <c r="T524" s="44" t="s">
        <v>41</v>
      </c>
      <c r="U524" s="30" t="s">
        <v>1783</v>
      </c>
      <c r="V524" s="44" t="s">
        <v>1784</v>
      </c>
      <c r="W524" s="45"/>
      <c r="X524" s="45"/>
      <c r="Y524" s="48"/>
    </row>
    <row r="525" spans="1:25" ht="90" x14ac:dyDescent="0.25">
      <c r="A525" s="32" t="s">
        <v>1785</v>
      </c>
      <c r="B525" s="32" t="s">
        <v>32</v>
      </c>
      <c r="C525" s="33" t="s">
        <v>1786</v>
      </c>
      <c r="D525" s="60">
        <v>110</v>
      </c>
      <c r="E525" s="35">
        <f t="shared" si="36"/>
        <v>0.11</v>
      </c>
      <c r="F525" s="36" t="str">
        <f t="shared" si="37"/>
        <v>Small</v>
      </c>
      <c r="G525" s="37" t="s">
        <v>176</v>
      </c>
      <c r="H525" s="38"/>
      <c r="I525" s="38"/>
      <c r="J525" s="38">
        <v>55.893692999999999</v>
      </c>
      <c r="K525" s="38">
        <v>-3.4851759000000002</v>
      </c>
      <c r="L525" s="37" t="s">
        <v>40</v>
      </c>
      <c r="M525" s="39">
        <v>1987</v>
      </c>
      <c r="N525" s="39">
        <f t="shared" si="35"/>
        <v>34</v>
      </c>
      <c r="O525" s="40">
        <v>0.495</v>
      </c>
      <c r="P525" s="40">
        <v>0.60799999999999998</v>
      </c>
      <c r="Q525" s="41">
        <v>44166</v>
      </c>
      <c r="R525" s="43">
        <v>587</v>
      </c>
      <c r="S525" s="43">
        <v>522</v>
      </c>
      <c r="T525" s="43"/>
      <c r="U525" s="30" t="s">
        <v>1787</v>
      </c>
      <c r="V525" s="31"/>
      <c r="W525" s="47"/>
      <c r="X525" s="47"/>
      <c r="Y525" s="53"/>
    </row>
    <row r="526" spans="1:25" ht="45" x14ac:dyDescent="0.25">
      <c r="A526" s="32" t="s">
        <v>1788</v>
      </c>
      <c r="B526" s="32" t="s">
        <v>676</v>
      </c>
      <c r="C526" s="33" t="s">
        <v>1789</v>
      </c>
      <c r="D526" s="60">
        <v>110</v>
      </c>
      <c r="E526" s="35">
        <f t="shared" si="36"/>
        <v>0.11</v>
      </c>
      <c r="F526" s="36" t="str">
        <f t="shared" si="37"/>
        <v>Small</v>
      </c>
      <c r="G526" s="37" t="s">
        <v>176</v>
      </c>
      <c r="H526" s="38">
        <v>54.366962825266498</v>
      </c>
      <c r="I526" s="38">
        <v>-6.3503271350820798</v>
      </c>
      <c r="J526" s="38">
        <v>54.369845045078897</v>
      </c>
      <c r="K526" s="38">
        <v>-6.3448503706015904</v>
      </c>
      <c r="L526" s="37" t="s">
        <v>40</v>
      </c>
      <c r="M526" s="39">
        <v>2016</v>
      </c>
      <c r="N526" s="39">
        <f t="shared" si="35"/>
        <v>5</v>
      </c>
      <c r="O526" s="40">
        <v>0.34899999999999998</v>
      </c>
      <c r="P526" s="40">
        <v>0.378</v>
      </c>
      <c r="Q526" s="41">
        <v>44105</v>
      </c>
      <c r="R526" s="43">
        <v>366</v>
      </c>
      <c r="S526" s="42">
        <v>1097</v>
      </c>
      <c r="T526" s="42"/>
      <c r="U526" s="30" t="s">
        <v>1790</v>
      </c>
      <c r="V526" s="44" t="s">
        <v>1791</v>
      </c>
      <c r="W526" s="45"/>
      <c r="X526" s="45"/>
      <c r="Y526" s="48"/>
    </row>
    <row r="527" spans="1:25" ht="60" x14ac:dyDescent="0.25">
      <c r="A527" s="32" t="s">
        <v>1792</v>
      </c>
      <c r="B527" s="32" t="s">
        <v>676</v>
      </c>
      <c r="C527" s="33" t="s">
        <v>1793</v>
      </c>
      <c r="D527" s="60">
        <v>110</v>
      </c>
      <c r="E527" s="35">
        <f t="shared" si="36"/>
        <v>0.11</v>
      </c>
      <c r="F527" s="36" t="str">
        <f t="shared" si="37"/>
        <v>Small</v>
      </c>
      <c r="G527" s="37"/>
      <c r="H527" s="38"/>
      <c r="I527" s="38"/>
      <c r="J527" s="38"/>
      <c r="K527" s="38"/>
      <c r="L527" s="37" t="s">
        <v>40</v>
      </c>
      <c r="M527" s="39">
        <v>2016</v>
      </c>
      <c r="N527" s="39">
        <f t="shared" si="35"/>
        <v>5</v>
      </c>
      <c r="O527" s="40">
        <v>0.28899999999999998</v>
      </c>
      <c r="P527" s="40">
        <v>0.35699999999999998</v>
      </c>
      <c r="Q527" s="41">
        <v>44105</v>
      </c>
      <c r="R527" s="43">
        <v>345</v>
      </c>
      <c r="S527" s="42">
        <v>1036</v>
      </c>
      <c r="T527" s="42"/>
      <c r="U527" s="30" t="s">
        <v>1794</v>
      </c>
      <c r="V527" s="44" t="s">
        <v>1795</v>
      </c>
      <c r="W527" s="45"/>
      <c r="X527" s="45"/>
      <c r="Y527" s="48"/>
    </row>
    <row r="528" spans="1:25" ht="75" x14ac:dyDescent="0.25">
      <c r="A528" s="32" t="s">
        <v>3543</v>
      </c>
      <c r="B528" s="32" t="s">
        <v>676</v>
      </c>
      <c r="C528" s="33" t="s">
        <v>1796</v>
      </c>
      <c r="D528" s="60">
        <v>110</v>
      </c>
      <c r="E528" s="35">
        <f t="shared" si="36"/>
        <v>0.11</v>
      </c>
      <c r="F528" s="36" t="str">
        <f t="shared" si="37"/>
        <v>Small</v>
      </c>
      <c r="G528" s="37" t="s">
        <v>176</v>
      </c>
      <c r="H528" s="38">
        <v>54.3782972915307</v>
      </c>
      <c r="I528" s="38">
        <v>-6.3026226081028298</v>
      </c>
      <c r="J528" s="38">
        <v>54.377185879076301</v>
      </c>
      <c r="K528" s="38">
        <v>-6.2987523637600198</v>
      </c>
      <c r="L528" s="37" t="s">
        <v>40</v>
      </c>
      <c r="M528" s="39">
        <v>2006</v>
      </c>
      <c r="N528" s="39">
        <f t="shared" si="35"/>
        <v>15</v>
      </c>
      <c r="O528" s="40">
        <v>0.32</v>
      </c>
      <c r="P528" s="40">
        <v>0.34799999999999998</v>
      </c>
      <c r="Q528" s="41">
        <v>44136</v>
      </c>
      <c r="R528" s="43">
        <v>336</v>
      </c>
      <c r="S528" s="43">
        <v>336</v>
      </c>
      <c r="T528" s="43"/>
      <c r="U528" s="30" t="s">
        <v>1797</v>
      </c>
      <c r="V528" s="44" t="s">
        <v>1798</v>
      </c>
      <c r="W528" s="45"/>
      <c r="X528" s="45"/>
      <c r="Y528" s="48"/>
    </row>
    <row r="529" spans="1:25" ht="90" x14ac:dyDescent="0.25">
      <c r="A529" s="32" t="s">
        <v>1799</v>
      </c>
      <c r="B529" s="32" t="s">
        <v>32</v>
      </c>
      <c r="C529" s="33" t="s">
        <v>815</v>
      </c>
      <c r="D529" s="60">
        <v>110</v>
      </c>
      <c r="E529" s="35">
        <f t="shared" si="36"/>
        <v>0.11</v>
      </c>
      <c r="F529" s="36" t="str">
        <f t="shared" si="37"/>
        <v>Small</v>
      </c>
      <c r="G529" s="37" t="s">
        <v>176</v>
      </c>
      <c r="H529" s="38">
        <v>56.4525741420141</v>
      </c>
      <c r="I529" s="38">
        <v>-3.4565185869006698</v>
      </c>
      <c r="J529" s="38">
        <v>56.4773703600817</v>
      </c>
      <c r="K529" s="38">
        <v>-3.4366629817085101</v>
      </c>
      <c r="L529" s="37" t="s">
        <v>40</v>
      </c>
      <c r="M529" s="39">
        <v>1987</v>
      </c>
      <c r="N529" s="39">
        <f t="shared" si="35"/>
        <v>34</v>
      </c>
      <c r="O529" s="40">
        <v>0.46500000000000002</v>
      </c>
      <c r="P529" s="40">
        <v>0.30299999999999999</v>
      </c>
      <c r="Q529" s="41">
        <v>44197</v>
      </c>
      <c r="R529" s="43">
        <v>293</v>
      </c>
      <c r="S529" s="43">
        <v>231</v>
      </c>
      <c r="T529" s="44" t="s">
        <v>56</v>
      </c>
      <c r="U529" s="30" t="s">
        <v>1800</v>
      </c>
      <c r="V529" s="44" t="s">
        <v>1801</v>
      </c>
      <c r="W529" s="45"/>
      <c r="X529" s="45"/>
      <c r="Y529" s="48"/>
    </row>
    <row r="530" spans="1:25" ht="75" x14ac:dyDescent="0.25">
      <c r="A530" s="32" t="s">
        <v>1802</v>
      </c>
      <c r="B530" s="32" t="s">
        <v>32</v>
      </c>
      <c r="C530" s="33"/>
      <c r="D530" s="60">
        <v>110</v>
      </c>
      <c r="E530" s="35">
        <f t="shared" si="36"/>
        <v>0.11</v>
      </c>
      <c r="F530" s="36" t="str">
        <f t="shared" si="37"/>
        <v>Small</v>
      </c>
      <c r="G530" s="37" t="s">
        <v>34</v>
      </c>
      <c r="H530" s="38">
        <v>56.74089</v>
      </c>
      <c r="I530" s="38">
        <v>-5.8688386000000001</v>
      </c>
      <c r="J530" s="38">
        <v>56.733504000000003</v>
      </c>
      <c r="K530" s="38">
        <v>-5.8637018999999997</v>
      </c>
      <c r="L530" s="37" t="s">
        <v>40</v>
      </c>
      <c r="M530" s="39">
        <v>1960</v>
      </c>
      <c r="N530" s="39">
        <f t="shared" si="35"/>
        <v>61</v>
      </c>
      <c r="O530" s="40">
        <v>8.5000000000000006E-2</v>
      </c>
      <c r="P530" s="40">
        <v>0.20300000000000001</v>
      </c>
      <c r="Q530" s="41">
        <v>39569</v>
      </c>
      <c r="R530" s="43">
        <v>196</v>
      </c>
      <c r="S530" s="43">
        <v>196</v>
      </c>
      <c r="T530" s="43" t="s">
        <v>52</v>
      </c>
      <c r="U530" s="30" t="s">
        <v>1803</v>
      </c>
      <c r="V530" s="31"/>
      <c r="W530" s="47"/>
      <c r="X530" s="47"/>
      <c r="Y530" s="53"/>
    </row>
    <row r="531" spans="1:25" ht="105" x14ac:dyDescent="0.25">
      <c r="A531" s="32" t="s">
        <v>1804</v>
      </c>
      <c r="B531" s="32" t="s">
        <v>676</v>
      </c>
      <c r="C531" s="33" t="s">
        <v>1805</v>
      </c>
      <c r="D531" s="60">
        <v>110</v>
      </c>
      <c r="E531" s="35">
        <f t="shared" si="36"/>
        <v>0.11</v>
      </c>
      <c r="F531" s="36" t="str">
        <f t="shared" si="37"/>
        <v>Small</v>
      </c>
      <c r="G531" s="37" t="s">
        <v>176</v>
      </c>
      <c r="H531" s="38" t="s">
        <v>1806</v>
      </c>
      <c r="I531" s="38"/>
      <c r="J531" s="38">
        <v>54.882789372521302</v>
      </c>
      <c r="K531" s="38">
        <v>-6.6409586517933699</v>
      </c>
      <c r="L531" s="37" t="s">
        <v>40</v>
      </c>
      <c r="M531" s="39">
        <v>1999</v>
      </c>
      <c r="N531" s="39">
        <f t="shared" si="35"/>
        <v>22</v>
      </c>
      <c r="O531" s="40">
        <v>0.159</v>
      </c>
      <c r="P531" s="40">
        <v>0.17499999999999999</v>
      </c>
      <c r="Q531" s="41">
        <v>43891</v>
      </c>
      <c r="R531" s="43">
        <v>169</v>
      </c>
      <c r="S531" s="43">
        <v>169</v>
      </c>
      <c r="T531" s="43"/>
      <c r="U531" s="30" t="s">
        <v>1807</v>
      </c>
      <c r="V531" s="44" t="s">
        <v>1808</v>
      </c>
      <c r="W531" s="45"/>
      <c r="X531" s="45"/>
      <c r="Y531" s="48"/>
    </row>
    <row r="532" spans="1:25" ht="75" x14ac:dyDescent="0.25">
      <c r="A532" s="32" t="s">
        <v>3544</v>
      </c>
      <c r="B532" s="32" t="s">
        <v>32</v>
      </c>
      <c r="C532" s="33" t="s">
        <v>1809</v>
      </c>
      <c r="D532" s="60">
        <v>110</v>
      </c>
      <c r="E532" s="35">
        <f t="shared" si="36"/>
        <v>0.11</v>
      </c>
      <c r="F532" s="36" t="str">
        <f t="shared" si="37"/>
        <v>Small</v>
      </c>
      <c r="G532" s="37" t="s">
        <v>176</v>
      </c>
      <c r="H532" s="38">
        <v>57.529283999999997</v>
      </c>
      <c r="I532" s="38">
        <v>-4.5587192999999999</v>
      </c>
      <c r="J532" s="38">
        <v>57.529386000000002</v>
      </c>
      <c r="K532" s="38">
        <v>-4.5596215999999998</v>
      </c>
      <c r="L532" s="37" t="s">
        <v>40</v>
      </c>
      <c r="M532" s="39">
        <v>1995</v>
      </c>
      <c r="N532" s="39">
        <f t="shared" si="35"/>
        <v>26</v>
      </c>
      <c r="O532" s="40">
        <v>0.249</v>
      </c>
      <c r="P532" s="40">
        <v>0.14799999999999999</v>
      </c>
      <c r="Q532" s="41">
        <v>44197</v>
      </c>
      <c r="R532" s="43">
        <v>143</v>
      </c>
      <c r="S532" s="43">
        <v>119</v>
      </c>
      <c r="T532" s="44" t="s">
        <v>41</v>
      </c>
      <c r="U532" s="30" t="s">
        <v>1810</v>
      </c>
      <c r="V532" s="33" t="s">
        <v>1811</v>
      </c>
      <c r="W532" s="38"/>
      <c r="X532" s="38"/>
      <c r="Y532" s="37"/>
    </row>
    <row r="533" spans="1:25" ht="60" x14ac:dyDescent="0.25">
      <c r="A533" s="32" t="s">
        <v>1812</v>
      </c>
      <c r="B533" s="32" t="s">
        <v>206</v>
      </c>
      <c r="C533" s="33" t="s">
        <v>1813</v>
      </c>
      <c r="D533" s="60">
        <v>108</v>
      </c>
      <c r="E533" s="35">
        <f t="shared" si="36"/>
        <v>0.108</v>
      </c>
      <c r="F533" s="36" t="str">
        <f t="shared" si="37"/>
        <v>Small</v>
      </c>
      <c r="G533" s="37" t="s">
        <v>176</v>
      </c>
      <c r="H533" s="38">
        <v>50.554933636360097</v>
      </c>
      <c r="I533" s="49">
        <v>-3.8366484306655799</v>
      </c>
      <c r="J533" s="49">
        <v>50.559727348675899</v>
      </c>
      <c r="K533" s="49">
        <v>-3.83603920070541</v>
      </c>
      <c r="L533" s="37" t="s">
        <v>40</v>
      </c>
      <c r="M533" s="39">
        <v>1995</v>
      </c>
      <c r="N533" s="39">
        <f t="shared" si="35"/>
        <v>26</v>
      </c>
      <c r="O533" s="40">
        <v>0.41799999999999998</v>
      </c>
      <c r="P533" s="40">
        <v>0.51200000000000001</v>
      </c>
      <c r="Q533" s="41">
        <v>44136</v>
      </c>
      <c r="R533" s="43">
        <v>486</v>
      </c>
      <c r="S533" s="43">
        <v>486</v>
      </c>
      <c r="T533" s="33" t="s">
        <v>275</v>
      </c>
      <c r="U533" s="30" t="s">
        <v>1814</v>
      </c>
      <c r="V533" s="31"/>
      <c r="W533" s="47"/>
      <c r="X533" s="47"/>
      <c r="Y533" s="53"/>
    </row>
    <row r="534" spans="1:25" ht="90" x14ac:dyDescent="0.25">
      <c r="A534" s="32" t="s">
        <v>1815</v>
      </c>
      <c r="B534" s="32" t="s">
        <v>206</v>
      </c>
      <c r="C534" s="33" t="s">
        <v>1054</v>
      </c>
      <c r="D534" s="60">
        <v>108</v>
      </c>
      <c r="E534" s="35">
        <f t="shared" si="36"/>
        <v>0.108</v>
      </c>
      <c r="F534" s="36" t="str">
        <f t="shared" si="37"/>
        <v>Small</v>
      </c>
      <c r="G534" s="37" t="s">
        <v>176</v>
      </c>
      <c r="H534" s="38">
        <v>50.471313183213198</v>
      </c>
      <c r="I534" s="38">
        <v>-3.8626270400401701</v>
      </c>
      <c r="J534" s="38">
        <v>50.471738000000002</v>
      </c>
      <c r="K534" s="38">
        <v>-3.8627872999999999</v>
      </c>
      <c r="L534" s="37" t="s">
        <v>40</v>
      </c>
      <c r="M534" s="39">
        <v>1954</v>
      </c>
      <c r="N534" s="39">
        <f t="shared" si="35"/>
        <v>67</v>
      </c>
      <c r="O534" s="40">
        <v>0.191</v>
      </c>
      <c r="P534" s="40">
        <v>0.109</v>
      </c>
      <c r="Q534" s="41">
        <v>43221</v>
      </c>
      <c r="R534" s="43">
        <v>103</v>
      </c>
      <c r="S534" s="43">
        <v>103</v>
      </c>
      <c r="T534" s="44" t="s">
        <v>275</v>
      </c>
      <c r="U534" s="30" t="s">
        <v>1816</v>
      </c>
      <c r="V534" s="44" t="s">
        <v>1817</v>
      </c>
      <c r="W534" s="45"/>
      <c r="X534" s="45"/>
      <c r="Y534" s="48"/>
    </row>
    <row r="535" spans="1:25" ht="75" x14ac:dyDescent="0.25">
      <c r="A535" s="32" t="s">
        <v>3255</v>
      </c>
      <c r="B535" s="32" t="s">
        <v>32</v>
      </c>
      <c r="C535" s="33" t="s">
        <v>515</v>
      </c>
      <c r="D535" s="60">
        <v>103</v>
      </c>
      <c r="E535" s="35">
        <f t="shared" si="36"/>
        <v>0.10299999999999999</v>
      </c>
      <c r="F535" s="36" t="str">
        <f t="shared" si="37"/>
        <v>Small</v>
      </c>
      <c r="G535" s="37" t="s">
        <v>176</v>
      </c>
      <c r="H535" s="38">
        <v>56.790787000000002</v>
      </c>
      <c r="I535" s="38">
        <v>-4.6003183999999999</v>
      </c>
      <c r="J535" s="38">
        <v>56.782969999999999</v>
      </c>
      <c r="K535" s="38">
        <v>-4.5932168999999998</v>
      </c>
      <c r="L535" s="37" t="s">
        <v>217</v>
      </c>
      <c r="M535" s="39">
        <v>2016</v>
      </c>
      <c r="N535" s="39">
        <f t="shared" si="35"/>
        <v>5</v>
      </c>
      <c r="O535" s="40">
        <v>0.435</v>
      </c>
      <c r="P535" s="40">
        <v>0.47699999999999998</v>
      </c>
      <c r="Q535" s="41">
        <v>43891</v>
      </c>
      <c r="R535" s="43">
        <v>419</v>
      </c>
      <c r="S535" s="43"/>
      <c r="T535" s="43" t="s">
        <v>52</v>
      </c>
      <c r="U535" s="30" t="s">
        <v>2072</v>
      </c>
      <c r="V535" s="44" t="s">
        <v>330</v>
      </c>
      <c r="W535" s="45" t="s">
        <v>3254</v>
      </c>
      <c r="X535" s="45">
        <v>2.5</v>
      </c>
      <c r="Y535" s="48"/>
    </row>
    <row r="536" spans="1:25" ht="30" x14ac:dyDescent="0.25">
      <c r="A536" s="32" t="s">
        <v>1818</v>
      </c>
      <c r="B536" s="32" t="s">
        <v>72</v>
      </c>
      <c r="C536" s="33" t="s">
        <v>1819</v>
      </c>
      <c r="D536" s="60">
        <v>102</v>
      </c>
      <c r="E536" s="35">
        <f t="shared" si="36"/>
        <v>0.10199999999999999</v>
      </c>
      <c r="F536" s="36" t="str">
        <f t="shared" si="37"/>
        <v>Small</v>
      </c>
      <c r="G536" s="37" t="s">
        <v>176</v>
      </c>
      <c r="H536" s="38">
        <v>52.4431709264733</v>
      </c>
      <c r="I536" s="38">
        <v>-3.5563830512936598</v>
      </c>
      <c r="J536" s="38">
        <v>52.443536000000002</v>
      </c>
      <c r="K536" s="38">
        <v>-3.5575019999999999</v>
      </c>
      <c r="L536" s="37" t="s">
        <v>217</v>
      </c>
      <c r="M536" s="39">
        <v>2016</v>
      </c>
      <c r="N536" s="39">
        <f t="shared" si="35"/>
        <v>5</v>
      </c>
      <c r="O536" s="40">
        <v>0.35099999999999998</v>
      </c>
      <c r="P536" s="40">
        <v>0.28199999999999997</v>
      </c>
      <c r="Q536" s="41">
        <v>43525</v>
      </c>
      <c r="R536" s="43">
        <v>252</v>
      </c>
      <c r="S536" s="43"/>
      <c r="T536" s="43"/>
      <c r="U536" s="30" t="s">
        <v>1820</v>
      </c>
      <c r="V536" s="44" t="s">
        <v>1821</v>
      </c>
      <c r="W536" s="45"/>
      <c r="X536" s="45"/>
      <c r="Y536" s="48"/>
    </row>
    <row r="537" spans="1:25" ht="45" x14ac:dyDescent="0.25">
      <c r="A537" s="32" t="s">
        <v>739</v>
      </c>
      <c r="B537" s="32" t="s">
        <v>32</v>
      </c>
      <c r="C537" s="33" t="s">
        <v>740</v>
      </c>
      <c r="D537" s="60">
        <v>100</v>
      </c>
      <c r="E537" s="35">
        <f t="shared" si="36"/>
        <v>0.1</v>
      </c>
      <c r="F537" s="36" t="str">
        <f t="shared" si="37"/>
        <v>Small</v>
      </c>
      <c r="G537" s="37" t="s">
        <v>176</v>
      </c>
      <c r="H537" s="38">
        <v>57.885626999999999</v>
      </c>
      <c r="I537" s="38">
        <v>-5.1359113000000001</v>
      </c>
      <c r="J537" s="38">
        <v>57.894182999999998</v>
      </c>
      <c r="K537" s="38">
        <v>-5.1177628000000004</v>
      </c>
      <c r="L537" s="37" t="s">
        <v>217</v>
      </c>
      <c r="M537" s="39">
        <v>2012</v>
      </c>
      <c r="N537" s="39">
        <f t="shared" si="35"/>
        <v>9</v>
      </c>
      <c r="O537" s="40">
        <v>0.33500000000000002</v>
      </c>
      <c r="P537" s="40">
        <v>0.32100000000000001</v>
      </c>
      <c r="Q537" s="41">
        <v>44166</v>
      </c>
      <c r="R537" s="43">
        <v>276</v>
      </c>
      <c r="S537" s="43"/>
      <c r="T537" s="37" t="s">
        <v>52</v>
      </c>
      <c r="U537" s="30" t="s">
        <v>741</v>
      </c>
      <c r="V537" s="44" t="s">
        <v>742</v>
      </c>
      <c r="W537" s="45"/>
      <c r="X537" s="45"/>
      <c r="Y537" s="48"/>
    </row>
    <row r="538" spans="1:25" ht="45" x14ac:dyDescent="0.25">
      <c r="A538" s="32" t="s">
        <v>1822</v>
      </c>
      <c r="B538" s="32" t="s">
        <v>32</v>
      </c>
      <c r="C538" s="33" t="s">
        <v>1823</v>
      </c>
      <c r="D538" s="60">
        <v>100</v>
      </c>
      <c r="E538" s="35">
        <f t="shared" si="36"/>
        <v>0.1</v>
      </c>
      <c r="F538" s="36" t="str">
        <f t="shared" si="37"/>
        <v>Small</v>
      </c>
      <c r="G538" s="37" t="s">
        <v>176</v>
      </c>
      <c r="H538" s="38">
        <v>56.749623999999997</v>
      </c>
      <c r="I538" s="38">
        <v>-3.5313387000000001</v>
      </c>
      <c r="J538" s="38">
        <v>56.753203999999997</v>
      </c>
      <c r="K538" s="38">
        <v>-3.5288086999999999</v>
      </c>
      <c r="L538" s="37" t="s">
        <v>217</v>
      </c>
      <c r="M538" s="39">
        <v>2014</v>
      </c>
      <c r="N538" s="39">
        <f t="shared" si="35"/>
        <v>7</v>
      </c>
      <c r="O538" s="40">
        <v>0.5</v>
      </c>
      <c r="P538" s="40">
        <v>0.53400000000000003</v>
      </c>
      <c r="Q538" s="41">
        <v>44044</v>
      </c>
      <c r="R538" s="43">
        <v>469</v>
      </c>
      <c r="S538" s="43"/>
      <c r="T538" s="43"/>
      <c r="U538" s="30" t="s">
        <v>1824</v>
      </c>
      <c r="V538" s="44" t="s">
        <v>1825</v>
      </c>
      <c r="W538" s="45"/>
      <c r="X538" s="45"/>
      <c r="Y538" s="48"/>
    </row>
    <row r="539" spans="1:25" ht="75" x14ac:dyDescent="0.25">
      <c r="A539" s="32" t="s">
        <v>1826</v>
      </c>
      <c r="B539" s="32" t="s">
        <v>32</v>
      </c>
      <c r="C539" s="33" t="s">
        <v>782</v>
      </c>
      <c r="D539" s="60">
        <v>100</v>
      </c>
      <c r="E539" s="35">
        <f t="shared" si="36"/>
        <v>0.1</v>
      </c>
      <c r="F539" s="36" t="str">
        <f t="shared" si="37"/>
        <v>Small</v>
      </c>
      <c r="G539" s="37" t="s">
        <v>176</v>
      </c>
      <c r="H539" s="38">
        <v>56.561793963863103</v>
      </c>
      <c r="I539" s="38">
        <v>-5.7359013541084503</v>
      </c>
      <c r="J539" s="38">
        <v>56.561186960452197</v>
      </c>
      <c r="K539" s="38">
        <v>-5.73532159092552</v>
      </c>
      <c r="L539" s="37" t="s">
        <v>217</v>
      </c>
      <c r="M539" s="39">
        <v>2016</v>
      </c>
      <c r="N539" s="39">
        <f t="shared" si="35"/>
        <v>5</v>
      </c>
      <c r="O539" s="40">
        <v>0.47499999999999998</v>
      </c>
      <c r="P539" s="40">
        <v>0.54100000000000004</v>
      </c>
      <c r="Q539" s="41">
        <v>44166</v>
      </c>
      <c r="R539" s="43">
        <v>475</v>
      </c>
      <c r="S539" s="43"/>
      <c r="T539" s="43" t="s">
        <v>52</v>
      </c>
      <c r="U539" s="30" t="s">
        <v>1827</v>
      </c>
      <c r="V539" s="44" t="s">
        <v>434</v>
      </c>
      <c r="W539" s="45"/>
      <c r="X539" s="45"/>
      <c r="Y539" s="48"/>
    </row>
    <row r="540" spans="1:25" ht="75" x14ac:dyDescent="0.25">
      <c r="A540" s="32" t="s">
        <v>1828</v>
      </c>
      <c r="B540" s="32" t="s">
        <v>206</v>
      </c>
      <c r="C540" s="33" t="s">
        <v>1829</v>
      </c>
      <c r="D540" s="60">
        <v>100</v>
      </c>
      <c r="E540" s="35">
        <f t="shared" si="36"/>
        <v>0.1</v>
      </c>
      <c r="F540" s="36" t="str">
        <f t="shared" si="37"/>
        <v>Small</v>
      </c>
      <c r="G540" s="37" t="s">
        <v>176</v>
      </c>
      <c r="H540" s="38">
        <v>53.577329796858201</v>
      </c>
      <c r="I540" s="38">
        <v>-2.3093310542127301</v>
      </c>
      <c r="J540" s="38">
        <v>53.577553860695602</v>
      </c>
      <c r="K540" s="38">
        <v>-2.3093800809290701</v>
      </c>
      <c r="L540" s="37" t="s">
        <v>217</v>
      </c>
      <c r="M540" s="39">
        <v>2012</v>
      </c>
      <c r="N540" s="39">
        <f t="shared" si="35"/>
        <v>9</v>
      </c>
      <c r="O540" s="40">
        <v>0.50800000000000001</v>
      </c>
      <c r="P540" s="40">
        <v>0.55400000000000005</v>
      </c>
      <c r="Q540" s="41">
        <v>44166</v>
      </c>
      <c r="R540" s="43">
        <v>487</v>
      </c>
      <c r="S540" s="43"/>
      <c r="T540" s="43"/>
      <c r="U540" s="30" t="s">
        <v>1830</v>
      </c>
      <c r="V540" s="44" t="s">
        <v>1831</v>
      </c>
      <c r="W540" s="45"/>
      <c r="X540" s="45"/>
      <c r="Y540" s="48"/>
    </row>
    <row r="541" spans="1:25" ht="75" x14ac:dyDescent="0.25">
      <c r="A541" s="32" t="s">
        <v>3290</v>
      </c>
      <c r="B541" s="32" t="s">
        <v>32</v>
      </c>
      <c r="C541" s="33" t="s">
        <v>1832</v>
      </c>
      <c r="D541" s="60">
        <v>100</v>
      </c>
      <c r="E541" s="35">
        <f t="shared" si="36"/>
        <v>0.1</v>
      </c>
      <c r="F541" s="36" t="str">
        <f t="shared" si="37"/>
        <v>Small</v>
      </c>
      <c r="G541" s="37" t="s">
        <v>176</v>
      </c>
      <c r="H541" s="38">
        <v>56.666249000000001</v>
      </c>
      <c r="I541" s="38">
        <v>-5.4028232000000003</v>
      </c>
      <c r="J541" s="38">
        <v>56.666578999999999</v>
      </c>
      <c r="K541" s="38">
        <v>-5.4113180999999999</v>
      </c>
      <c r="L541" s="37" t="s">
        <v>217</v>
      </c>
      <c r="M541" s="39">
        <v>2012</v>
      </c>
      <c r="N541" s="39">
        <f t="shared" si="35"/>
        <v>9</v>
      </c>
      <c r="O541" s="40">
        <v>0.433</v>
      </c>
      <c r="P541" s="40">
        <v>0.44600000000000001</v>
      </c>
      <c r="Q541" s="41">
        <v>44197</v>
      </c>
      <c r="R541" s="43">
        <v>392</v>
      </c>
      <c r="S541" s="43"/>
      <c r="T541" s="43"/>
      <c r="U541" s="30" t="s">
        <v>1833</v>
      </c>
      <c r="V541" s="44" t="s">
        <v>1834</v>
      </c>
      <c r="W541" s="45"/>
      <c r="X541" s="45"/>
      <c r="Y541" s="48"/>
    </row>
    <row r="542" spans="1:25" ht="30" x14ac:dyDescent="0.25">
      <c r="A542" s="32" t="s">
        <v>1835</v>
      </c>
      <c r="B542" s="32" t="s">
        <v>32</v>
      </c>
      <c r="C542" s="33"/>
      <c r="D542" s="60">
        <v>100</v>
      </c>
      <c r="E542" s="35">
        <f t="shared" si="36"/>
        <v>0.1</v>
      </c>
      <c r="F542" s="36" t="str">
        <f t="shared" si="37"/>
        <v>Small</v>
      </c>
      <c r="G542" s="37" t="s">
        <v>34</v>
      </c>
      <c r="H542" s="38">
        <v>56.835234999999997</v>
      </c>
      <c r="I542" s="38">
        <v>-5.8104949000000001</v>
      </c>
      <c r="J542" s="38">
        <v>56.831263999999997</v>
      </c>
      <c r="K542" s="38">
        <v>-5.8015144999999997</v>
      </c>
      <c r="L542" s="37"/>
      <c r="M542" s="39"/>
      <c r="N542" s="39"/>
      <c r="O542" s="40"/>
      <c r="P542" s="40"/>
      <c r="Q542" s="41"/>
      <c r="R542" s="43"/>
      <c r="S542" s="43"/>
      <c r="T542" s="43" t="s">
        <v>52</v>
      </c>
      <c r="U542" s="30"/>
      <c r="V542" s="44"/>
      <c r="W542" s="45"/>
      <c r="X542" s="45"/>
      <c r="Y542" s="48"/>
    </row>
    <row r="543" spans="1:25" ht="45" x14ac:dyDescent="0.25">
      <c r="A543" s="32" t="s">
        <v>1840</v>
      </c>
      <c r="B543" s="32" t="s">
        <v>72</v>
      </c>
      <c r="C543" s="33" t="s">
        <v>1841</v>
      </c>
      <c r="D543" s="60">
        <v>100</v>
      </c>
      <c r="E543" s="35">
        <f t="shared" si="36"/>
        <v>0.1</v>
      </c>
      <c r="F543" s="36" t="str">
        <f t="shared" si="37"/>
        <v>Small</v>
      </c>
      <c r="G543" s="37" t="s">
        <v>176</v>
      </c>
      <c r="H543" s="38">
        <v>53.031317999999999</v>
      </c>
      <c r="I543" s="38">
        <v>-4.1267053000000002</v>
      </c>
      <c r="J543" s="38"/>
      <c r="K543" s="38"/>
      <c r="L543" s="37" t="s">
        <v>217</v>
      </c>
      <c r="M543" s="39">
        <v>2014</v>
      </c>
      <c r="N543" s="39">
        <f>2021-M543</f>
        <v>7</v>
      </c>
      <c r="O543" s="40">
        <v>0.442</v>
      </c>
      <c r="P543" s="40">
        <v>0.39600000000000002</v>
      </c>
      <c r="Q543" s="41">
        <v>43525</v>
      </c>
      <c r="R543" s="43">
        <v>347</v>
      </c>
      <c r="S543" s="43"/>
      <c r="T543" s="43"/>
      <c r="U543" s="30" t="s">
        <v>1842</v>
      </c>
      <c r="V543" s="44" t="s">
        <v>1843</v>
      </c>
      <c r="W543" s="45"/>
      <c r="X543" s="45"/>
      <c r="Y543" s="48"/>
    </row>
    <row r="544" spans="1:25" ht="60" x14ac:dyDescent="0.25">
      <c r="A544" s="32" t="s">
        <v>1844</v>
      </c>
      <c r="B544" s="32" t="s">
        <v>72</v>
      </c>
      <c r="C544" s="33" t="s">
        <v>1845</v>
      </c>
      <c r="D544" s="60">
        <v>100</v>
      </c>
      <c r="E544" s="35">
        <f t="shared" si="36"/>
        <v>0.1</v>
      </c>
      <c r="F544" s="36" t="str">
        <f t="shared" si="37"/>
        <v>Small</v>
      </c>
      <c r="G544" s="37" t="s">
        <v>176</v>
      </c>
      <c r="H544" s="38">
        <v>52.829611</v>
      </c>
      <c r="I544" s="38">
        <v>-3.8782421999999999</v>
      </c>
      <c r="J544" s="38">
        <v>52.830384000000002</v>
      </c>
      <c r="K544" s="38">
        <v>-3.8779123000000002</v>
      </c>
      <c r="L544" s="37" t="s">
        <v>217</v>
      </c>
      <c r="M544" s="39">
        <v>2016</v>
      </c>
      <c r="N544" s="39">
        <f>2021-M544</f>
        <v>5</v>
      </c>
      <c r="O544" s="40">
        <v>0.47199999999999998</v>
      </c>
      <c r="P544" s="40">
        <v>0.437</v>
      </c>
      <c r="Q544" s="41">
        <v>44166</v>
      </c>
      <c r="R544" s="43">
        <v>384</v>
      </c>
      <c r="S544" s="43"/>
      <c r="T544" s="43"/>
      <c r="U544" s="30" t="s">
        <v>1846</v>
      </c>
      <c r="V544" s="44" t="s">
        <v>1847</v>
      </c>
      <c r="W544" s="45"/>
      <c r="X544" s="45"/>
      <c r="Y544" s="48"/>
    </row>
    <row r="545" spans="1:25" ht="30" x14ac:dyDescent="0.25">
      <c r="A545" s="32" t="s">
        <v>1848</v>
      </c>
      <c r="B545" s="32" t="s">
        <v>32</v>
      </c>
      <c r="C545" s="33" t="s">
        <v>1849</v>
      </c>
      <c r="D545" s="60">
        <v>100</v>
      </c>
      <c r="E545" s="35">
        <f t="shared" si="36"/>
        <v>0.1</v>
      </c>
      <c r="F545" s="36" t="str">
        <f t="shared" si="37"/>
        <v>Small</v>
      </c>
      <c r="G545" s="37" t="s">
        <v>319</v>
      </c>
      <c r="H545" s="38">
        <v>56.715699999999998</v>
      </c>
      <c r="I545" s="38">
        <v>-5.2027291</v>
      </c>
      <c r="J545" s="38">
        <v>56.717241000000001</v>
      </c>
      <c r="K545" s="38">
        <v>-5.1892506999999997</v>
      </c>
      <c r="L545" s="37"/>
      <c r="M545" s="39"/>
      <c r="N545" s="39"/>
      <c r="O545" s="40"/>
      <c r="P545" s="40"/>
      <c r="Q545" s="41"/>
      <c r="R545" s="43"/>
      <c r="S545" s="43"/>
      <c r="T545" s="43" t="s">
        <v>41</v>
      </c>
      <c r="U545" s="30"/>
      <c r="V545" s="44"/>
      <c r="W545" s="45"/>
      <c r="X545" s="45"/>
      <c r="Y545" s="48"/>
    </row>
    <row r="546" spans="1:25" ht="45" x14ac:dyDescent="0.25">
      <c r="A546" s="32" t="s">
        <v>1850</v>
      </c>
      <c r="B546" s="32" t="s">
        <v>206</v>
      </c>
      <c r="C546" s="33" t="s">
        <v>1455</v>
      </c>
      <c r="D546" s="60">
        <v>100</v>
      </c>
      <c r="E546" s="35">
        <f t="shared" si="36"/>
        <v>0.1</v>
      </c>
      <c r="F546" s="36" t="str">
        <f t="shared" si="37"/>
        <v>Small</v>
      </c>
      <c r="G546" s="37" t="s">
        <v>176</v>
      </c>
      <c r="H546" s="38">
        <v>54.449511000000001</v>
      </c>
      <c r="I546" s="38">
        <v>-3.0887232999999998</v>
      </c>
      <c r="J546" s="38">
        <v>54.4515760794526</v>
      </c>
      <c r="K546" s="38">
        <v>-3.0932372438615201</v>
      </c>
      <c r="L546" s="37" t="s">
        <v>217</v>
      </c>
      <c r="M546" s="39">
        <v>2015</v>
      </c>
      <c r="N546" s="39">
        <f>2021-M546</f>
        <v>6</v>
      </c>
      <c r="O546" s="40">
        <v>0.34699999999999998</v>
      </c>
      <c r="P546" s="40">
        <v>0.42599999999999999</v>
      </c>
      <c r="Q546" s="41">
        <v>43891</v>
      </c>
      <c r="R546" s="43">
        <v>374</v>
      </c>
      <c r="S546" s="43"/>
      <c r="T546" s="43"/>
      <c r="U546" s="30" t="s">
        <v>1851</v>
      </c>
      <c r="V546" s="44" t="s">
        <v>1852</v>
      </c>
      <c r="W546" s="45"/>
      <c r="X546" s="45"/>
      <c r="Y546" s="48"/>
    </row>
    <row r="547" spans="1:25" ht="45" x14ac:dyDescent="0.25">
      <c r="A547" s="32" t="s">
        <v>1853</v>
      </c>
      <c r="B547" s="32" t="s">
        <v>32</v>
      </c>
      <c r="C547" s="33" t="s">
        <v>1854</v>
      </c>
      <c r="D547" s="60">
        <v>100</v>
      </c>
      <c r="E547" s="35">
        <f t="shared" si="36"/>
        <v>0.1</v>
      </c>
      <c r="F547" s="36" t="str">
        <f t="shared" si="37"/>
        <v>Small</v>
      </c>
      <c r="G547" s="37" t="s">
        <v>176</v>
      </c>
      <c r="H547" s="38">
        <v>55.979897086213697</v>
      </c>
      <c r="I547" s="38">
        <v>-4.3824628547196403</v>
      </c>
      <c r="J547" s="38">
        <v>55.975306000000003</v>
      </c>
      <c r="K547" s="38">
        <v>-4.3990162000000002</v>
      </c>
      <c r="L547" s="37" t="s">
        <v>217</v>
      </c>
      <c r="M547" s="39">
        <v>2016</v>
      </c>
      <c r="N547" s="39">
        <f>2021-M547</f>
        <v>5</v>
      </c>
      <c r="O547" s="40">
        <v>0.32900000000000001</v>
      </c>
      <c r="P547" s="40">
        <v>0.40500000000000003</v>
      </c>
      <c r="Q547" s="41">
        <v>44166</v>
      </c>
      <c r="R547" s="43">
        <v>356</v>
      </c>
      <c r="S547" s="43"/>
      <c r="T547" s="43"/>
      <c r="U547" s="30" t="s">
        <v>1855</v>
      </c>
      <c r="V547" s="44" t="s">
        <v>1856</v>
      </c>
      <c r="W547" s="45"/>
      <c r="X547" s="45"/>
      <c r="Y547" s="48"/>
    </row>
    <row r="548" spans="1:25" ht="30" x14ac:dyDescent="0.25">
      <c r="A548" s="32" t="s">
        <v>1857</v>
      </c>
      <c r="B548" s="32" t="s">
        <v>32</v>
      </c>
      <c r="C548" s="33"/>
      <c r="D548" s="60">
        <v>100</v>
      </c>
      <c r="E548" s="35">
        <f t="shared" si="36"/>
        <v>0.1</v>
      </c>
      <c r="F548" s="36" t="str">
        <f t="shared" si="37"/>
        <v>Small</v>
      </c>
      <c r="G548" s="37" t="s">
        <v>34</v>
      </c>
      <c r="H548" s="38">
        <v>57.307380000000002</v>
      </c>
      <c r="I548" s="38">
        <v>-5.5600999</v>
      </c>
      <c r="J548" s="38">
        <v>57.312266999999999</v>
      </c>
      <c r="K548" s="38">
        <v>-5.5784586000000003</v>
      </c>
      <c r="L548" s="37"/>
      <c r="M548" s="39"/>
      <c r="N548" s="39"/>
      <c r="O548" s="40"/>
      <c r="P548" s="40"/>
      <c r="Q548" s="41"/>
      <c r="R548" s="43"/>
      <c r="S548" s="43"/>
      <c r="T548" s="43" t="s">
        <v>52</v>
      </c>
      <c r="U548" s="30"/>
      <c r="V548" s="44"/>
      <c r="W548" s="45"/>
      <c r="X548" s="45"/>
      <c r="Y548" s="48"/>
    </row>
    <row r="549" spans="1:25" x14ac:dyDescent="0.25">
      <c r="A549" s="66" t="s">
        <v>1858</v>
      </c>
      <c r="B549" s="32" t="s">
        <v>32</v>
      </c>
      <c r="C549" s="33"/>
      <c r="D549" s="60">
        <v>100</v>
      </c>
      <c r="E549" s="35">
        <f t="shared" si="36"/>
        <v>0.1</v>
      </c>
      <c r="F549" s="36" t="str">
        <f t="shared" si="37"/>
        <v>Small</v>
      </c>
      <c r="G549" s="37" t="s">
        <v>176</v>
      </c>
      <c r="H549" s="38">
        <v>56.950420999999999</v>
      </c>
      <c r="I549" s="38">
        <v>-4.1653164</v>
      </c>
      <c r="J549" s="38">
        <v>56.937497599743899</v>
      </c>
      <c r="K549" s="38">
        <v>-4.1546264124551398</v>
      </c>
      <c r="L549" s="37"/>
      <c r="M549" s="39"/>
      <c r="N549" s="39"/>
      <c r="O549" s="40"/>
      <c r="P549" s="40"/>
      <c r="Q549" s="41"/>
      <c r="R549" s="43"/>
      <c r="S549" s="43"/>
      <c r="T549" s="37" t="s">
        <v>52</v>
      </c>
      <c r="U549" s="30"/>
      <c r="V549" s="44"/>
      <c r="W549" s="45"/>
      <c r="X549" s="45"/>
      <c r="Y549" s="48"/>
    </row>
    <row r="550" spans="1:25" ht="30" x14ac:dyDescent="0.25">
      <c r="A550" s="66" t="s">
        <v>1859</v>
      </c>
      <c r="B550" s="32" t="s">
        <v>32</v>
      </c>
      <c r="C550" s="33" t="s">
        <v>1608</v>
      </c>
      <c r="D550" s="60">
        <v>100</v>
      </c>
      <c r="E550" s="35">
        <f t="shared" si="36"/>
        <v>0.1</v>
      </c>
      <c r="F550" s="36" t="str">
        <f t="shared" si="37"/>
        <v>Small</v>
      </c>
      <c r="G550" s="37" t="s">
        <v>176</v>
      </c>
      <c r="H550" s="38">
        <v>57.139758419753299</v>
      </c>
      <c r="I550" s="38">
        <v>-4.7173774079605</v>
      </c>
      <c r="J550" s="38">
        <v>57.145762492440497</v>
      </c>
      <c r="K550" s="111">
        <v>-4.7229347885977599</v>
      </c>
      <c r="L550" s="37"/>
      <c r="M550" s="39"/>
      <c r="N550" s="39"/>
      <c r="O550" s="40"/>
      <c r="P550" s="40"/>
      <c r="Q550" s="41"/>
      <c r="R550" s="43"/>
      <c r="S550" s="43"/>
      <c r="T550" s="37" t="s">
        <v>52</v>
      </c>
      <c r="U550" s="30"/>
      <c r="V550" s="44"/>
      <c r="W550" s="45"/>
      <c r="X550" s="45"/>
      <c r="Y550" s="48"/>
    </row>
    <row r="551" spans="1:25" ht="60" x14ac:dyDescent="0.25">
      <c r="A551" s="32" t="s">
        <v>1860</v>
      </c>
      <c r="B551" s="32" t="s">
        <v>32</v>
      </c>
      <c r="C551" s="33" t="s">
        <v>544</v>
      </c>
      <c r="D551" s="60">
        <v>100</v>
      </c>
      <c r="E551" s="35">
        <f t="shared" si="36"/>
        <v>0.1</v>
      </c>
      <c r="F551" s="36" t="str">
        <f t="shared" si="37"/>
        <v>Small</v>
      </c>
      <c r="G551" s="37"/>
      <c r="H551" s="38"/>
      <c r="I551" s="38"/>
      <c r="J551" s="38"/>
      <c r="K551" s="38"/>
      <c r="L551" s="37" t="s">
        <v>217</v>
      </c>
      <c r="M551" s="39">
        <v>2015</v>
      </c>
      <c r="N551" s="39">
        <f t="shared" ref="N551:N560" si="38">2021-M551</f>
        <v>6</v>
      </c>
      <c r="O551" s="40">
        <v>0.54400000000000004</v>
      </c>
      <c r="P551" s="40">
        <v>0.61599999999999999</v>
      </c>
      <c r="Q551" s="41">
        <v>44197</v>
      </c>
      <c r="R551" s="43">
        <v>541</v>
      </c>
      <c r="S551" s="43"/>
      <c r="T551" s="43"/>
      <c r="U551" s="30" t="s">
        <v>1861</v>
      </c>
      <c r="V551" s="33" t="s">
        <v>1862</v>
      </c>
      <c r="W551" s="38"/>
      <c r="X551" s="38"/>
      <c r="Y551" s="37"/>
    </row>
    <row r="552" spans="1:25" ht="45" x14ac:dyDescent="0.25">
      <c r="A552" s="32" t="s">
        <v>1863</v>
      </c>
      <c r="B552" s="32" t="s">
        <v>32</v>
      </c>
      <c r="C552" s="33" t="s">
        <v>1864</v>
      </c>
      <c r="D552" s="60">
        <v>100</v>
      </c>
      <c r="E552" s="35">
        <f t="shared" si="36"/>
        <v>0.1</v>
      </c>
      <c r="F552" s="36" t="str">
        <f t="shared" si="37"/>
        <v>Small</v>
      </c>
      <c r="G552" s="37" t="s">
        <v>176</v>
      </c>
      <c r="H552" s="38">
        <v>56.537452999999999</v>
      </c>
      <c r="I552" s="38">
        <v>-4.4804773000000004</v>
      </c>
      <c r="J552" s="38">
        <v>56.529541999999999</v>
      </c>
      <c r="K552" s="38">
        <v>-4.4862655</v>
      </c>
      <c r="L552" s="37" t="s">
        <v>217</v>
      </c>
      <c r="M552" s="39">
        <v>2015</v>
      </c>
      <c r="N552" s="39">
        <f t="shared" si="38"/>
        <v>6</v>
      </c>
      <c r="O552" s="40">
        <v>0.374</v>
      </c>
      <c r="P552" s="40">
        <v>0.375</v>
      </c>
      <c r="Q552" s="41">
        <v>44166</v>
      </c>
      <c r="R552" s="43">
        <v>329</v>
      </c>
      <c r="S552" s="43"/>
      <c r="T552" s="43"/>
      <c r="U552" s="30" t="s">
        <v>1865</v>
      </c>
      <c r="V552" s="44" t="s">
        <v>1866</v>
      </c>
      <c r="W552" s="45"/>
      <c r="X552" s="45"/>
      <c r="Y552" s="48"/>
    </row>
    <row r="553" spans="1:25" ht="45" x14ac:dyDescent="0.25">
      <c r="A553" s="32" t="s">
        <v>1867</v>
      </c>
      <c r="B553" s="32" t="s">
        <v>32</v>
      </c>
      <c r="C553" s="33" t="s">
        <v>1868</v>
      </c>
      <c r="D553" s="60">
        <v>100</v>
      </c>
      <c r="E553" s="35">
        <f t="shared" si="36"/>
        <v>0.1</v>
      </c>
      <c r="F553" s="36" t="str">
        <f t="shared" si="37"/>
        <v>Small</v>
      </c>
      <c r="G553" s="37" t="s">
        <v>176</v>
      </c>
      <c r="H553" s="38">
        <v>57.685223999999998</v>
      </c>
      <c r="I553" s="38">
        <v>-5.4406879999999997</v>
      </c>
      <c r="J553" s="38">
        <v>57.688099000000001</v>
      </c>
      <c r="K553" s="38">
        <v>-5.4390485000000002</v>
      </c>
      <c r="L553" s="37" t="s">
        <v>217</v>
      </c>
      <c r="M553" s="39">
        <v>2016</v>
      </c>
      <c r="N553" s="39">
        <f t="shared" si="38"/>
        <v>5</v>
      </c>
      <c r="O553" s="40">
        <v>0.371</v>
      </c>
      <c r="P553" s="40">
        <v>0.34</v>
      </c>
      <c r="Q553" s="41">
        <v>44166</v>
      </c>
      <c r="R553" s="43">
        <v>299</v>
      </c>
      <c r="S553" s="43"/>
      <c r="T553" s="43" t="s">
        <v>52</v>
      </c>
      <c r="U553" s="30" t="s">
        <v>1869</v>
      </c>
      <c r="V553" s="44" t="s">
        <v>1870</v>
      </c>
      <c r="W553" s="45"/>
      <c r="X553" s="45"/>
      <c r="Y553" s="48"/>
    </row>
    <row r="554" spans="1:25" ht="45" x14ac:dyDescent="0.25">
      <c r="A554" s="32" t="s">
        <v>1871</v>
      </c>
      <c r="B554" s="32" t="s">
        <v>32</v>
      </c>
      <c r="C554" s="33" t="s">
        <v>1872</v>
      </c>
      <c r="D554" s="60">
        <v>100</v>
      </c>
      <c r="E554" s="35">
        <f t="shared" si="36"/>
        <v>0.1</v>
      </c>
      <c r="F554" s="36" t="str">
        <f t="shared" si="37"/>
        <v>Small</v>
      </c>
      <c r="G554" s="37" t="s">
        <v>176</v>
      </c>
      <c r="H554" s="38">
        <v>56.384187277659201</v>
      </c>
      <c r="I554" s="38">
        <v>-3.9559784190307101</v>
      </c>
      <c r="J554" s="38" t="s">
        <v>1873</v>
      </c>
      <c r="K554" s="58" t="s">
        <v>1874</v>
      </c>
      <c r="L554" s="37" t="s">
        <v>217</v>
      </c>
      <c r="M554" s="39">
        <v>2017</v>
      </c>
      <c r="N554" s="39">
        <f t="shared" si="38"/>
        <v>4</v>
      </c>
      <c r="O554" s="40">
        <v>0.42799999999999999</v>
      </c>
      <c r="P554" s="40">
        <v>0.502</v>
      </c>
      <c r="Q554" s="41">
        <v>44075</v>
      </c>
      <c r="R554" s="43">
        <v>441</v>
      </c>
      <c r="S554" s="43"/>
      <c r="T554" s="43"/>
      <c r="U554" s="30" t="s">
        <v>1875</v>
      </c>
      <c r="V554" s="44" t="s">
        <v>1876</v>
      </c>
      <c r="W554" s="45"/>
      <c r="X554" s="45"/>
      <c r="Y554" s="48"/>
    </row>
    <row r="555" spans="1:25" ht="45" x14ac:dyDescent="0.25">
      <c r="A555" s="32" t="s">
        <v>1877</v>
      </c>
      <c r="B555" s="32" t="s">
        <v>72</v>
      </c>
      <c r="C555" s="33" t="s">
        <v>1878</v>
      </c>
      <c r="D555" s="60">
        <v>100</v>
      </c>
      <c r="E555" s="35">
        <f t="shared" si="36"/>
        <v>0.1</v>
      </c>
      <c r="F555" s="36" t="str">
        <f t="shared" si="37"/>
        <v>Small</v>
      </c>
      <c r="G555" s="37" t="s">
        <v>34</v>
      </c>
      <c r="H555" s="38">
        <v>52.397129999999997</v>
      </c>
      <c r="I555" s="38">
        <v>-3.9205299999999998</v>
      </c>
      <c r="J555" s="38">
        <v>52.397578099999997</v>
      </c>
      <c r="K555" s="38">
        <v>-3.9204105999999999</v>
      </c>
      <c r="L555" s="37" t="s">
        <v>40</v>
      </c>
      <c r="M555" s="39">
        <v>1985</v>
      </c>
      <c r="N555" s="39">
        <f t="shared" si="38"/>
        <v>36</v>
      </c>
      <c r="O555" s="40">
        <v>0.71199999999999997</v>
      </c>
      <c r="P555" s="40">
        <v>0.76400000000000001</v>
      </c>
      <c r="Q555" s="41">
        <v>44197</v>
      </c>
      <c r="R555" s="43">
        <v>671</v>
      </c>
      <c r="S555" s="43">
        <v>560</v>
      </c>
      <c r="T555" s="44" t="s">
        <v>549</v>
      </c>
      <c r="U555" s="30" t="s">
        <v>1879</v>
      </c>
      <c r="V555" s="44" t="s">
        <v>551</v>
      </c>
      <c r="W555" s="45"/>
      <c r="X555" s="45"/>
      <c r="Y555" s="48"/>
    </row>
    <row r="556" spans="1:25" ht="75" x14ac:dyDescent="0.25">
      <c r="A556" s="32" t="s">
        <v>1880</v>
      </c>
      <c r="B556" s="32" t="s">
        <v>72</v>
      </c>
      <c r="C556" s="33" t="s">
        <v>1881</v>
      </c>
      <c r="D556" s="60">
        <v>100</v>
      </c>
      <c r="E556" s="35">
        <f t="shared" si="36"/>
        <v>0.1</v>
      </c>
      <c r="F556" s="36" t="str">
        <f t="shared" si="37"/>
        <v>Small</v>
      </c>
      <c r="G556" s="37" t="s">
        <v>176</v>
      </c>
      <c r="H556" s="38">
        <v>53.098964694815102</v>
      </c>
      <c r="I556" s="38">
        <v>-4.0719829899051296</v>
      </c>
      <c r="J556" s="38">
        <v>53.100782740736399</v>
      </c>
      <c r="K556" s="38">
        <v>-4.0653131928840596</v>
      </c>
      <c r="L556" s="37" t="s">
        <v>217</v>
      </c>
      <c r="M556" s="39">
        <v>2016</v>
      </c>
      <c r="N556" s="39">
        <f t="shared" si="38"/>
        <v>5</v>
      </c>
      <c r="O556" s="40">
        <v>0.34</v>
      </c>
      <c r="P556" s="40">
        <v>0.39900000000000002</v>
      </c>
      <c r="Q556" s="41">
        <v>43922</v>
      </c>
      <c r="R556" s="43">
        <v>350</v>
      </c>
      <c r="S556" s="43"/>
      <c r="T556" s="43"/>
      <c r="U556" s="30" t="s">
        <v>1882</v>
      </c>
      <c r="V556" s="44" t="s">
        <v>1883</v>
      </c>
      <c r="W556" s="45"/>
      <c r="X556" s="45"/>
      <c r="Y556" s="48"/>
    </row>
    <row r="557" spans="1:25" ht="45" x14ac:dyDescent="0.25">
      <c r="A557" s="32" t="s">
        <v>1884</v>
      </c>
      <c r="B557" s="32" t="s">
        <v>32</v>
      </c>
      <c r="C557" s="33" t="s">
        <v>1864</v>
      </c>
      <c r="D557" s="60">
        <v>100</v>
      </c>
      <c r="E557" s="35">
        <f t="shared" si="36"/>
        <v>0.1</v>
      </c>
      <c r="F557" s="36" t="str">
        <f t="shared" si="37"/>
        <v>Small</v>
      </c>
      <c r="G557" s="37" t="s">
        <v>176</v>
      </c>
      <c r="H557" s="38">
        <v>56.545884999999998</v>
      </c>
      <c r="I557" s="38">
        <v>-4.4573404999999999</v>
      </c>
      <c r="J557" s="38">
        <v>56.550623999999999</v>
      </c>
      <c r="K557" s="38">
        <v>-4.4602671999999997</v>
      </c>
      <c r="L557" s="37" t="s">
        <v>217</v>
      </c>
      <c r="M557" s="39">
        <v>2015</v>
      </c>
      <c r="N557" s="39">
        <f t="shared" si="38"/>
        <v>6</v>
      </c>
      <c r="O557" s="40">
        <v>0.42799999999999999</v>
      </c>
      <c r="P557" s="40">
        <v>0.36299999999999999</v>
      </c>
      <c r="Q557" s="41">
        <v>44166</v>
      </c>
      <c r="R557" s="43">
        <v>319</v>
      </c>
      <c r="S557" s="43"/>
      <c r="T557" s="43"/>
      <c r="U557" s="30" t="s">
        <v>1885</v>
      </c>
      <c r="V557" s="44" t="s">
        <v>1866</v>
      </c>
      <c r="W557" s="45"/>
      <c r="X557" s="45"/>
      <c r="Y557" s="48"/>
    </row>
    <row r="558" spans="1:25" ht="90" x14ac:dyDescent="0.25">
      <c r="A558" s="32" t="s">
        <v>1886</v>
      </c>
      <c r="B558" s="32" t="s">
        <v>32</v>
      </c>
      <c r="C558" s="33" t="s">
        <v>468</v>
      </c>
      <c r="D558" s="60">
        <v>100</v>
      </c>
      <c r="E558" s="35">
        <f t="shared" si="36"/>
        <v>0.1</v>
      </c>
      <c r="F558" s="36" t="str">
        <f t="shared" si="37"/>
        <v>Small</v>
      </c>
      <c r="G558" s="37" t="s">
        <v>34</v>
      </c>
      <c r="H558" s="38">
        <v>58.012484000000001</v>
      </c>
      <c r="I558" s="38">
        <v>-4.4022091000000003</v>
      </c>
      <c r="J558" s="38">
        <v>58.012855999999999</v>
      </c>
      <c r="K558" s="38">
        <v>-4.4016263000000002</v>
      </c>
      <c r="L558" s="37" t="s">
        <v>40</v>
      </c>
      <c r="M558" s="39">
        <v>2002</v>
      </c>
      <c r="N558" s="39">
        <f t="shared" si="38"/>
        <v>19</v>
      </c>
      <c r="O558" s="40">
        <v>0.59099999999999997</v>
      </c>
      <c r="P558" s="40">
        <v>0.623</v>
      </c>
      <c r="Q558" s="41">
        <v>44136</v>
      </c>
      <c r="R558" s="43">
        <v>547</v>
      </c>
      <c r="S558" s="43">
        <v>547</v>
      </c>
      <c r="T558" s="44" t="s">
        <v>41</v>
      </c>
      <c r="U558" s="30" t="s">
        <v>1887</v>
      </c>
      <c r="V558" s="31"/>
      <c r="W558" s="47"/>
      <c r="X558" s="47"/>
      <c r="Y558" s="53"/>
    </row>
    <row r="559" spans="1:25" ht="60" x14ac:dyDescent="0.25">
      <c r="A559" s="32" t="s">
        <v>1888</v>
      </c>
      <c r="B559" s="32" t="s">
        <v>32</v>
      </c>
      <c r="C559" s="33" t="s">
        <v>1889</v>
      </c>
      <c r="D559" s="60">
        <v>100</v>
      </c>
      <c r="E559" s="35">
        <f t="shared" si="36"/>
        <v>0.1</v>
      </c>
      <c r="F559" s="36" t="str">
        <f t="shared" si="37"/>
        <v>Small</v>
      </c>
      <c r="G559" s="37" t="s">
        <v>176</v>
      </c>
      <c r="H559" s="38">
        <v>57.9346282308478</v>
      </c>
      <c r="I559" s="38">
        <v>-6.8503581244321197</v>
      </c>
      <c r="J559" s="38">
        <v>57.936492000000001</v>
      </c>
      <c r="K559" s="38">
        <v>-6.8518245999999996</v>
      </c>
      <c r="L559" s="37" t="s">
        <v>217</v>
      </c>
      <c r="M559" s="39">
        <v>2016</v>
      </c>
      <c r="N559" s="39">
        <f t="shared" si="38"/>
        <v>5</v>
      </c>
      <c r="O559" s="40">
        <v>0.47599999999999998</v>
      </c>
      <c r="P559" s="40">
        <v>0.43</v>
      </c>
      <c r="Q559" s="41">
        <v>44044</v>
      </c>
      <c r="R559" s="43">
        <v>378</v>
      </c>
      <c r="S559" s="43"/>
      <c r="T559" s="43"/>
      <c r="U559" s="30" t="s">
        <v>1890</v>
      </c>
      <c r="V559" s="44" t="s">
        <v>1891</v>
      </c>
      <c r="W559" s="45"/>
      <c r="X559" s="45"/>
      <c r="Y559" s="48"/>
    </row>
    <row r="560" spans="1:25" ht="45" x14ac:dyDescent="0.25">
      <c r="A560" s="32" t="s">
        <v>1892</v>
      </c>
      <c r="B560" s="32" t="s">
        <v>206</v>
      </c>
      <c r="C560" s="33"/>
      <c r="D560" s="60">
        <v>100</v>
      </c>
      <c r="E560" s="35">
        <f t="shared" si="36"/>
        <v>0.1</v>
      </c>
      <c r="F560" s="36" t="str">
        <f t="shared" si="37"/>
        <v>Small</v>
      </c>
      <c r="G560" s="37" t="s">
        <v>176</v>
      </c>
      <c r="H560" s="38">
        <v>54.415717999999998</v>
      </c>
      <c r="I560" s="38">
        <v>-3.0820992</v>
      </c>
      <c r="J560" s="38">
        <v>54.410614872034103</v>
      </c>
      <c r="K560" s="38">
        <v>-3.0961891910098598</v>
      </c>
      <c r="L560" s="37" t="s">
        <v>217</v>
      </c>
      <c r="M560" s="39">
        <v>2018</v>
      </c>
      <c r="N560" s="39">
        <f t="shared" si="38"/>
        <v>3</v>
      </c>
      <c r="O560" s="40">
        <v>0.48699999999999999</v>
      </c>
      <c r="P560" s="40">
        <v>0.48299999999999998</v>
      </c>
      <c r="Q560" s="41">
        <v>43891</v>
      </c>
      <c r="R560" s="43">
        <v>424</v>
      </c>
      <c r="S560" s="43"/>
      <c r="T560" s="43"/>
      <c r="U560" s="30" t="s">
        <v>1893</v>
      </c>
      <c r="V560" s="44" t="s">
        <v>1894</v>
      </c>
      <c r="W560" s="45"/>
      <c r="X560" s="45"/>
      <c r="Y560" s="48"/>
    </row>
    <row r="561" spans="1:25" ht="75" x14ac:dyDescent="0.25">
      <c r="A561" s="32" t="s">
        <v>1895</v>
      </c>
      <c r="B561" s="32" t="s">
        <v>32</v>
      </c>
      <c r="C561" s="33" t="s">
        <v>579</v>
      </c>
      <c r="D561" s="60">
        <v>100</v>
      </c>
      <c r="E561" s="35">
        <f t="shared" si="36"/>
        <v>0.1</v>
      </c>
      <c r="F561" s="36" t="str">
        <f t="shared" si="37"/>
        <v>Small</v>
      </c>
      <c r="G561" s="37" t="s">
        <v>176</v>
      </c>
      <c r="H561" s="38">
        <v>57.541539</v>
      </c>
      <c r="I561" s="38">
        <v>-5.3026236000000004</v>
      </c>
      <c r="J561" s="38">
        <v>57.544400000000003</v>
      </c>
      <c r="K561" s="38">
        <v>-5.2947423000000002</v>
      </c>
      <c r="L561" s="37" t="s">
        <v>217</v>
      </c>
      <c r="M561" s="39">
        <v>2017</v>
      </c>
      <c r="N561" s="39">
        <v>2018</v>
      </c>
      <c r="O561" s="40">
        <v>0.376</v>
      </c>
      <c r="P561" s="40">
        <v>0.38600000000000001</v>
      </c>
      <c r="Q561" s="41">
        <v>43891</v>
      </c>
      <c r="R561" s="43">
        <v>339</v>
      </c>
      <c r="S561" s="43"/>
      <c r="T561" s="43"/>
      <c r="U561" s="30" t="s">
        <v>1896</v>
      </c>
      <c r="V561" s="44" t="s">
        <v>583</v>
      </c>
      <c r="W561" s="45" t="s">
        <v>3252</v>
      </c>
      <c r="X561" s="61">
        <f>(12+2)/12</f>
        <v>1.1666666666666667</v>
      </c>
      <c r="Y561" s="48"/>
    </row>
    <row r="562" spans="1:25" ht="75" x14ac:dyDescent="0.25">
      <c r="A562" s="32" t="s">
        <v>1897</v>
      </c>
      <c r="B562" s="32" t="s">
        <v>32</v>
      </c>
      <c r="C562" s="33" t="s">
        <v>1898</v>
      </c>
      <c r="D562" s="60">
        <v>100</v>
      </c>
      <c r="E562" s="35">
        <f t="shared" si="36"/>
        <v>0.1</v>
      </c>
      <c r="F562" s="36" t="str">
        <f t="shared" si="37"/>
        <v>Small</v>
      </c>
      <c r="G562" s="37" t="s">
        <v>34</v>
      </c>
      <c r="H562" s="38">
        <v>57.566319876073798</v>
      </c>
      <c r="I562" s="38">
        <v>-4.6808508600850702</v>
      </c>
      <c r="J562" s="59">
        <v>57.555646000000003</v>
      </c>
      <c r="K562" s="112">
        <v>-4.7014215999999998</v>
      </c>
      <c r="L562" s="37" t="s">
        <v>217</v>
      </c>
      <c r="M562" s="39">
        <v>2014</v>
      </c>
      <c r="N562" s="39">
        <f t="shared" ref="N562:N598" si="39">2021-M562</f>
        <v>7</v>
      </c>
      <c r="O562" s="40">
        <v>0.47899999999999998</v>
      </c>
      <c r="P562" s="40">
        <v>0.54400000000000004</v>
      </c>
      <c r="Q562" s="41">
        <v>44166</v>
      </c>
      <c r="R562" s="43">
        <v>478</v>
      </c>
      <c r="S562" s="43"/>
      <c r="T562" s="43" t="s">
        <v>52</v>
      </c>
      <c r="U562" s="30" t="s">
        <v>1899</v>
      </c>
      <c r="V562" s="44" t="s">
        <v>1900</v>
      </c>
      <c r="W562" s="45"/>
      <c r="X562" s="45"/>
      <c r="Y562" s="48"/>
    </row>
    <row r="563" spans="1:25" ht="30" x14ac:dyDescent="0.25">
      <c r="A563" s="32" t="s">
        <v>1901</v>
      </c>
      <c r="B563" s="32" t="s">
        <v>32</v>
      </c>
      <c r="C563" s="33" t="s">
        <v>840</v>
      </c>
      <c r="D563" s="60">
        <v>100</v>
      </c>
      <c r="E563" s="35">
        <f t="shared" si="36"/>
        <v>0.1</v>
      </c>
      <c r="F563" s="36" t="str">
        <f t="shared" si="37"/>
        <v>Small</v>
      </c>
      <c r="G563" s="37" t="s">
        <v>387</v>
      </c>
      <c r="H563" s="38">
        <v>56.708619588988803</v>
      </c>
      <c r="I563" s="38">
        <v>-2.8570786033645801</v>
      </c>
      <c r="J563" s="38" t="s">
        <v>197</v>
      </c>
      <c r="K563" s="38" t="s">
        <v>197</v>
      </c>
      <c r="L563" s="37" t="s">
        <v>217</v>
      </c>
      <c r="M563" s="39">
        <v>2013</v>
      </c>
      <c r="N563" s="39">
        <f t="shared" si="39"/>
        <v>8</v>
      </c>
      <c r="O563" s="40">
        <v>0.49099999999999999</v>
      </c>
      <c r="P563" s="40">
        <v>0.48599999999999999</v>
      </c>
      <c r="Q563" s="41">
        <v>44197</v>
      </c>
      <c r="R563" s="43">
        <v>427</v>
      </c>
      <c r="S563" s="43"/>
      <c r="T563" s="43"/>
      <c r="U563" s="30" t="s">
        <v>1902</v>
      </c>
      <c r="V563" s="44" t="s">
        <v>1903</v>
      </c>
      <c r="W563" s="45"/>
      <c r="X563" s="45"/>
      <c r="Y563" s="48"/>
    </row>
    <row r="564" spans="1:25" ht="60" x14ac:dyDescent="0.25">
      <c r="A564" s="32" t="s">
        <v>1904</v>
      </c>
      <c r="B564" s="32" t="s">
        <v>32</v>
      </c>
      <c r="C564" s="33" t="s">
        <v>1905</v>
      </c>
      <c r="D564" s="60">
        <v>100</v>
      </c>
      <c r="E564" s="35">
        <f t="shared" si="36"/>
        <v>0.1</v>
      </c>
      <c r="F564" s="36" t="str">
        <f t="shared" si="37"/>
        <v>Small</v>
      </c>
      <c r="G564" s="37" t="s">
        <v>176</v>
      </c>
      <c r="H564" s="38">
        <v>56.5044283909643</v>
      </c>
      <c r="I564" s="38">
        <v>-4.1401067069423796</v>
      </c>
      <c r="J564" s="38">
        <v>56.499119</v>
      </c>
      <c r="K564" s="38">
        <v>-4.1239128000000003</v>
      </c>
      <c r="L564" s="37" t="s">
        <v>217</v>
      </c>
      <c r="M564" s="39">
        <v>2015</v>
      </c>
      <c r="N564" s="39">
        <f t="shared" si="39"/>
        <v>6</v>
      </c>
      <c r="O564" s="40">
        <v>0.56200000000000006</v>
      </c>
      <c r="P564" s="40">
        <v>0.64</v>
      </c>
      <c r="Q564" s="41">
        <v>44197</v>
      </c>
      <c r="R564" s="43">
        <v>562</v>
      </c>
      <c r="S564" s="43"/>
      <c r="T564" s="43"/>
      <c r="U564" s="30" t="s">
        <v>1906</v>
      </c>
      <c r="V564" s="44" t="s">
        <v>1907</v>
      </c>
      <c r="W564" s="45"/>
      <c r="X564" s="45"/>
      <c r="Y564" s="48"/>
    </row>
    <row r="565" spans="1:25" ht="60" x14ac:dyDescent="0.25">
      <c r="A565" s="32" t="s">
        <v>1908</v>
      </c>
      <c r="B565" s="32" t="s">
        <v>206</v>
      </c>
      <c r="C565" s="33" t="s">
        <v>3421</v>
      </c>
      <c r="D565" s="60">
        <v>100</v>
      </c>
      <c r="E565" s="35">
        <f t="shared" si="36"/>
        <v>0.1</v>
      </c>
      <c r="F565" s="36" t="str">
        <f t="shared" si="37"/>
        <v>Small</v>
      </c>
      <c r="G565" s="37" t="s">
        <v>176</v>
      </c>
      <c r="H565" s="38">
        <v>54.212780179002699</v>
      </c>
      <c r="I565" s="38">
        <v>-2.77402275722446</v>
      </c>
      <c r="J565" s="38">
        <v>54.212679126266799</v>
      </c>
      <c r="K565" s="38">
        <v>-2.7740212591316098</v>
      </c>
      <c r="L565" s="37" t="s">
        <v>217</v>
      </c>
      <c r="M565" s="39">
        <v>2010</v>
      </c>
      <c r="N565" s="39">
        <f t="shared" si="39"/>
        <v>11</v>
      </c>
      <c r="O565" s="43"/>
      <c r="P565" s="43"/>
      <c r="Q565" s="41">
        <v>40634</v>
      </c>
      <c r="R565" s="43">
        <v>136</v>
      </c>
      <c r="S565" s="43"/>
      <c r="T565" s="43"/>
      <c r="U565" s="30" t="s">
        <v>1909</v>
      </c>
      <c r="V565" s="44" t="s">
        <v>1910</v>
      </c>
      <c r="W565" s="45" t="s">
        <v>3278</v>
      </c>
      <c r="X565" s="45">
        <v>1</v>
      </c>
      <c r="Y565" s="55">
        <v>520000</v>
      </c>
    </row>
    <row r="566" spans="1:25" ht="45" x14ac:dyDescent="0.25">
      <c r="A566" s="32" t="s">
        <v>1911</v>
      </c>
      <c r="B566" s="32" t="s">
        <v>32</v>
      </c>
      <c r="C566" s="33" t="s">
        <v>1912</v>
      </c>
      <c r="D566" s="60">
        <v>100</v>
      </c>
      <c r="E566" s="35">
        <f t="shared" si="36"/>
        <v>0.1</v>
      </c>
      <c r="F566" s="36" t="str">
        <f t="shared" si="37"/>
        <v>Small</v>
      </c>
      <c r="G566" s="37" t="s">
        <v>176</v>
      </c>
      <c r="H566" s="38">
        <v>56.286900000000003</v>
      </c>
      <c r="I566" s="38">
        <v>-5.5788438999999999</v>
      </c>
      <c r="J566" s="38">
        <v>56.287599999999998</v>
      </c>
      <c r="K566" s="38">
        <v>-5.5689459000000001</v>
      </c>
      <c r="L566" s="37" t="s">
        <v>217</v>
      </c>
      <c r="M566" s="39">
        <v>2014</v>
      </c>
      <c r="N566" s="39">
        <f t="shared" si="39"/>
        <v>7</v>
      </c>
      <c r="O566" s="40">
        <v>0.49099999999999999</v>
      </c>
      <c r="P566" s="40">
        <v>0.42799999999999999</v>
      </c>
      <c r="Q566" s="41">
        <v>44075</v>
      </c>
      <c r="R566" s="43">
        <v>376</v>
      </c>
      <c r="S566" s="43"/>
      <c r="T566" s="43"/>
      <c r="U566" s="30" t="s">
        <v>1913</v>
      </c>
      <c r="V566" s="44" t="s">
        <v>1914</v>
      </c>
      <c r="W566" s="45"/>
      <c r="X566" s="45"/>
      <c r="Y566" s="48"/>
    </row>
    <row r="567" spans="1:25" ht="45" x14ac:dyDescent="0.25">
      <c r="A567" s="32" t="s">
        <v>1915</v>
      </c>
      <c r="B567" s="32" t="s">
        <v>206</v>
      </c>
      <c r="C567" s="33" t="s">
        <v>1916</v>
      </c>
      <c r="D567" s="60">
        <v>100</v>
      </c>
      <c r="E567" s="35">
        <f t="shared" si="36"/>
        <v>0.1</v>
      </c>
      <c r="F567" s="36" t="str">
        <f t="shared" si="37"/>
        <v>Small</v>
      </c>
      <c r="G567" s="37" t="s">
        <v>176</v>
      </c>
      <c r="H567" s="38">
        <v>54.322465000000001</v>
      </c>
      <c r="I567" s="38">
        <v>-2.2672753000000001</v>
      </c>
      <c r="J567" s="38">
        <v>54.318095</v>
      </c>
      <c r="K567" s="38">
        <v>-2.2739948999999999</v>
      </c>
      <c r="L567" s="37" t="s">
        <v>217</v>
      </c>
      <c r="M567" s="39">
        <v>2015</v>
      </c>
      <c r="N567" s="39">
        <f t="shared" si="39"/>
        <v>6</v>
      </c>
      <c r="O567" s="40">
        <v>0.14199999999999999</v>
      </c>
      <c r="P567" s="40">
        <v>0.25900000000000001</v>
      </c>
      <c r="Q567" s="41">
        <v>43891</v>
      </c>
      <c r="R567" s="43">
        <v>227</v>
      </c>
      <c r="S567" s="43"/>
      <c r="T567" s="43"/>
      <c r="U567" s="30" t="s">
        <v>1917</v>
      </c>
      <c r="V567" s="44" t="s">
        <v>1918</v>
      </c>
      <c r="W567" s="45"/>
      <c r="X567" s="45"/>
      <c r="Y567" s="48"/>
    </row>
    <row r="568" spans="1:25" ht="30" x14ac:dyDescent="0.25">
      <c r="A568" s="32" t="s">
        <v>1919</v>
      </c>
      <c r="B568" s="32" t="s">
        <v>32</v>
      </c>
      <c r="C568" s="33" t="s">
        <v>1920</v>
      </c>
      <c r="D568" s="60">
        <v>100</v>
      </c>
      <c r="E568" s="35">
        <f t="shared" si="36"/>
        <v>0.1</v>
      </c>
      <c r="F568" s="36" t="str">
        <f t="shared" si="37"/>
        <v>Small</v>
      </c>
      <c r="G568" s="37" t="s">
        <v>176</v>
      </c>
      <c r="H568" s="38">
        <v>56.2126965147432</v>
      </c>
      <c r="I568" s="38">
        <v>-5.0489514246580303</v>
      </c>
      <c r="J568" s="38">
        <v>56.2078657531627</v>
      </c>
      <c r="K568" s="38">
        <v>-5.02921205563886</v>
      </c>
      <c r="L568" s="37" t="s">
        <v>217</v>
      </c>
      <c r="M568" s="39">
        <v>2016</v>
      </c>
      <c r="N568" s="39">
        <f t="shared" si="39"/>
        <v>5</v>
      </c>
      <c r="O568" s="40">
        <v>0.31</v>
      </c>
      <c r="P568" s="40">
        <v>0.45</v>
      </c>
      <c r="Q568" s="41">
        <v>43525</v>
      </c>
      <c r="R568" s="43">
        <v>394</v>
      </c>
      <c r="S568" s="43"/>
      <c r="T568" s="43"/>
      <c r="U568" s="30" t="s">
        <v>1921</v>
      </c>
      <c r="V568" s="44" t="s">
        <v>1922</v>
      </c>
      <c r="W568" s="45"/>
      <c r="X568" s="45"/>
      <c r="Y568" s="48"/>
    </row>
    <row r="569" spans="1:25" ht="45" x14ac:dyDescent="0.25">
      <c r="A569" s="32" t="s">
        <v>1923</v>
      </c>
      <c r="B569" s="32" t="s">
        <v>32</v>
      </c>
      <c r="C569" s="33" t="s">
        <v>1924</v>
      </c>
      <c r="D569" s="60">
        <v>100</v>
      </c>
      <c r="E569" s="35">
        <f t="shared" si="36"/>
        <v>0.1</v>
      </c>
      <c r="F569" s="36" t="str">
        <f t="shared" si="37"/>
        <v>Small</v>
      </c>
      <c r="G569" s="37" t="s">
        <v>176</v>
      </c>
      <c r="H569" s="38">
        <v>56.494177000000001</v>
      </c>
      <c r="I569" s="111">
        <v>-4.1642923999999999</v>
      </c>
      <c r="J569" s="38">
        <v>56.488469000000002</v>
      </c>
      <c r="K569" s="38">
        <v>-4.1635488</v>
      </c>
      <c r="L569" s="37" t="s">
        <v>217</v>
      </c>
      <c r="M569" s="39">
        <v>2017</v>
      </c>
      <c r="N569" s="39">
        <f t="shared" si="39"/>
        <v>4</v>
      </c>
      <c r="O569" s="40">
        <v>0.437</v>
      </c>
      <c r="P569" s="40">
        <v>0.54600000000000004</v>
      </c>
      <c r="Q569" s="41">
        <v>44166</v>
      </c>
      <c r="R569" s="43">
        <v>480</v>
      </c>
      <c r="S569" s="43"/>
      <c r="T569" s="43"/>
      <c r="U569" s="30" t="s">
        <v>1925</v>
      </c>
      <c r="V569" s="33" t="s">
        <v>1926</v>
      </c>
      <c r="W569" s="38"/>
      <c r="X569" s="38"/>
      <c r="Y569" s="37"/>
    </row>
    <row r="570" spans="1:25" ht="60" x14ac:dyDescent="0.25">
      <c r="A570" s="32" t="s">
        <v>1927</v>
      </c>
      <c r="B570" s="32" t="s">
        <v>72</v>
      </c>
      <c r="C570" s="33" t="s">
        <v>1928</v>
      </c>
      <c r="D570" s="60">
        <v>100</v>
      </c>
      <c r="E570" s="35">
        <f t="shared" si="36"/>
        <v>0.1</v>
      </c>
      <c r="F570" s="36" t="str">
        <f t="shared" si="37"/>
        <v>Small</v>
      </c>
      <c r="G570" s="110" t="s">
        <v>176</v>
      </c>
      <c r="H570" s="38">
        <v>52.854897999999999</v>
      </c>
      <c r="I570" s="38">
        <v>-3.612384</v>
      </c>
      <c r="J570" s="38">
        <v>52.849232000000001</v>
      </c>
      <c r="K570" s="38">
        <v>-3.5990893000000002</v>
      </c>
      <c r="L570" s="37" t="s">
        <v>217</v>
      </c>
      <c r="M570" s="39">
        <v>2015</v>
      </c>
      <c r="N570" s="39">
        <f t="shared" si="39"/>
        <v>6</v>
      </c>
      <c r="O570" s="40">
        <v>0.41499999999999998</v>
      </c>
      <c r="P570" s="40">
        <v>0.35699999999999998</v>
      </c>
      <c r="Q570" s="41">
        <v>43525</v>
      </c>
      <c r="R570" s="43">
        <v>313</v>
      </c>
      <c r="S570" s="43"/>
      <c r="T570" s="43"/>
      <c r="U570" s="30" t="s">
        <v>1929</v>
      </c>
      <c r="V570" s="44" t="s">
        <v>1930</v>
      </c>
      <c r="W570" s="45"/>
      <c r="X570" s="45"/>
      <c r="Y570" s="48"/>
    </row>
    <row r="571" spans="1:25" ht="30" x14ac:dyDescent="0.25">
      <c r="A571" s="32" t="s">
        <v>1931</v>
      </c>
      <c r="B571" s="32" t="s">
        <v>72</v>
      </c>
      <c r="C571" s="33" t="s">
        <v>1932</v>
      </c>
      <c r="D571" s="60">
        <v>100</v>
      </c>
      <c r="E571" s="35">
        <f t="shared" si="36"/>
        <v>0.1</v>
      </c>
      <c r="F571" s="36" t="str">
        <f t="shared" si="37"/>
        <v>Small</v>
      </c>
      <c r="G571" s="37" t="s">
        <v>176</v>
      </c>
      <c r="H571" s="38">
        <v>51.665482672291702</v>
      </c>
      <c r="I571" s="38">
        <v>-3.2993393424003399</v>
      </c>
      <c r="J571" s="38">
        <v>51.667488134871299</v>
      </c>
      <c r="K571" s="38">
        <v>-3.3003942492271601</v>
      </c>
      <c r="L571" s="37" t="s">
        <v>217</v>
      </c>
      <c r="M571" s="39">
        <v>2016</v>
      </c>
      <c r="N571" s="39">
        <f t="shared" si="39"/>
        <v>5</v>
      </c>
      <c r="O571" s="40">
        <v>0.46899999999999997</v>
      </c>
      <c r="P571" s="40">
        <v>0.52500000000000002</v>
      </c>
      <c r="Q571" s="41">
        <v>43862</v>
      </c>
      <c r="R571" s="43">
        <v>461</v>
      </c>
      <c r="S571" s="43"/>
      <c r="T571" s="43"/>
      <c r="U571" s="30" t="s">
        <v>1933</v>
      </c>
      <c r="V571" s="44" t="s">
        <v>1934</v>
      </c>
      <c r="W571" s="45"/>
      <c r="X571" s="45"/>
      <c r="Y571" s="48"/>
    </row>
    <row r="572" spans="1:25" ht="75" x14ac:dyDescent="0.25">
      <c r="A572" s="32" t="s">
        <v>1935</v>
      </c>
      <c r="B572" s="32" t="s">
        <v>206</v>
      </c>
      <c r="C572" s="33" t="s">
        <v>1652</v>
      </c>
      <c r="D572" s="60">
        <v>100</v>
      </c>
      <c r="E572" s="35">
        <f t="shared" si="36"/>
        <v>0.1</v>
      </c>
      <c r="F572" s="36" t="str">
        <f t="shared" si="37"/>
        <v>Small</v>
      </c>
      <c r="G572" s="37" t="s">
        <v>387</v>
      </c>
      <c r="H572" s="38">
        <v>54.559124567335303</v>
      </c>
      <c r="I572" s="38">
        <v>-1.9842311832220401</v>
      </c>
      <c r="J572" s="38" t="s">
        <v>197</v>
      </c>
      <c r="K572" s="38" t="s">
        <v>197</v>
      </c>
      <c r="L572" s="37" t="s">
        <v>40</v>
      </c>
      <c r="M572" s="39">
        <v>1985</v>
      </c>
      <c r="N572" s="39">
        <f t="shared" si="39"/>
        <v>36</v>
      </c>
      <c r="O572" s="40">
        <v>0.49399999999999999</v>
      </c>
      <c r="P572" s="40">
        <v>0.61299999999999999</v>
      </c>
      <c r="Q572" s="41">
        <v>44166</v>
      </c>
      <c r="R572" s="43">
        <v>538</v>
      </c>
      <c r="S572" s="43">
        <v>390</v>
      </c>
      <c r="T572" s="44" t="s">
        <v>744</v>
      </c>
      <c r="U572" s="30" t="s">
        <v>1936</v>
      </c>
      <c r="V572" s="44" t="s">
        <v>1937</v>
      </c>
      <c r="W572" s="45"/>
      <c r="X572" s="45"/>
      <c r="Y572" s="48"/>
    </row>
    <row r="573" spans="1:25" ht="75" x14ac:dyDescent="0.25">
      <c r="A573" s="32" t="s">
        <v>1938</v>
      </c>
      <c r="B573" s="32" t="s">
        <v>32</v>
      </c>
      <c r="C573" s="33" t="s">
        <v>1939</v>
      </c>
      <c r="D573" s="60">
        <v>100</v>
      </c>
      <c r="E573" s="35">
        <f t="shared" si="36"/>
        <v>0.1</v>
      </c>
      <c r="F573" s="36" t="str">
        <f t="shared" si="37"/>
        <v>Small</v>
      </c>
      <c r="G573" s="37" t="s">
        <v>176</v>
      </c>
      <c r="H573" s="38">
        <v>56.250452156832601</v>
      </c>
      <c r="I573" s="38">
        <v>-4.2377331378222998</v>
      </c>
      <c r="J573" s="38">
        <v>56.257779999999997</v>
      </c>
      <c r="K573" s="38">
        <v>-4.2424217999999998</v>
      </c>
      <c r="L573" s="37" t="s">
        <v>217</v>
      </c>
      <c r="M573" s="39">
        <v>2015</v>
      </c>
      <c r="N573" s="39">
        <f t="shared" si="39"/>
        <v>6</v>
      </c>
      <c r="O573" s="40">
        <v>0.29699999999999999</v>
      </c>
      <c r="P573" s="40">
        <v>0.318</v>
      </c>
      <c r="Q573" s="41">
        <v>43891</v>
      </c>
      <c r="R573" s="43">
        <v>279</v>
      </c>
      <c r="S573" s="43"/>
      <c r="T573" s="43"/>
      <c r="U573" s="30" t="s">
        <v>1940</v>
      </c>
      <c r="V573" s="33" t="s">
        <v>1941</v>
      </c>
      <c r="W573" s="38"/>
      <c r="X573" s="38"/>
      <c r="Y573" s="37"/>
    </row>
    <row r="574" spans="1:25" ht="60" x14ac:dyDescent="0.25">
      <c r="A574" s="32" t="s">
        <v>1942</v>
      </c>
      <c r="B574" s="32" t="s">
        <v>72</v>
      </c>
      <c r="C574" s="33" t="s">
        <v>1943</v>
      </c>
      <c r="D574" s="60">
        <v>100</v>
      </c>
      <c r="E574" s="35">
        <f t="shared" si="36"/>
        <v>0.1</v>
      </c>
      <c r="F574" s="36" t="str">
        <f t="shared" si="37"/>
        <v>Small</v>
      </c>
      <c r="G574" s="37" t="s">
        <v>34</v>
      </c>
      <c r="H574" s="38">
        <v>52.779706525561402</v>
      </c>
      <c r="I574" s="38">
        <v>-4.0786519171791999</v>
      </c>
      <c r="J574" s="38">
        <v>52.794640000000001</v>
      </c>
      <c r="K574" s="38">
        <v>-4.0087840000000003</v>
      </c>
      <c r="L574" s="37" t="s">
        <v>217</v>
      </c>
      <c r="M574" s="39">
        <v>2017</v>
      </c>
      <c r="N574" s="39">
        <f t="shared" si="39"/>
        <v>4</v>
      </c>
      <c r="O574" s="43"/>
      <c r="P574" s="43"/>
      <c r="Q574" s="41">
        <v>43160</v>
      </c>
      <c r="R574" s="43">
        <v>358</v>
      </c>
      <c r="S574" s="43"/>
      <c r="T574" s="43"/>
      <c r="U574" s="30" t="s">
        <v>1944</v>
      </c>
      <c r="V574" s="44" t="s">
        <v>1945</v>
      </c>
      <c r="W574" s="45"/>
      <c r="X574" s="45"/>
      <c r="Y574" s="48"/>
    </row>
    <row r="575" spans="1:25" ht="45" x14ac:dyDescent="0.25">
      <c r="A575" s="32" t="s">
        <v>1946</v>
      </c>
      <c r="B575" s="32" t="s">
        <v>206</v>
      </c>
      <c r="C575" s="33" t="s">
        <v>1947</v>
      </c>
      <c r="D575" s="60">
        <v>100</v>
      </c>
      <c r="E575" s="35">
        <f t="shared" si="36"/>
        <v>0.1</v>
      </c>
      <c r="F575" s="36" t="str">
        <f t="shared" si="37"/>
        <v>Small</v>
      </c>
      <c r="G575" s="37" t="s">
        <v>176</v>
      </c>
      <c r="H575" s="38">
        <v>54.1882427524761</v>
      </c>
      <c r="I575" s="38">
        <v>-1.61379655769245</v>
      </c>
      <c r="J575" s="38">
        <v>54.187228258964197</v>
      </c>
      <c r="K575" s="38">
        <v>-1.61608172283351</v>
      </c>
      <c r="L575" s="37" t="s">
        <v>217</v>
      </c>
      <c r="M575" s="39">
        <v>2012</v>
      </c>
      <c r="N575" s="39">
        <f t="shared" si="39"/>
        <v>9</v>
      </c>
      <c r="O575" s="40">
        <v>0.47899999999999998</v>
      </c>
      <c r="P575" s="40">
        <v>0.55700000000000005</v>
      </c>
      <c r="Q575" s="41">
        <v>42064</v>
      </c>
      <c r="R575" s="43">
        <v>488</v>
      </c>
      <c r="S575" s="43"/>
      <c r="T575" s="43"/>
      <c r="U575" s="30" t="s">
        <v>1948</v>
      </c>
      <c r="V575" s="44" t="s">
        <v>1949</v>
      </c>
      <c r="W575" s="45"/>
      <c r="X575" s="45"/>
      <c r="Y575" s="48"/>
    </row>
    <row r="576" spans="1:25" ht="45" x14ac:dyDescent="0.25">
      <c r="A576" s="32" t="s">
        <v>1950</v>
      </c>
      <c r="B576" s="32" t="s">
        <v>72</v>
      </c>
      <c r="C576" s="33" t="s">
        <v>1928</v>
      </c>
      <c r="D576" s="60">
        <v>100</v>
      </c>
      <c r="E576" s="35">
        <f t="shared" si="36"/>
        <v>0.1</v>
      </c>
      <c r="F576" s="36" t="str">
        <f t="shared" si="37"/>
        <v>Small</v>
      </c>
      <c r="G576" s="37" t="s">
        <v>176</v>
      </c>
      <c r="H576" s="38">
        <v>52.968198536719498</v>
      </c>
      <c r="I576" s="38">
        <v>-3.9219900158803802</v>
      </c>
      <c r="J576" s="38">
        <v>52.971581</v>
      </c>
      <c r="K576" s="38">
        <v>-3.8951210000000001</v>
      </c>
      <c r="L576" s="37" t="s">
        <v>217</v>
      </c>
      <c r="M576" s="39">
        <v>2015</v>
      </c>
      <c r="N576" s="39">
        <f t="shared" si="39"/>
        <v>6</v>
      </c>
      <c r="O576" s="40">
        <v>0.53100000000000003</v>
      </c>
      <c r="P576" s="40">
        <v>0.49099999999999999</v>
      </c>
      <c r="Q576" s="41">
        <v>43525</v>
      </c>
      <c r="R576" s="43">
        <v>430</v>
      </c>
      <c r="S576" s="43"/>
      <c r="T576" s="43"/>
      <c r="U576" s="30" t="s">
        <v>1951</v>
      </c>
      <c r="V576" s="44" t="s">
        <v>1952</v>
      </c>
      <c r="W576" s="45"/>
      <c r="X576" s="45"/>
      <c r="Y576" s="48"/>
    </row>
    <row r="577" spans="1:25" ht="60" x14ac:dyDescent="0.25">
      <c r="A577" s="32" t="s">
        <v>1953</v>
      </c>
      <c r="B577" s="32" t="s">
        <v>32</v>
      </c>
      <c r="C577" s="33" t="s">
        <v>1954</v>
      </c>
      <c r="D577" s="60">
        <v>100</v>
      </c>
      <c r="E577" s="35">
        <f t="shared" si="36"/>
        <v>0.1</v>
      </c>
      <c r="F577" s="36" t="str">
        <f t="shared" si="37"/>
        <v>Small</v>
      </c>
      <c r="G577" s="37" t="s">
        <v>176</v>
      </c>
      <c r="H577" s="38">
        <v>56.191042303848398</v>
      </c>
      <c r="I577" s="38">
        <v>-4.4827743186759399</v>
      </c>
      <c r="J577" s="38">
        <v>56.193952760088699</v>
      </c>
      <c r="K577" s="38">
        <v>-4.4851598516227602</v>
      </c>
      <c r="L577" s="37" t="s">
        <v>217</v>
      </c>
      <c r="M577" s="39">
        <v>2017</v>
      </c>
      <c r="N577" s="39">
        <f t="shared" si="39"/>
        <v>4</v>
      </c>
      <c r="O577" s="40">
        <v>0.38500000000000001</v>
      </c>
      <c r="P577" s="40">
        <v>0.44900000000000001</v>
      </c>
      <c r="Q577" s="41">
        <v>44166</v>
      </c>
      <c r="R577" s="43">
        <v>394</v>
      </c>
      <c r="S577" s="43"/>
      <c r="T577" s="43"/>
      <c r="U577" s="30" t="s">
        <v>1955</v>
      </c>
      <c r="V577" s="44" t="s">
        <v>1956</v>
      </c>
      <c r="W577" s="45"/>
      <c r="X577" s="45"/>
      <c r="Y577" s="48"/>
    </row>
    <row r="578" spans="1:25" ht="45" x14ac:dyDescent="0.25">
      <c r="A578" s="32" t="s">
        <v>3308</v>
      </c>
      <c r="B578" s="32" t="s">
        <v>32</v>
      </c>
      <c r="C578" s="33" t="s">
        <v>1957</v>
      </c>
      <c r="D578" s="60">
        <v>100</v>
      </c>
      <c r="E578" s="35">
        <f t="shared" si="36"/>
        <v>0.1</v>
      </c>
      <c r="F578" s="36" t="str">
        <f t="shared" si="37"/>
        <v>Small</v>
      </c>
      <c r="G578" s="37" t="s">
        <v>176</v>
      </c>
      <c r="H578" s="38">
        <v>55.905399000000003</v>
      </c>
      <c r="I578" s="38">
        <v>-4.9548427000000004</v>
      </c>
      <c r="J578" s="38">
        <v>55.909896000000003</v>
      </c>
      <c r="K578" s="38">
        <v>-4.9770285999999997</v>
      </c>
      <c r="L578" s="37" t="s">
        <v>217</v>
      </c>
      <c r="M578" s="39">
        <v>2018</v>
      </c>
      <c r="N578" s="39">
        <f t="shared" si="39"/>
        <v>3</v>
      </c>
      <c r="O578" s="43"/>
      <c r="P578" s="43"/>
      <c r="Q578" s="41">
        <v>43525</v>
      </c>
      <c r="R578" s="43">
        <v>429</v>
      </c>
      <c r="S578" s="43"/>
      <c r="T578" s="43"/>
      <c r="U578" s="30" t="s">
        <v>1958</v>
      </c>
      <c r="V578" s="44" t="s">
        <v>1959</v>
      </c>
      <c r="W578" s="45"/>
      <c r="X578" s="45"/>
      <c r="Y578" s="48"/>
    </row>
    <row r="579" spans="1:25" ht="60" x14ac:dyDescent="0.25">
      <c r="A579" s="32" t="s">
        <v>1960</v>
      </c>
      <c r="B579" s="32" t="s">
        <v>32</v>
      </c>
      <c r="C579" s="33" t="s">
        <v>1939</v>
      </c>
      <c r="D579" s="60">
        <v>100</v>
      </c>
      <c r="E579" s="35">
        <f t="shared" ref="E579:E642" si="40">D579/1000</f>
        <v>0.1</v>
      </c>
      <c r="F579" s="36" t="str">
        <f t="shared" ref="F579:F642" si="41">IF(E579&gt;=5,"Large",IF(AND(E579&lt;5,E579&gt;=0.1),"Small",IF(E579&lt;0.1,"Micro")))</f>
        <v>Small</v>
      </c>
      <c r="G579" s="37" t="s">
        <v>176</v>
      </c>
      <c r="H579" s="38">
        <v>56.294680999999997</v>
      </c>
      <c r="I579" s="47">
        <v>-4.2905071000000001</v>
      </c>
      <c r="J579" s="47">
        <v>56.298624690821299</v>
      </c>
      <c r="K579" s="47">
        <v>-4.2855917775171299</v>
      </c>
      <c r="L579" s="37" t="s">
        <v>217</v>
      </c>
      <c r="M579" s="39">
        <v>2015</v>
      </c>
      <c r="N579" s="39">
        <f t="shared" si="39"/>
        <v>6</v>
      </c>
      <c r="O579" s="40">
        <v>0.374</v>
      </c>
      <c r="P579" s="40">
        <v>0.45</v>
      </c>
      <c r="Q579" s="41">
        <v>43891</v>
      </c>
      <c r="R579" s="43">
        <v>395</v>
      </c>
      <c r="S579" s="43"/>
      <c r="T579" s="43"/>
      <c r="U579" s="30" t="s">
        <v>1961</v>
      </c>
      <c r="V579" s="44" t="s">
        <v>1215</v>
      </c>
      <c r="W579" s="45"/>
      <c r="X579" s="45"/>
      <c r="Y579" s="48"/>
    </row>
    <row r="580" spans="1:25" ht="75" x14ac:dyDescent="0.25">
      <c r="A580" s="32" t="s">
        <v>1962</v>
      </c>
      <c r="B580" s="32" t="s">
        <v>206</v>
      </c>
      <c r="C580" s="33" t="s">
        <v>1963</v>
      </c>
      <c r="D580" s="60">
        <v>100</v>
      </c>
      <c r="E580" s="35">
        <f t="shared" si="40"/>
        <v>0.1</v>
      </c>
      <c r="F580" s="36" t="str">
        <f t="shared" si="41"/>
        <v>Small</v>
      </c>
      <c r="G580" s="37" t="s">
        <v>176</v>
      </c>
      <c r="H580" s="38">
        <v>54.0671824</v>
      </c>
      <c r="I580" s="38">
        <v>-2.0026791400000001</v>
      </c>
      <c r="J580" s="38">
        <v>54.067385107076099</v>
      </c>
      <c r="K580" s="38">
        <v>-2.0028450246865801</v>
      </c>
      <c r="L580" s="37" t="s">
        <v>217</v>
      </c>
      <c r="M580" s="39">
        <v>2011</v>
      </c>
      <c r="N580" s="39">
        <f t="shared" si="39"/>
        <v>10</v>
      </c>
      <c r="O580" s="40">
        <v>0.372</v>
      </c>
      <c r="P580" s="40">
        <v>0.40799999999999997</v>
      </c>
      <c r="Q580" s="41">
        <v>44197</v>
      </c>
      <c r="R580" s="43">
        <v>358</v>
      </c>
      <c r="S580" s="43"/>
      <c r="T580" s="43"/>
      <c r="U580" s="30" t="s">
        <v>1964</v>
      </c>
      <c r="V580" s="44" t="s">
        <v>1965</v>
      </c>
      <c r="W580" s="45"/>
      <c r="X580" s="45"/>
      <c r="Y580" s="48"/>
    </row>
    <row r="581" spans="1:25" ht="45" x14ac:dyDescent="0.25">
      <c r="A581" s="32" t="s">
        <v>1966</v>
      </c>
      <c r="B581" s="32" t="s">
        <v>32</v>
      </c>
      <c r="C581" s="33" t="s">
        <v>1889</v>
      </c>
      <c r="D581" s="60">
        <v>100</v>
      </c>
      <c r="E581" s="35">
        <f t="shared" si="40"/>
        <v>0.1</v>
      </c>
      <c r="F581" s="36" t="str">
        <f t="shared" si="41"/>
        <v>Small</v>
      </c>
      <c r="G581" s="37" t="s">
        <v>176</v>
      </c>
      <c r="H581" s="38">
        <v>57.861680507558397</v>
      </c>
      <c r="I581" s="49">
        <v>-6.9220682867678098</v>
      </c>
      <c r="J581" s="49">
        <v>57.853839999999998</v>
      </c>
      <c r="K581" s="49">
        <v>-6.923273</v>
      </c>
      <c r="L581" s="37" t="s">
        <v>217</v>
      </c>
      <c r="M581" s="39">
        <v>2016</v>
      </c>
      <c r="N581" s="39">
        <f t="shared" si="39"/>
        <v>5</v>
      </c>
      <c r="O581" s="40">
        <v>0.317</v>
      </c>
      <c r="P581" s="40">
        <v>0.26</v>
      </c>
      <c r="Q581" s="41">
        <v>44044</v>
      </c>
      <c r="R581" s="43">
        <v>228</v>
      </c>
      <c r="S581" s="43"/>
      <c r="T581" s="43"/>
      <c r="U581" s="30" t="s">
        <v>1967</v>
      </c>
      <c r="V581" s="33" t="s">
        <v>1968</v>
      </c>
      <c r="W581" s="38"/>
      <c r="X581" s="38"/>
      <c r="Y581" s="37"/>
    </row>
    <row r="582" spans="1:25" ht="45" x14ac:dyDescent="0.25">
      <c r="A582" s="33" t="s">
        <v>1969</v>
      </c>
      <c r="B582" s="32" t="s">
        <v>32</v>
      </c>
      <c r="C582" s="33" t="s">
        <v>1970</v>
      </c>
      <c r="D582" s="60">
        <v>100</v>
      </c>
      <c r="E582" s="35">
        <f t="shared" si="40"/>
        <v>0.1</v>
      </c>
      <c r="F582" s="36" t="str">
        <f t="shared" si="41"/>
        <v>Small</v>
      </c>
      <c r="G582" s="109" t="s">
        <v>176</v>
      </c>
      <c r="H582" s="38">
        <v>56.582953000000003</v>
      </c>
      <c r="I582" s="38">
        <v>-5.1910803000000003</v>
      </c>
      <c r="J582" s="38">
        <v>56.577430999999997</v>
      </c>
      <c r="K582" s="38">
        <v>-5.1987085000000004</v>
      </c>
      <c r="L582" s="37" t="s">
        <v>217</v>
      </c>
      <c r="M582" s="39">
        <v>2012</v>
      </c>
      <c r="N582" s="39">
        <f t="shared" si="39"/>
        <v>9</v>
      </c>
      <c r="O582" s="40">
        <v>0.60499999999999998</v>
      </c>
      <c r="P582" s="40">
        <v>0.69199999999999995</v>
      </c>
      <c r="Q582" s="41">
        <v>44197</v>
      </c>
      <c r="R582" s="43">
        <v>608</v>
      </c>
      <c r="S582" s="43"/>
      <c r="T582" s="43"/>
      <c r="U582" s="30" t="s">
        <v>1971</v>
      </c>
      <c r="V582" s="44" t="s">
        <v>1972</v>
      </c>
      <c r="W582" s="45"/>
      <c r="X582" s="45"/>
      <c r="Y582" s="48"/>
    </row>
    <row r="583" spans="1:25" ht="60" x14ac:dyDescent="0.25">
      <c r="A583" s="32" t="s">
        <v>1973</v>
      </c>
      <c r="B583" s="32" t="s">
        <v>206</v>
      </c>
      <c r="C583" s="33"/>
      <c r="D583" s="60">
        <v>100</v>
      </c>
      <c r="E583" s="35">
        <f t="shared" si="40"/>
        <v>0.1</v>
      </c>
      <c r="F583" s="36" t="str">
        <f t="shared" si="41"/>
        <v>Small</v>
      </c>
      <c r="G583" s="37" t="s">
        <v>176</v>
      </c>
      <c r="H583" s="38">
        <v>53.251353000000002</v>
      </c>
      <c r="I583" s="38">
        <v>-1.7431559000000001</v>
      </c>
      <c r="J583" s="38">
        <v>53.252077999999997</v>
      </c>
      <c r="K583" s="38">
        <v>-1.7434634</v>
      </c>
      <c r="L583" s="37" t="s">
        <v>217</v>
      </c>
      <c r="M583" s="39">
        <v>2018</v>
      </c>
      <c r="N583" s="39">
        <f t="shared" si="39"/>
        <v>3</v>
      </c>
      <c r="O583" s="40">
        <v>0.58699999999999997</v>
      </c>
      <c r="P583" s="40">
        <v>0.8</v>
      </c>
      <c r="Q583" s="41">
        <v>43891</v>
      </c>
      <c r="R583" s="43">
        <v>703</v>
      </c>
      <c r="S583" s="43"/>
      <c r="T583" s="43"/>
      <c r="U583" s="30" t="s">
        <v>1974</v>
      </c>
      <c r="V583" s="44" t="s">
        <v>1975</v>
      </c>
      <c r="W583" s="45"/>
      <c r="X583" s="45"/>
      <c r="Y583" s="48"/>
    </row>
    <row r="584" spans="1:25" ht="45" x14ac:dyDescent="0.25">
      <c r="A584" s="32" t="s">
        <v>1976</v>
      </c>
      <c r="B584" s="32" t="s">
        <v>32</v>
      </c>
      <c r="C584" s="33" t="s">
        <v>1977</v>
      </c>
      <c r="D584" s="60">
        <v>100</v>
      </c>
      <c r="E584" s="35">
        <f t="shared" si="40"/>
        <v>0.1</v>
      </c>
      <c r="F584" s="36" t="str">
        <f t="shared" si="41"/>
        <v>Small</v>
      </c>
      <c r="G584" s="37" t="s">
        <v>176</v>
      </c>
      <c r="H584" s="38">
        <v>55.772926137437601</v>
      </c>
      <c r="I584" s="38">
        <v>-4.82353737121369</v>
      </c>
      <c r="J584" s="38">
        <v>55.769613999999997</v>
      </c>
      <c r="K584" s="38">
        <v>-4.8475248000000004</v>
      </c>
      <c r="L584" s="37" t="s">
        <v>217</v>
      </c>
      <c r="M584" s="39">
        <v>2017</v>
      </c>
      <c r="N584" s="39">
        <f t="shared" si="39"/>
        <v>4</v>
      </c>
      <c r="O584" s="40">
        <v>0.47399999999999998</v>
      </c>
      <c r="P584" s="40">
        <v>0.57799999999999996</v>
      </c>
      <c r="Q584" s="41">
        <v>44166</v>
      </c>
      <c r="R584" s="43">
        <v>508</v>
      </c>
      <c r="S584" s="43"/>
      <c r="T584" s="43"/>
      <c r="U584" s="30" t="s">
        <v>1978</v>
      </c>
      <c r="V584" s="44" t="s">
        <v>1979</v>
      </c>
      <c r="W584" s="45"/>
      <c r="X584" s="45"/>
      <c r="Y584" s="48"/>
    </row>
    <row r="585" spans="1:25" ht="45" x14ac:dyDescent="0.25">
      <c r="A585" s="33" t="s">
        <v>1980</v>
      </c>
      <c r="B585" s="33" t="s">
        <v>32</v>
      </c>
      <c r="C585" s="33" t="s">
        <v>1393</v>
      </c>
      <c r="D585" s="38">
        <v>100</v>
      </c>
      <c r="E585" s="35">
        <f t="shared" si="40"/>
        <v>0.1</v>
      </c>
      <c r="F585" s="36" t="str">
        <f t="shared" si="41"/>
        <v>Small</v>
      </c>
      <c r="G585" s="37"/>
      <c r="H585" s="38">
        <v>56.0064809347462</v>
      </c>
      <c r="I585" s="38">
        <v>-3.93702227682168</v>
      </c>
      <c r="J585" s="38"/>
      <c r="K585" s="38"/>
      <c r="L585" s="37" t="s">
        <v>217</v>
      </c>
      <c r="M585" s="39">
        <v>2018</v>
      </c>
      <c r="N585" s="39">
        <f t="shared" si="39"/>
        <v>3</v>
      </c>
      <c r="O585" s="40">
        <v>0.39300000000000002</v>
      </c>
      <c r="P585" s="40">
        <v>0.35799999999999998</v>
      </c>
      <c r="Q585" s="41">
        <v>44197</v>
      </c>
      <c r="R585" s="43">
        <v>314</v>
      </c>
      <c r="S585" s="43"/>
      <c r="T585" s="43"/>
      <c r="U585" s="30" t="s">
        <v>1981</v>
      </c>
      <c r="V585" s="33" t="s">
        <v>1982</v>
      </c>
      <c r="W585" s="38"/>
      <c r="X585" s="38"/>
      <c r="Y585" s="37"/>
    </row>
    <row r="586" spans="1:25" ht="45" x14ac:dyDescent="0.25">
      <c r="A586" s="32" t="s">
        <v>1983</v>
      </c>
      <c r="B586" s="32" t="s">
        <v>32</v>
      </c>
      <c r="C586" s="33" t="s">
        <v>1984</v>
      </c>
      <c r="D586" s="60">
        <v>100</v>
      </c>
      <c r="E586" s="35">
        <f t="shared" si="40"/>
        <v>0.1</v>
      </c>
      <c r="F586" s="36" t="str">
        <f t="shared" si="41"/>
        <v>Small</v>
      </c>
      <c r="G586" s="37" t="s">
        <v>176</v>
      </c>
      <c r="H586" s="38">
        <v>56.568556063021603</v>
      </c>
      <c r="I586" s="38">
        <v>-5.9983579593907299</v>
      </c>
      <c r="J586" s="38">
        <v>56.5694123626497</v>
      </c>
      <c r="K586" s="38">
        <v>-6.0124204229968798</v>
      </c>
      <c r="L586" s="37" t="s">
        <v>217</v>
      </c>
      <c r="M586" s="39">
        <v>2014</v>
      </c>
      <c r="N586" s="39">
        <f t="shared" si="39"/>
        <v>7</v>
      </c>
      <c r="O586" s="40">
        <v>0.58699999999999997</v>
      </c>
      <c r="P586" s="40">
        <v>0.624</v>
      </c>
      <c r="Q586" s="41">
        <v>44197</v>
      </c>
      <c r="R586" s="43">
        <v>548</v>
      </c>
      <c r="S586" s="43"/>
      <c r="T586" s="43"/>
      <c r="U586" s="30" t="s">
        <v>1985</v>
      </c>
      <c r="V586" s="44" t="s">
        <v>1986</v>
      </c>
      <c r="W586" s="45"/>
      <c r="X586" s="45"/>
      <c r="Y586" s="48"/>
    </row>
    <row r="587" spans="1:25" ht="60" x14ac:dyDescent="0.25">
      <c r="A587" s="32" t="s">
        <v>1987</v>
      </c>
      <c r="B587" s="32" t="s">
        <v>72</v>
      </c>
      <c r="C587" s="33" t="s">
        <v>1535</v>
      </c>
      <c r="D587" s="60">
        <v>100</v>
      </c>
      <c r="E587" s="35">
        <f t="shared" si="40"/>
        <v>0.1</v>
      </c>
      <c r="F587" s="36" t="str">
        <f t="shared" si="41"/>
        <v>Small</v>
      </c>
      <c r="G587" s="37" t="s">
        <v>176</v>
      </c>
      <c r="H587" s="38">
        <v>53.156933403257298</v>
      </c>
      <c r="I587" s="38">
        <v>-4.0422494475137603</v>
      </c>
      <c r="J587" s="38">
        <v>53.158081122751298</v>
      </c>
      <c r="K587" s="38">
        <v>-4.0395811820240297</v>
      </c>
      <c r="L587" s="37" t="s">
        <v>217</v>
      </c>
      <c r="M587" s="39">
        <v>2016</v>
      </c>
      <c r="N587" s="39">
        <f t="shared" si="39"/>
        <v>5</v>
      </c>
      <c r="O587" s="40">
        <v>0.38800000000000001</v>
      </c>
      <c r="P587" s="40">
        <v>0.47799999999999998</v>
      </c>
      <c r="Q587" s="41">
        <v>44197</v>
      </c>
      <c r="R587" s="43">
        <v>420</v>
      </c>
      <c r="S587" s="43"/>
      <c r="T587" s="43"/>
      <c r="U587" s="30" t="s">
        <v>1988</v>
      </c>
      <c r="V587" s="44" t="s">
        <v>1989</v>
      </c>
      <c r="W587" s="45"/>
      <c r="X587" s="45"/>
      <c r="Y587" s="48"/>
    </row>
    <row r="588" spans="1:25" ht="45" x14ac:dyDescent="0.25">
      <c r="A588" s="32" t="s">
        <v>1990</v>
      </c>
      <c r="B588" s="32" t="s">
        <v>72</v>
      </c>
      <c r="C588" s="33" t="s">
        <v>1991</v>
      </c>
      <c r="D588" s="60">
        <v>100</v>
      </c>
      <c r="E588" s="35">
        <f t="shared" si="40"/>
        <v>0.1</v>
      </c>
      <c r="F588" s="36" t="str">
        <f t="shared" si="41"/>
        <v>Small</v>
      </c>
      <c r="G588" s="37" t="s">
        <v>176</v>
      </c>
      <c r="H588" s="38">
        <v>53.062990326847803</v>
      </c>
      <c r="I588" s="38">
        <v>-3.7797850498930701</v>
      </c>
      <c r="J588" s="38">
        <v>53.062883999999997</v>
      </c>
      <c r="K588" s="38">
        <v>-3.7797269999999998</v>
      </c>
      <c r="L588" s="37" t="s">
        <v>217</v>
      </c>
      <c r="M588" s="39">
        <v>2012</v>
      </c>
      <c r="N588" s="39">
        <f t="shared" si="39"/>
        <v>9</v>
      </c>
      <c r="O588" s="40">
        <v>0.40400000000000003</v>
      </c>
      <c r="P588" s="40">
        <v>0.50900000000000001</v>
      </c>
      <c r="Q588" s="41">
        <v>44166</v>
      </c>
      <c r="R588" s="43">
        <v>447</v>
      </c>
      <c r="S588" s="43"/>
      <c r="T588" s="43"/>
      <c r="U588" s="30" t="s">
        <v>1992</v>
      </c>
      <c r="V588" s="44" t="s">
        <v>1993</v>
      </c>
      <c r="W588" s="45"/>
      <c r="X588" s="45"/>
      <c r="Y588" s="48"/>
    </row>
    <row r="589" spans="1:25" ht="60" x14ac:dyDescent="0.25">
      <c r="A589" s="32" t="s">
        <v>1994</v>
      </c>
      <c r="B589" s="32" t="s">
        <v>72</v>
      </c>
      <c r="C589" s="33" t="s">
        <v>1995</v>
      </c>
      <c r="D589" s="60">
        <v>100</v>
      </c>
      <c r="E589" s="35">
        <f t="shared" si="40"/>
        <v>0.1</v>
      </c>
      <c r="F589" s="36" t="str">
        <f t="shared" si="41"/>
        <v>Small</v>
      </c>
      <c r="G589" s="37" t="s">
        <v>176</v>
      </c>
      <c r="H589" s="38">
        <v>53.022542999999999</v>
      </c>
      <c r="I589" s="38">
        <v>-4.0823282000000001</v>
      </c>
      <c r="J589" s="38">
        <v>53.030084000000002</v>
      </c>
      <c r="K589" s="38">
        <v>-4.0781049999999999</v>
      </c>
      <c r="L589" s="37" t="s">
        <v>217</v>
      </c>
      <c r="M589" s="39">
        <v>2014</v>
      </c>
      <c r="N589" s="39">
        <f t="shared" si="39"/>
        <v>7</v>
      </c>
      <c r="O589" s="40">
        <v>0.45500000000000002</v>
      </c>
      <c r="P589" s="40">
        <v>0.48</v>
      </c>
      <c r="Q589" s="41">
        <v>44197</v>
      </c>
      <c r="R589" s="43">
        <v>422</v>
      </c>
      <c r="S589" s="43"/>
      <c r="T589" s="43"/>
      <c r="U589" s="30" t="s">
        <v>1996</v>
      </c>
      <c r="V589" s="44" t="s">
        <v>1997</v>
      </c>
      <c r="W589" s="45"/>
      <c r="X589" s="45"/>
      <c r="Y589" s="48"/>
    </row>
    <row r="590" spans="1:25" ht="60" x14ac:dyDescent="0.25">
      <c r="A590" s="32" t="s">
        <v>1998</v>
      </c>
      <c r="B590" s="32" t="s">
        <v>206</v>
      </c>
      <c r="C590" s="33" t="s">
        <v>1999</v>
      </c>
      <c r="D590" s="60">
        <v>100</v>
      </c>
      <c r="E590" s="35">
        <f t="shared" si="40"/>
        <v>0.1</v>
      </c>
      <c r="F590" s="36" t="str">
        <f t="shared" si="41"/>
        <v>Small</v>
      </c>
      <c r="G590" s="37" t="s">
        <v>176</v>
      </c>
      <c r="H590" s="38">
        <v>54.448732982730903</v>
      </c>
      <c r="I590" s="38">
        <v>-3.2949849701062499</v>
      </c>
      <c r="J590" s="38">
        <v>54.455643999999999</v>
      </c>
      <c r="K590" s="38">
        <v>-3.2972945</v>
      </c>
      <c r="L590" s="37" t="s">
        <v>217</v>
      </c>
      <c r="M590" s="39">
        <v>2019</v>
      </c>
      <c r="N590" s="39">
        <f t="shared" si="39"/>
        <v>2</v>
      </c>
      <c r="O590" s="43"/>
      <c r="P590" s="43"/>
      <c r="Q590" s="41">
        <v>43891</v>
      </c>
      <c r="R590" s="43">
        <v>382</v>
      </c>
      <c r="S590" s="43"/>
      <c r="T590" s="43"/>
      <c r="U590" s="30" t="s">
        <v>2000</v>
      </c>
      <c r="V590" s="44" t="s">
        <v>2001</v>
      </c>
      <c r="W590" s="45"/>
      <c r="X590" s="45"/>
      <c r="Y590" s="48"/>
    </row>
    <row r="591" spans="1:25" ht="30" x14ac:dyDescent="0.25">
      <c r="A591" s="32" t="s">
        <v>2002</v>
      </c>
      <c r="B591" s="32" t="s">
        <v>32</v>
      </c>
      <c r="C591" s="33" t="s">
        <v>2003</v>
      </c>
      <c r="D591" s="60">
        <v>100</v>
      </c>
      <c r="E591" s="35">
        <f t="shared" si="40"/>
        <v>0.1</v>
      </c>
      <c r="F591" s="36" t="str">
        <f t="shared" si="41"/>
        <v>Small</v>
      </c>
      <c r="G591" s="37" t="s">
        <v>176</v>
      </c>
      <c r="H591" s="38">
        <v>56.973388977250202</v>
      </c>
      <c r="I591" s="38">
        <v>-5.0937253583459503</v>
      </c>
      <c r="J591" s="38">
        <v>56.985794778592599</v>
      </c>
      <c r="K591" s="38">
        <v>-5.0862653904808504</v>
      </c>
      <c r="L591" s="37" t="s">
        <v>217</v>
      </c>
      <c r="M591" s="39">
        <v>2017</v>
      </c>
      <c r="N591" s="39">
        <f t="shared" si="39"/>
        <v>4</v>
      </c>
      <c r="O591" s="40">
        <v>0.39100000000000001</v>
      </c>
      <c r="P591" s="40">
        <v>0.441</v>
      </c>
      <c r="Q591" s="41">
        <v>43891</v>
      </c>
      <c r="R591" s="43">
        <v>387</v>
      </c>
      <c r="S591" s="43"/>
      <c r="T591" s="43"/>
      <c r="U591" s="30" t="s">
        <v>2004</v>
      </c>
      <c r="V591" s="44" t="s">
        <v>487</v>
      </c>
      <c r="W591" s="45"/>
      <c r="X591" s="45"/>
      <c r="Y591" s="48"/>
    </row>
    <row r="592" spans="1:25" ht="45" x14ac:dyDescent="0.25">
      <c r="A592" s="32" t="s">
        <v>2005</v>
      </c>
      <c r="B592" s="32" t="s">
        <v>72</v>
      </c>
      <c r="C592" s="33" t="s">
        <v>2006</v>
      </c>
      <c r="D592" s="60">
        <v>100</v>
      </c>
      <c r="E592" s="35">
        <f t="shared" si="40"/>
        <v>0.1</v>
      </c>
      <c r="F592" s="36" t="str">
        <f t="shared" si="41"/>
        <v>Small</v>
      </c>
      <c r="G592" s="37" t="s">
        <v>176</v>
      </c>
      <c r="H592" s="38">
        <v>52.618617</v>
      </c>
      <c r="I592" s="38">
        <v>-3.9867889000000001</v>
      </c>
      <c r="J592" s="38">
        <v>52.615521000000001</v>
      </c>
      <c r="K592" s="38">
        <v>-3.9761874000000001</v>
      </c>
      <c r="L592" s="37" t="s">
        <v>217</v>
      </c>
      <c r="M592" s="39">
        <v>2015</v>
      </c>
      <c r="N592" s="39">
        <f t="shared" si="39"/>
        <v>6</v>
      </c>
      <c r="O592" s="40">
        <v>0.67800000000000005</v>
      </c>
      <c r="P592" s="40">
        <v>0.71799999999999997</v>
      </c>
      <c r="Q592" s="41">
        <v>43132</v>
      </c>
      <c r="R592" s="43">
        <v>629</v>
      </c>
      <c r="S592" s="43"/>
      <c r="T592" s="43"/>
      <c r="U592" s="30" t="s">
        <v>2007</v>
      </c>
      <c r="V592" s="44" t="s">
        <v>2008</v>
      </c>
      <c r="W592" s="45"/>
      <c r="X592" s="45"/>
      <c r="Y592" s="48"/>
    </row>
    <row r="593" spans="1:25" ht="45" x14ac:dyDescent="0.25">
      <c r="A593" s="32" t="s">
        <v>2009</v>
      </c>
      <c r="B593" s="32" t="s">
        <v>32</v>
      </c>
      <c r="C593" s="33" t="s">
        <v>2010</v>
      </c>
      <c r="D593" s="60">
        <v>100</v>
      </c>
      <c r="E593" s="35">
        <f t="shared" si="40"/>
        <v>0.1</v>
      </c>
      <c r="F593" s="36" t="str">
        <f t="shared" si="41"/>
        <v>Small</v>
      </c>
      <c r="G593" s="37" t="s">
        <v>176</v>
      </c>
      <c r="H593" s="38">
        <v>56.714553000000002</v>
      </c>
      <c r="I593" s="38">
        <v>-2.6126049999999998</v>
      </c>
      <c r="J593" s="38">
        <v>56.714908000000001</v>
      </c>
      <c r="K593" s="38">
        <v>-2.6127204000000002</v>
      </c>
      <c r="L593" s="37" t="s">
        <v>217</v>
      </c>
      <c r="M593" s="39">
        <v>2016</v>
      </c>
      <c r="N593" s="39">
        <f t="shared" si="39"/>
        <v>5</v>
      </c>
      <c r="O593" s="40">
        <v>0.217</v>
      </c>
      <c r="P593" s="40">
        <v>0.42599999999999999</v>
      </c>
      <c r="Q593" s="41">
        <v>43891</v>
      </c>
      <c r="R593" s="43">
        <v>374</v>
      </c>
      <c r="S593" s="43"/>
      <c r="T593" s="43"/>
      <c r="U593" s="30" t="s">
        <v>2011</v>
      </c>
      <c r="V593" s="44" t="s">
        <v>2012</v>
      </c>
      <c r="W593" s="45"/>
      <c r="X593" s="45"/>
      <c r="Y593" s="48"/>
    </row>
    <row r="594" spans="1:25" ht="90" x14ac:dyDescent="0.25">
      <c r="A594" s="32" t="s">
        <v>2013</v>
      </c>
      <c r="B594" s="32" t="s">
        <v>32</v>
      </c>
      <c r="C594" s="33" t="s">
        <v>2014</v>
      </c>
      <c r="D594" s="60">
        <v>100</v>
      </c>
      <c r="E594" s="35">
        <f t="shared" si="40"/>
        <v>0.1</v>
      </c>
      <c r="F594" s="36" t="str">
        <f t="shared" si="41"/>
        <v>Small</v>
      </c>
      <c r="G594" s="37" t="s">
        <v>176</v>
      </c>
      <c r="H594" s="38">
        <v>56.685260999999997</v>
      </c>
      <c r="I594" s="38">
        <v>-5.4539534999999999</v>
      </c>
      <c r="J594" s="38">
        <v>56.676498000000002</v>
      </c>
      <c r="K594" s="38">
        <v>-5.451911</v>
      </c>
      <c r="L594" s="37" t="s">
        <v>217</v>
      </c>
      <c r="M594" s="39">
        <v>2016</v>
      </c>
      <c r="N594" s="39">
        <f t="shared" si="39"/>
        <v>5</v>
      </c>
      <c r="O594" s="40">
        <v>0.61899999999999999</v>
      </c>
      <c r="P594" s="40">
        <v>0.59599999999999997</v>
      </c>
      <c r="Q594" s="41">
        <v>43891</v>
      </c>
      <c r="R594" s="43">
        <v>524</v>
      </c>
      <c r="S594" s="43"/>
      <c r="T594" s="43" t="s">
        <v>52</v>
      </c>
      <c r="U594" s="30" t="s">
        <v>2015</v>
      </c>
      <c r="V594" s="44" t="s">
        <v>459</v>
      </c>
      <c r="W594" s="45"/>
      <c r="X594" s="45"/>
      <c r="Y594" s="48"/>
    </row>
    <row r="595" spans="1:25" ht="60" x14ac:dyDescent="0.25">
      <c r="A595" s="32" t="s">
        <v>2020</v>
      </c>
      <c r="B595" s="32" t="s">
        <v>206</v>
      </c>
      <c r="C595" s="33"/>
      <c r="D595" s="60">
        <v>100</v>
      </c>
      <c r="E595" s="35">
        <f t="shared" si="40"/>
        <v>0.1</v>
      </c>
      <c r="F595" s="36" t="str">
        <f t="shared" si="41"/>
        <v>Small</v>
      </c>
      <c r="G595" s="37" t="s">
        <v>176</v>
      </c>
      <c r="H595" s="38"/>
      <c r="I595" s="38"/>
      <c r="J595" s="38">
        <v>54.377867000000002</v>
      </c>
      <c r="K595" s="38">
        <v>-2.8143655000000001</v>
      </c>
      <c r="L595" s="37" t="s">
        <v>40</v>
      </c>
      <c r="M595" s="39">
        <v>2002</v>
      </c>
      <c r="N595" s="39">
        <f t="shared" si="39"/>
        <v>19</v>
      </c>
      <c r="O595" s="43"/>
      <c r="P595" s="43"/>
      <c r="Q595" s="41">
        <v>38078</v>
      </c>
      <c r="R595" s="43">
        <v>1</v>
      </c>
      <c r="S595" s="43">
        <v>1</v>
      </c>
      <c r="T595" s="44" t="s">
        <v>967</v>
      </c>
      <c r="U595" s="30" t="s">
        <v>2021</v>
      </c>
      <c r="V595" s="44" t="s">
        <v>2022</v>
      </c>
      <c r="W595" s="45"/>
      <c r="X595" s="45"/>
      <c r="Y595" s="48"/>
    </row>
    <row r="596" spans="1:25" ht="75" x14ac:dyDescent="0.25">
      <c r="A596" s="32" t="s">
        <v>2023</v>
      </c>
      <c r="B596" s="32" t="s">
        <v>32</v>
      </c>
      <c r="C596" s="33" t="s">
        <v>2024</v>
      </c>
      <c r="D596" s="60">
        <v>100</v>
      </c>
      <c r="E596" s="35">
        <f t="shared" si="40"/>
        <v>0.1</v>
      </c>
      <c r="F596" s="36" t="str">
        <f t="shared" si="41"/>
        <v>Small</v>
      </c>
      <c r="G596" s="37" t="s">
        <v>176</v>
      </c>
      <c r="H596" s="38">
        <v>57.767395</v>
      </c>
      <c r="I596" s="38">
        <v>-4.5402075999999996</v>
      </c>
      <c r="J596" s="38">
        <v>57.770783999999999</v>
      </c>
      <c r="K596" s="38">
        <v>-4.5353592999999996</v>
      </c>
      <c r="L596" s="37" t="s">
        <v>40</v>
      </c>
      <c r="M596" s="39">
        <v>1996</v>
      </c>
      <c r="N596" s="39">
        <f t="shared" si="39"/>
        <v>25</v>
      </c>
      <c r="O596" s="40">
        <v>0.308</v>
      </c>
      <c r="P596" s="40">
        <v>0.23699999999999999</v>
      </c>
      <c r="Q596" s="41">
        <v>44197</v>
      </c>
      <c r="R596" s="43">
        <v>208</v>
      </c>
      <c r="S596" s="43">
        <v>155</v>
      </c>
      <c r="T596" s="44" t="s">
        <v>41</v>
      </c>
      <c r="U596" s="30" t="s">
        <v>2025</v>
      </c>
      <c r="V596" s="33" t="s">
        <v>2026</v>
      </c>
      <c r="W596" s="38"/>
      <c r="X596" s="38"/>
      <c r="Y596" s="37"/>
    </row>
    <row r="597" spans="1:25" ht="60" x14ac:dyDescent="0.25">
      <c r="A597" s="32" t="s">
        <v>2027</v>
      </c>
      <c r="B597" s="32" t="s">
        <v>32</v>
      </c>
      <c r="C597" s="33" t="s">
        <v>2028</v>
      </c>
      <c r="D597" s="60">
        <v>100</v>
      </c>
      <c r="E597" s="35">
        <f t="shared" si="40"/>
        <v>0.1</v>
      </c>
      <c r="F597" s="36" t="str">
        <f t="shared" si="41"/>
        <v>Small</v>
      </c>
      <c r="G597" s="37" t="s">
        <v>176</v>
      </c>
      <c r="H597" s="38">
        <v>56.910190999999998</v>
      </c>
      <c r="I597" s="38">
        <v>-6.1609958999999996</v>
      </c>
      <c r="J597" s="38">
        <v>56.904201999999998</v>
      </c>
      <c r="K597" s="38">
        <v>-6.1640743999999996</v>
      </c>
      <c r="L597" s="37" t="s">
        <v>40</v>
      </c>
      <c r="M597" s="39">
        <v>2008</v>
      </c>
      <c r="N597" s="39">
        <f t="shared" si="39"/>
        <v>13</v>
      </c>
      <c r="O597" s="40">
        <v>0.222</v>
      </c>
      <c r="P597" s="40">
        <v>0.27800000000000002</v>
      </c>
      <c r="Q597" s="41">
        <v>44197</v>
      </c>
      <c r="R597" s="43">
        <v>244</v>
      </c>
      <c r="S597" s="43">
        <v>187</v>
      </c>
      <c r="T597" s="43" t="s">
        <v>52</v>
      </c>
      <c r="U597" s="30" t="s">
        <v>2029</v>
      </c>
      <c r="V597" s="44" t="s">
        <v>2030</v>
      </c>
      <c r="W597" s="45"/>
      <c r="X597" s="45"/>
      <c r="Y597" s="48"/>
    </row>
    <row r="598" spans="1:25" ht="45" x14ac:dyDescent="0.25">
      <c r="A598" s="32" t="s">
        <v>2031</v>
      </c>
      <c r="B598" s="32" t="s">
        <v>32</v>
      </c>
      <c r="C598" s="33" t="s">
        <v>579</v>
      </c>
      <c r="D598" s="60">
        <v>100</v>
      </c>
      <c r="E598" s="35">
        <f t="shared" si="40"/>
        <v>0.1</v>
      </c>
      <c r="F598" s="36" t="str">
        <f t="shared" si="41"/>
        <v>Small</v>
      </c>
      <c r="G598" s="37" t="s">
        <v>176</v>
      </c>
      <c r="H598" s="38">
        <v>57.527526999999999</v>
      </c>
      <c r="I598" s="38">
        <v>-5.1988513999999997</v>
      </c>
      <c r="J598" s="38">
        <v>57.530612807412297</v>
      </c>
      <c r="K598" s="38">
        <v>-5.2179156702440697</v>
      </c>
      <c r="L598" s="37" t="s">
        <v>217</v>
      </c>
      <c r="M598" s="39">
        <v>2018</v>
      </c>
      <c r="N598" s="39">
        <f t="shared" si="39"/>
        <v>3</v>
      </c>
      <c r="O598" s="40">
        <v>0.44600000000000001</v>
      </c>
      <c r="P598" s="40">
        <v>0.45</v>
      </c>
      <c r="Q598" s="41">
        <v>43891</v>
      </c>
      <c r="R598" s="43">
        <v>395</v>
      </c>
      <c r="S598" s="43"/>
      <c r="T598" s="43"/>
      <c r="U598" s="30" t="s">
        <v>2032</v>
      </c>
      <c r="V598" s="44" t="s">
        <v>583</v>
      </c>
      <c r="W598" s="45" t="s">
        <v>3251</v>
      </c>
      <c r="X598" s="61">
        <f>13/12</f>
        <v>1.0833333333333333</v>
      </c>
      <c r="Y598" s="48"/>
    </row>
    <row r="599" spans="1:25" ht="30" x14ac:dyDescent="0.25">
      <c r="A599" s="32" t="s">
        <v>2033</v>
      </c>
      <c r="B599" s="32" t="s">
        <v>32</v>
      </c>
      <c r="C599" s="33"/>
      <c r="D599" s="60">
        <v>100</v>
      </c>
      <c r="E599" s="35">
        <f t="shared" si="40"/>
        <v>0.1</v>
      </c>
      <c r="F599" s="36" t="str">
        <f t="shared" si="41"/>
        <v>Small</v>
      </c>
      <c r="G599" s="37" t="s">
        <v>176</v>
      </c>
      <c r="H599" s="38">
        <v>57.734490000000001</v>
      </c>
      <c r="I599" s="38">
        <v>-4.7824892999999999</v>
      </c>
      <c r="J599" s="38">
        <v>57.740496</v>
      </c>
      <c r="K599" s="38">
        <v>-4.7911140000000003</v>
      </c>
      <c r="L599" s="37"/>
      <c r="M599" s="39"/>
      <c r="N599" s="39"/>
      <c r="O599" s="40"/>
      <c r="P599" s="40"/>
      <c r="Q599" s="41"/>
      <c r="R599" s="43"/>
      <c r="S599" s="43"/>
      <c r="T599" s="43" t="s">
        <v>52</v>
      </c>
      <c r="U599" s="30"/>
      <c r="V599" s="44"/>
      <c r="W599" s="45"/>
      <c r="X599" s="45"/>
      <c r="Y599" s="48"/>
    </row>
    <row r="600" spans="1:25" ht="45" x14ac:dyDescent="0.25">
      <c r="A600" s="32" t="s">
        <v>2034</v>
      </c>
      <c r="B600" s="32" t="s">
        <v>206</v>
      </c>
      <c r="C600" s="33" t="s">
        <v>2035</v>
      </c>
      <c r="D600" s="60">
        <v>100</v>
      </c>
      <c r="E600" s="35">
        <f t="shared" si="40"/>
        <v>0.1</v>
      </c>
      <c r="F600" s="36" t="str">
        <f t="shared" si="41"/>
        <v>Small</v>
      </c>
      <c r="G600" s="37" t="s">
        <v>176</v>
      </c>
      <c r="H600" s="38">
        <v>54.514485000000001</v>
      </c>
      <c r="I600" s="38">
        <v>-3.1694068</v>
      </c>
      <c r="J600" s="38"/>
      <c r="K600" s="38"/>
      <c r="L600" s="37" t="s">
        <v>217</v>
      </c>
      <c r="M600" s="39">
        <v>2017</v>
      </c>
      <c r="N600" s="39">
        <f>2021-M600</f>
        <v>4</v>
      </c>
      <c r="O600" s="40">
        <v>0.24399999999999999</v>
      </c>
      <c r="P600" s="40">
        <v>0.28499999999999998</v>
      </c>
      <c r="Q600" s="41">
        <v>43525</v>
      </c>
      <c r="R600" s="43">
        <v>250</v>
      </c>
      <c r="S600" s="43"/>
      <c r="T600" s="43"/>
      <c r="U600" s="30" t="s">
        <v>2036</v>
      </c>
      <c r="V600" s="44" t="s">
        <v>2037</v>
      </c>
      <c r="W600" s="45"/>
      <c r="X600" s="45"/>
      <c r="Y600" s="48"/>
    </row>
    <row r="601" spans="1:25" ht="60" x14ac:dyDescent="0.25">
      <c r="A601" s="32" t="s">
        <v>2038</v>
      </c>
      <c r="B601" s="32" t="s">
        <v>72</v>
      </c>
      <c r="C601" s="33" t="s">
        <v>1928</v>
      </c>
      <c r="D601" s="60">
        <v>100</v>
      </c>
      <c r="E601" s="35">
        <f t="shared" si="40"/>
        <v>0.1</v>
      </c>
      <c r="F601" s="36" t="str">
        <f t="shared" si="41"/>
        <v>Small</v>
      </c>
      <c r="G601" s="37" t="s">
        <v>176</v>
      </c>
      <c r="H601" s="38">
        <v>52.830762999999997</v>
      </c>
      <c r="I601" s="38">
        <v>-3.7107336000000002</v>
      </c>
      <c r="J601" s="38">
        <v>52.831437000000001</v>
      </c>
      <c r="K601" s="38">
        <v>-3.7199939</v>
      </c>
      <c r="L601" s="37" t="s">
        <v>217</v>
      </c>
      <c r="M601" s="39">
        <v>2016</v>
      </c>
      <c r="N601" s="39">
        <f>2021-M601</f>
        <v>5</v>
      </c>
      <c r="O601" s="40">
        <v>0.28899999999999998</v>
      </c>
      <c r="P601" s="40">
        <v>0.28999999999999998</v>
      </c>
      <c r="Q601" s="41">
        <v>43525</v>
      </c>
      <c r="R601" s="43">
        <v>254</v>
      </c>
      <c r="S601" s="43"/>
      <c r="T601" s="43"/>
      <c r="U601" s="30" t="s">
        <v>2039</v>
      </c>
      <c r="V601" s="33" t="s">
        <v>2040</v>
      </c>
      <c r="W601" s="38"/>
      <c r="X601" s="38"/>
      <c r="Y601" s="37"/>
    </row>
    <row r="602" spans="1:25" ht="30" x14ac:dyDescent="0.25">
      <c r="A602" s="32" t="s">
        <v>2041</v>
      </c>
      <c r="B602" s="32" t="s">
        <v>32</v>
      </c>
      <c r="C602" s="33" t="s">
        <v>2042</v>
      </c>
      <c r="D602" s="60">
        <v>100</v>
      </c>
      <c r="E602" s="35">
        <f t="shared" si="40"/>
        <v>0.1</v>
      </c>
      <c r="F602" s="36" t="str">
        <f t="shared" si="41"/>
        <v>Small</v>
      </c>
      <c r="G602" s="37" t="s">
        <v>176</v>
      </c>
      <c r="H602" s="38">
        <v>56.60331</v>
      </c>
      <c r="I602" s="38">
        <v>-3.3499661000000001</v>
      </c>
      <c r="J602" s="38">
        <v>56.603380000000001</v>
      </c>
      <c r="K602" s="38">
        <v>-3.3499382</v>
      </c>
      <c r="L602" s="37" t="s">
        <v>217</v>
      </c>
      <c r="M602" s="39">
        <v>2011</v>
      </c>
      <c r="N602" s="39">
        <f>2021-M602</f>
        <v>10</v>
      </c>
      <c r="O602" s="40">
        <v>0.379</v>
      </c>
      <c r="P602" s="40">
        <v>0.51</v>
      </c>
      <c r="Q602" s="41">
        <v>43891</v>
      </c>
      <c r="R602" s="43">
        <v>448</v>
      </c>
      <c r="S602" s="43"/>
      <c r="T602" s="44" t="s">
        <v>307</v>
      </c>
      <c r="U602" s="30" t="s">
        <v>2043</v>
      </c>
      <c r="V602" s="44" t="s">
        <v>2044</v>
      </c>
      <c r="W602" s="45"/>
      <c r="X602" s="45"/>
      <c r="Y602" s="48"/>
    </row>
    <row r="603" spans="1:25" x14ac:dyDescent="0.25">
      <c r="A603" s="66" t="s">
        <v>2045</v>
      </c>
      <c r="B603" s="32" t="s">
        <v>32</v>
      </c>
      <c r="C603" s="33"/>
      <c r="D603" s="60">
        <v>100</v>
      </c>
      <c r="E603" s="35">
        <f t="shared" si="40"/>
        <v>0.1</v>
      </c>
      <c r="F603" s="36" t="str">
        <f t="shared" si="41"/>
        <v>Small</v>
      </c>
      <c r="G603" s="37" t="s">
        <v>176</v>
      </c>
      <c r="H603" s="38">
        <v>57.265061000000003</v>
      </c>
      <c r="I603" s="38">
        <v>-5.0820612000000001</v>
      </c>
      <c r="J603" s="38">
        <v>57.265075000000003</v>
      </c>
      <c r="K603" s="38">
        <v>-5.0823159999999996</v>
      </c>
      <c r="L603" s="37"/>
      <c r="M603" s="39"/>
      <c r="N603" s="39"/>
      <c r="O603" s="40"/>
      <c r="P603" s="40"/>
      <c r="Q603" s="41"/>
      <c r="R603" s="43"/>
      <c r="S603" s="43"/>
      <c r="T603" s="44" t="s">
        <v>52</v>
      </c>
      <c r="U603" s="30"/>
      <c r="V603" s="44"/>
      <c r="W603" s="45"/>
      <c r="X603" s="45"/>
      <c r="Y603" s="48"/>
    </row>
    <row r="604" spans="1:25" ht="90" x14ac:dyDescent="0.25">
      <c r="A604" s="32" t="s">
        <v>3545</v>
      </c>
      <c r="B604" s="32" t="s">
        <v>206</v>
      </c>
      <c r="C604" s="33"/>
      <c r="D604" s="60">
        <v>100</v>
      </c>
      <c r="E604" s="35">
        <f t="shared" si="40"/>
        <v>0.1</v>
      </c>
      <c r="F604" s="36" t="str">
        <f t="shared" si="41"/>
        <v>Small</v>
      </c>
      <c r="G604" s="37" t="s">
        <v>176</v>
      </c>
      <c r="H604" s="38" t="s">
        <v>2046</v>
      </c>
      <c r="I604" s="58" t="s">
        <v>2047</v>
      </c>
      <c r="J604" s="38" t="s">
        <v>2048</v>
      </c>
      <c r="K604" s="58" t="s">
        <v>2049</v>
      </c>
      <c r="L604" s="37" t="s">
        <v>40</v>
      </c>
      <c r="M604" s="39">
        <v>1988</v>
      </c>
      <c r="N604" s="39">
        <f t="shared" ref="N604:N627" si="42">2021-M604</f>
        <v>33</v>
      </c>
      <c r="O604" s="40">
        <v>0.23400000000000001</v>
      </c>
      <c r="P604" s="40">
        <v>0.16400000000000001</v>
      </c>
      <c r="Q604" s="41">
        <v>42156</v>
      </c>
      <c r="R604" s="43">
        <v>144</v>
      </c>
      <c r="S604" s="43">
        <v>144</v>
      </c>
      <c r="T604" s="44" t="s">
        <v>1009</v>
      </c>
      <c r="U604" s="30" t="s">
        <v>2050</v>
      </c>
      <c r="V604" s="44" t="s">
        <v>2051</v>
      </c>
      <c r="W604" s="45"/>
      <c r="X604" s="45"/>
      <c r="Y604" s="48"/>
    </row>
    <row r="605" spans="1:25" ht="60" x14ac:dyDescent="0.25">
      <c r="A605" s="32" t="s">
        <v>2052</v>
      </c>
      <c r="B605" s="32" t="s">
        <v>72</v>
      </c>
      <c r="C605" s="33" t="s">
        <v>2053</v>
      </c>
      <c r="D605" s="60">
        <v>100</v>
      </c>
      <c r="E605" s="35">
        <f t="shared" si="40"/>
        <v>0.1</v>
      </c>
      <c r="F605" s="36" t="str">
        <f t="shared" si="41"/>
        <v>Small</v>
      </c>
      <c r="G605" s="37" t="s">
        <v>176</v>
      </c>
      <c r="H605" s="38">
        <v>52.876211041905499</v>
      </c>
      <c r="I605" s="38">
        <v>-3.6255801313809402</v>
      </c>
      <c r="J605" s="38">
        <v>52.872892</v>
      </c>
      <c r="K605" s="38">
        <v>-3.6208654999999998</v>
      </c>
      <c r="L605" s="37" t="s">
        <v>217</v>
      </c>
      <c r="M605" s="39">
        <v>2015</v>
      </c>
      <c r="N605" s="39">
        <f t="shared" si="42"/>
        <v>6</v>
      </c>
      <c r="O605" s="40">
        <v>0.32300000000000001</v>
      </c>
      <c r="P605" s="40">
        <v>0.28000000000000003</v>
      </c>
      <c r="Q605" s="41">
        <v>43525</v>
      </c>
      <c r="R605" s="43">
        <v>245</v>
      </c>
      <c r="S605" s="43"/>
      <c r="T605" s="43"/>
      <c r="U605" s="30" t="s">
        <v>2054</v>
      </c>
      <c r="V605" s="44" t="s">
        <v>2055</v>
      </c>
      <c r="W605" s="45"/>
      <c r="X605" s="45"/>
      <c r="Y605" s="48"/>
    </row>
    <row r="606" spans="1:25" ht="60" x14ac:dyDescent="0.25">
      <c r="A606" s="32" t="s">
        <v>2056</v>
      </c>
      <c r="B606" s="32" t="s">
        <v>32</v>
      </c>
      <c r="C606" s="33" t="s">
        <v>2057</v>
      </c>
      <c r="D606" s="60">
        <v>100</v>
      </c>
      <c r="E606" s="35">
        <f t="shared" si="40"/>
        <v>0.1</v>
      </c>
      <c r="F606" s="36" t="str">
        <f t="shared" si="41"/>
        <v>Small</v>
      </c>
      <c r="G606" s="37" t="s">
        <v>176</v>
      </c>
      <c r="H606" s="38">
        <v>56.708618999999999</v>
      </c>
      <c r="I606" s="38">
        <v>-5.5660952999999997</v>
      </c>
      <c r="J606" s="38">
        <v>56.713372999999997</v>
      </c>
      <c r="K606" s="38">
        <v>-5.5805141999999996</v>
      </c>
      <c r="L606" s="37" t="s">
        <v>217</v>
      </c>
      <c r="M606" s="39">
        <v>2015</v>
      </c>
      <c r="N606" s="39">
        <f t="shared" si="42"/>
        <v>6</v>
      </c>
      <c r="O606" s="40">
        <v>0.53300000000000003</v>
      </c>
      <c r="P606" s="40">
        <v>0.53900000000000003</v>
      </c>
      <c r="Q606" s="41">
        <v>44197</v>
      </c>
      <c r="R606" s="43">
        <v>473</v>
      </c>
      <c r="S606" s="43"/>
      <c r="T606" s="43" t="s">
        <v>52</v>
      </c>
      <c r="U606" s="30" t="s">
        <v>2058</v>
      </c>
      <c r="V606" s="44" t="s">
        <v>2059</v>
      </c>
      <c r="W606" s="45"/>
      <c r="X606" s="45"/>
      <c r="Y606" s="48"/>
    </row>
    <row r="607" spans="1:25" ht="30" x14ac:dyDescent="0.25">
      <c r="A607" s="32" t="s">
        <v>3338</v>
      </c>
      <c r="B607" s="32" t="s">
        <v>32</v>
      </c>
      <c r="C607" s="33" t="s">
        <v>2337</v>
      </c>
      <c r="D607" s="60">
        <v>100</v>
      </c>
      <c r="E607" s="35">
        <f t="shared" si="40"/>
        <v>0.1</v>
      </c>
      <c r="F607" s="36" t="str">
        <f t="shared" si="41"/>
        <v>Small</v>
      </c>
      <c r="G607" s="37" t="s">
        <v>176</v>
      </c>
      <c r="H607" s="38">
        <v>56.123363180340199</v>
      </c>
      <c r="I607" s="38">
        <v>-5.1554513644338797</v>
      </c>
      <c r="J607" s="38">
        <v>56.113597758324403</v>
      </c>
      <c r="K607" s="38">
        <v>-5.14867822121718</v>
      </c>
      <c r="L607" s="37" t="s">
        <v>3333</v>
      </c>
      <c r="M607" s="39">
        <v>2020</v>
      </c>
      <c r="N607" s="39">
        <f t="shared" si="42"/>
        <v>1</v>
      </c>
      <c r="O607" s="40"/>
      <c r="P607" s="40"/>
      <c r="Q607" s="41"/>
      <c r="R607" s="43"/>
      <c r="S607" s="43"/>
      <c r="T607" s="43"/>
      <c r="U607" s="30"/>
      <c r="V607" s="44"/>
      <c r="W607" s="45"/>
      <c r="X607" s="45"/>
      <c r="Y607" s="48"/>
    </row>
    <row r="608" spans="1:25" ht="75" x14ac:dyDescent="0.25">
      <c r="A608" s="32" t="s">
        <v>2060</v>
      </c>
      <c r="B608" s="32" t="s">
        <v>32</v>
      </c>
      <c r="C608" s="33" t="s">
        <v>2061</v>
      </c>
      <c r="D608" s="60">
        <v>100</v>
      </c>
      <c r="E608" s="35">
        <f t="shared" si="40"/>
        <v>0.1</v>
      </c>
      <c r="F608" s="36" t="str">
        <f t="shared" si="41"/>
        <v>Small</v>
      </c>
      <c r="G608" s="37" t="s">
        <v>176</v>
      </c>
      <c r="H608" s="38">
        <v>58.042029806652103</v>
      </c>
      <c r="I608" s="38">
        <v>-3.8297024416497698</v>
      </c>
      <c r="J608" s="38">
        <v>58.061635702419103</v>
      </c>
      <c r="K608" s="38">
        <v>-3.8505672451714501</v>
      </c>
      <c r="L608" s="37" t="s">
        <v>217</v>
      </c>
      <c r="M608" s="39">
        <v>2012</v>
      </c>
      <c r="N608" s="39">
        <f t="shared" si="42"/>
        <v>9</v>
      </c>
      <c r="O608" s="40">
        <v>0.60899999999999999</v>
      </c>
      <c r="P608" s="40">
        <v>0.52700000000000002</v>
      </c>
      <c r="Q608" s="41">
        <v>44166</v>
      </c>
      <c r="R608" s="43">
        <v>463</v>
      </c>
      <c r="S608" s="43"/>
      <c r="T608" s="43" t="s">
        <v>52</v>
      </c>
      <c r="U608" s="30" t="s">
        <v>2062</v>
      </c>
      <c r="V608" s="44" t="s">
        <v>2063</v>
      </c>
      <c r="W608" s="45"/>
      <c r="X608" s="45"/>
      <c r="Y608" s="48"/>
    </row>
    <row r="609" spans="1:25" ht="30" x14ac:dyDescent="0.25">
      <c r="A609" s="32" t="s">
        <v>2068</v>
      </c>
      <c r="B609" s="32" t="s">
        <v>32</v>
      </c>
      <c r="C609" s="33" t="s">
        <v>2069</v>
      </c>
      <c r="D609" s="60">
        <v>100</v>
      </c>
      <c r="E609" s="35">
        <f t="shared" si="40"/>
        <v>0.1</v>
      </c>
      <c r="F609" s="36" t="str">
        <f t="shared" si="41"/>
        <v>Small</v>
      </c>
      <c r="G609" s="37" t="s">
        <v>176</v>
      </c>
      <c r="H609" s="38">
        <v>57.515581286255198</v>
      </c>
      <c r="I609" s="38">
        <v>-4.5156521425442699</v>
      </c>
      <c r="J609" s="38"/>
      <c r="K609" s="38"/>
      <c r="L609" s="37" t="s">
        <v>217</v>
      </c>
      <c r="M609" s="39">
        <v>2014</v>
      </c>
      <c r="N609" s="39">
        <f t="shared" si="42"/>
        <v>7</v>
      </c>
      <c r="O609" s="40">
        <v>0.71599999999999997</v>
      </c>
      <c r="P609" s="40">
        <v>0.70599999999999996</v>
      </c>
      <c r="Q609" s="41">
        <v>44136</v>
      </c>
      <c r="R609" s="43">
        <v>620</v>
      </c>
      <c r="S609" s="43"/>
      <c r="T609" s="43" t="s">
        <v>52</v>
      </c>
      <c r="U609" s="30" t="s">
        <v>2070</v>
      </c>
      <c r="V609" s="33" t="s">
        <v>2071</v>
      </c>
      <c r="W609" s="38"/>
      <c r="X609" s="38"/>
      <c r="Y609" s="37"/>
    </row>
    <row r="610" spans="1:25" ht="75" x14ac:dyDescent="0.25">
      <c r="A610" s="32" t="s">
        <v>2073</v>
      </c>
      <c r="B610" s="32" t="s">
        <v>72</v>
      </c>
      <c r="C610" s="33" t="s">
        <v>1772</v>
      </c>
      <c r="D610" s="60">
        <v>100</v>
      </c>
      <c r="E610" s="35">
        <f t="shared" si="40"/>
        <v>0.1</v>
      </c>
      <c r="F610" s="36" t="str">
        <f t="shared" si="41"/>
        <v>Small</v>
      </c>
      <c r="G610" s="37" t="s">
        <v>176</v>
      </c>
      <c r="H610" s="38">
        <v>52.697626</v>
      </c>
      <c r="I610" s="38">
        <v>-3.6217681000000002</v>
      </c>
      <c r="J610" s="38">
        <v>52.707521999999997</v>
      </c>
      <c r="K610" s="38">
        <v>-3.6250692</v>
      </c>
      <c r="L610" s="37" t="s">
        <v>217</v>
      </c>
      <c r="M610" s="39">
        <v>2011</v>
      </c>
      <c r="N610" s="39">
        <f t="shared" si="42"/>
        <v>10</v>
      </c>
      <c r="O610" s="40">
        <v>0.53</v>
      </c>
      <c r="P610" s="40">
        <v>0.58599999999999997</v>
      </c>
      <c r="Q610" s="41">
        <v>44166</v>
      </c>
      <c r="R610" s="43">
        <v>515</v>
      </c>
      <c r="S610" s="43"/>
      <c r="T610" s="44" t="s">
        <v>253</v>
      </c>
      <c r="U610" s="30" t="s">
        <v>2074</v>
      </c>
      <c r="V610" s="44" t="s">
        <v>1582</v>
      </c>
      <c r="W610" s="45"/>
      <c r="X610" s="45"/>
      <c r="Y610" s="48"/>
    </row>
    <row r="611" spans="1:25" ht="45" x14ac:dyDescent="0.25">
      <c r="A611" s="32" t="s">
        <v>2075</v>
      </c>
      <c r="B611" s="32" t="s">
        <v>72</v>
      </c>
      <c r="C611" s="33" t="s">
        <v>2076</v>
      </c>
      <c r="D611" s="60">
        <v>100</v>
      </c>
      <c r="E611" s="35">
        <f t="shared" si="40"/>
        <v>0.1</v>
      </c>
      <c r="F611" s="36" t="str">
        <f t="shared" si="41"/>
        <v>Small</v>
      </c>
      <c r="G611" s="37" t="s">
        <v>176</v>
      </c>
      <c r="H611" s="38">
        <v>53.170729999999999</v>
      </c>
      <c r="I611" s="38">
        <v>-4.0582748000000004</v>
      </c>
      <c r="J611" s="38">
        <v>53.168022000000001</v>
      </c>
      <c r="K611" s="38">
        <v>-4.0567608000000002</v>
      </c>
      <c r="L611" s="37" t="s">
        <v>217</v>
      </c>
      <c r="M611" s="39">
        <v>2017</v>
      </c>
      <c r="N611" s="39">
        <f t="shared" si="42"/>
        <v>4</v>
      </c>
      <c r="O611" s="40">
        <v>0.56000000000000005</v>
      </c>
      <c r="P611" s="40">
        <v>0.56799999999999995</v>
      </c>
      <c r="Q611" s="41">
        <v>44197</v>
      </c>
      <c r="R611" s="43">
        <v>499</v>
      </c>
      <c r="S611" s="43"/>
      <c r="T611" s="43"/>
      <c r="U611" s="30" t="s">
        <v>2077</v>
      </c>
      <c r="V611" s="44" t="s">
        <v>2078</v>
      </c>
      <c r="W611" s="45"/>
      <c r="X611" s="45"/>
      <c r="Y611" s="55">
        <v>500000</v>
      </c>
    </row>
    <row r="612" spans="1:25" ht="45" x14ac:dyDescent="0.25">
      <c r="A612" s="32" t="s">
        <v>2079</v>
      </c>
      <c r="B612" s="32" t="s">
        <v>72</v>
      </c>
      <c r="C612" s="33" t="s">
        <v>2080</v>
      </c>
      <c r="D612" s="60">
        <v>100</v>
      </c>
      <c r="E612" s="35">
        <f t="shared" si="40"/>
        <v>0.1</v>
      </c>
      <c r="F612" s="36" t="str">
        <f t="shared" si="41"/>
        <v>Small</v>
      </c>
      <c r="G612" s="37"/>
      <c r="H612" s="38"/>
      <c r="I612" s="38"/>
      <c r="J612" s="38"/>
      <c r="K612" s="38"/>
      <c r="L612" s="37" t="s">
        <v>217</v>
      </c>
      <c r="M612" s="39">
        <v>2015</v>
      </c>
      <c r="N612" s="39">
        <f t="shared" si="42"/>
        <v>6</v>
      </c>
      <c r="O612" s="40">
        <v>0.57399999999999995</v>
      </c>
      <c r="P612" s="40">
        <v>0.49</v>
      </c>
      <c r="Q612" s="41">
        <v>43525</v>
      </c>
      <c r="R612" s="43">
        <v>429</v>
      </c>
      <c r="S612" s="43"/>
      <c r="T612" s="43"/>
      <c r="U612" s="30" t="s">
        <v>2081</v>
      </c>
      <c r="V612" s="44" t="s">
        <v>1307</v>
      </c>
      <c r="W612" s="45"/>
      <c r="X612" s="45"/>
      <c r="Y612" s="48"/>
    </row>
    <row r="613" spans="1:25" ht="75" x14ac:dyDescent="0.25">
      <c r="A613" s="33" t="s">
        <v>2085</v>
      </c>
      <c r="B613" s="33" t="s">
        <v>32</v>
      </c>
      <c r="C613" s="33" t="s">
        <v>2086</v>
      </c>
      <c r="D613" s="38">
        <v>100</v>
      </c>
      <c r="E613" s="35">
        <f t="shared" si="40"/>
        <v>0.1</v>
      </c>
      <c r="F613" s="36" t="str">
        <f t="shared" si="41"/>
        <v>Small</v>
      </c>
      <c r="G613" s="37" t="s">
        <v>176</v>
      </c>
      <c r="H613" s="38">
        <v>56.797770628925797</v>
      </c>
      <c r="I613" s="38">
        <v>-3.1517230133781902</v>
      </c>
      <c r="J613" s="38"/>
      <c r="K613" s="38"/>
      <c r="L613" s="37" t="s">
        <v>217</v>
      </c>
      <c r="M613" s="39">
        <v>2014</v>
      </c>
      <c r="N613" s="39">
        <f t="shared" si="42"/>
        <v>7</v>
      </c>
      <c r="O613" s="40">
        <v>0.53800000000000003</v>
      </c>
      <c r="P613" s="40">
        <v>0.52</v>
      </c>
      <c r="Q613" s="41">
        <v>44013</v>
      </c>
      <c r="R613" s="43">
        <v>457</v>
      </c>
      <c r="S613" s="43"/>
      <c r="T613" s="43"/>
      <c r="U613" s="30" t="s">
        <v>2087</v>
      </c>
      <c r="V613" s="44" t="s">
        <v>2088</v>
      </c>
      <c r="W613" s="45"/>
      <c r="X613" s="45"/>
      <c r="Y613" s="55">
        <v>300000</v>
      </c>
    </row>
    <row r="614" spans="1:25" ht="75" x14ac:dyDescent="0.25">
      <c r="A614" s="32" t="s">
        <v>3381</v>
      </c>
      <c r="B614" s="32" t="s">
        <v>32</v>
      </c>
      <c r="C614" s="33" t="s">
        <v>3422</v>
      </c>
      <c r="D614" s="60">
        <v>100</v>
      </c>
      <c r="E614" s="35">
        <f t="shared" si="40"/>
        <v>0.1</v>
      </c>
      <c r="F614" s="36" t="str">
        <f t="shared" si="41"/>
        <v>Small</v>
      </c>
      <c r="G614" s="37" t="s">
        <v>176</v>
      </c>
      <c r="H614" s="38">
        <v>55.446263000000002</v>
      </c>
      <c r="I614" s="38">
        <v>-5.1313890999999998</v>
      </c>
      <c r="J614" s="38">
        <v>55.454684999999998</v>
      </c>
      <c r="K614" s="38">
        <v>-5.1325129</v>
      </c>
      <c r="L614" s="37" t="s">
        <v>217</v>
      </c>
      <c r="M614" s="39">
        <v>2015</v>
      </c>
      <c r="N614" s="39">
        <f t="shared" si="42"/>
        <v>6</v>
      </c>
      <c r="O614" s="40">
        <v>0.435</v>
      </c>
      <c r="P614" s="40">
        <v>0.45600000000000002</v>
      </c>
      <c r="Q614" s="41">
        <v>43891</v>
      </c>
      <c r="R614" s="43">
        <v>401</v>
      </c>
      <c r="S614" s="43"/>
      <c r="T614" s="43"/>
      <c r="U614" s="30" t="s">
        <v>2089</v>
      </c>
      <c r="V614" s="44" t="s">
        <v>2090</v>
      </c>
      <c r="W614" s="45"/>
      <c r="X614" s="45"/>
      <c r="Y614" s="48"/>
    </row>
    <row r="615" spans="1:25" ht="75" x14ac:dyDescent="0.25">
      <c r="A615" s="105" t="s">
        <v>2091</v>
      </c>
      <c r="B615" s="33" t="s">
        <v>206</v>
      </c>
      <c r="C615" s="105" t="s">
        <v>2092</v>
      </c>
      <c r="D615" s="38">
        <v>100</v>
      </c>
      <c r="E615" s="35">
        <f t="shared" si="40"/>
        <v>0.1</v>
      </c>
      <c r="F615" s="36" t="str">
        <f t="shared" si="41"/>
        <v>Small</v>
      </c>
      <c r="G615" s="37" t="s">
        <v>176</v>
      </c>
      <c r="H615" s="38">
        <v>54.266657801668998</v>
      </c>
      <c r="I615" s="38">
        <v>-2.6958240274218301</v>
      </c>
      <c r="J615" s="38">
        <v>54.281219</v>
      </c>
      <c r="K615" s="38">
        <v>-2.6953819999999999</v>
      </c>
      <c r="L615" s="37" t="s">
        <v>217</v>
      </c>
      <c r="M615" s="39">
        <v>2016</v>
      </c>
      <c r="N615" s="39">
        <f t="shared" si="42"/>
        <v>5</v>
      </c>
      <c r="O615" s="40">
        <v>0.35099999999999998</v>
      </c>
      <c r="P615" s="40">
        <v>0.36499999999999999</v>
      </c>
      <c r="Q615" s="41">
        <v>43891</v>
      </c>
      <c r="R615" s="43">
        <v>321</v>
      </c>
      <c r="S615" s="43"/>
      <c r="T615" s="43"/>
      <c r="U615" s="30" t="s">
        <v>2093</v>
      </c>
      <c r="V615" s="44" t="s">
        <v>2094</v>
      </c>
      <c r="W615" s="45"/>
      <c r="X615" s="45"/>
      <c r="Y615" s="48"/>
    </row>
    <row r="616" spans="1:25" ht="30" x14ac:dyDescent="0.25">
      <c r="A616" s="32" t="s">
        <v>2095</v>
      </c>
      <c r="B616" s="32" t="s">
        <v>72</v>
      </c>
      <c r="C616" s="33" t="s">
        <v>1008</v>
      </c>
      <c r="D616" s="60">
        <v>100</v>
      </c>
      <c r="E616" s="35">
        <f t="shared" si="40"/>
        <v>0.1</v>
      </c>
      <c r="F616" s="36" t="str">
        <f t="shared" si="41"/>
        <v>Small</v>
      </c>
      <c r="G616" s="37" t="s">
        <v>34</v>
      </c>
      <c r="H616" s="38">
        <v>52.469671635990103</v>
      </c>
      <c r="I616" s="38">
        <v>-3.6025793459247</v>
      </c>
      <c r="J616" s="38">
        <v>52.470263000000003</v>
      </c>
      <c r="K616" s="38">
        <v>-3.6032282000000002</v>
      </c>
      <c r="L616" s="37" t="s">
        <v>217</v>
      </c>
      <c r="M616" s="39">
        <v>2016</v>
      </c>
      <c r="N616" s="39">
        <f t="shared" si="42"/>
        <v>5</v>
      </c>
      <c r="O616" s="40">
        <v>0.23699999999999999</v>
      </c>
      <c r="P616" s="40">
        <v>0.25800000000000001</v>
      </c>
      <c r="Q616" s="41">
        <v>43160</v>
      </c>
      <c r="R616" s="43">
        <v>226</v>
      </c>
      <c r="S616" s="43"/>
      <c r="T616" s="43"/>
      <c r="U616" s="30" t="s">
        <v>2096</v>
      </c>
      <c r="V616" s="44" t="s">
        <v>757</v>
      </c>
      <c r="W616" s="45"/>
      <c r="X616" s="45"/>
      <c r="Y616" s="48"/>
    </row>
    <row r="617" spans="1:25" ht="60" x14ac:dyDescent="0.25">
      <c r="A617" s="32" t="s">
        <v>2097</v>
      </c>
      <c r="B617" s="32" t="s">
        <v>206</v>
      </c>
      <c r="C617" s="33" t="s">
        <v>2098</v>
      </c>
      <c r="D617" s="60">
        <v>100</v>
      </c>
      <c r="E617" s="35">
        <f t="shared" si="40"/>
        <v>0.1</v>
      </c>
      <c r="F617" s="36" t="str">
        <f t="shared" si="41"/>
        <v>Small</v>
      </c>
      <c r="G617" s="37" t="s">
        <v>176</v>
      </c>
      <c r="H617" s="38">
        <v>52.383641535158397</v>
      </c>
      <c r="I617" s="38">
        <v>-2.7546154539344099</v>
      </c>
      <c r="J617" s="38">
        <v>52.383717516604897</v>
      </c>
      <c r="K617" s="38">
        <v>-2.7550945712740198</v>
      </c>
      <c r="L617" s="37" t="s">
        <v>217</v>
      </c>
      <c r="M617" s="39">
        <v>2012</v>
      </c>
      <c r="N617" s="39">
        <f t="shared" si="42"/>
        <v>9</v>
      </c>
      <c r="O617" s="40">
        <v>0.442</v>
      </c>
      <c r="P617" s="40">
        <v>0.41299999999999998</v>
      </c>
      <c r="Q617" s="41">
        <v>44136</v>
      </c>
      <c r="R617" s="43">
        <v>363</v>
      </c>
      <c r="S617" s="43"/>
      <c r="T617" s="43" t="s">
        <v>2099</v>
      </c>
      <c r="U617" s="30" t="s">
        <v>2100</v>
      </c>
      <c r="V617" s="44" t="s">
        <v>2101</v>
      </c>
      <c r="W617" s="45"/>
      <c r="X617" s="45"/>
      <c r="Y617" s="48"/>
    </row>
    <row r="618" spans="1:25" ht="30" x14ac:dyDescent="0.25">
      <c r="A618" s="33" t="s">
        <v>2102</v>
      </c>
      <c r="B618" s="33" t="s">
        <v>32</v>
      </c>
      <c r="C618" s="33"/>
      <c r="D618" s="38">
        <v>100</v>
      </c>
      <c r="E618" s="35">
        <f t="shared" si="40"/>
        <v>0.1</v>
      </c>
      <c r="F618" s="36" t="str">
        <f t="shared" si="41"/>
        <v>Small</v>
      </c>
      <c r="G618" s="37" t="s">
        <v>176</v>
      </c>
      <c r="H618" s="38">
        <v>56.7258251829467</v>
      </c>
      <c r="I618" s="38">
        <v>-3.0736052502849498</v>
      </c>
      <c r="J618" s="38"/>
      <c r="K618" s="38"/>
      <c r="L618" s="37" t="s">
        <v>217</v>
      </c>
      <c r="M618" s="39">
        <v>2018</v>
      </c>
      <c r="N618" s="39">
        <f t="shared" si="42"/>
        <v>3</v>
      </c>
      <c r="O618" s="40">
        <v>0.77500000000000002</v>
      </c>
      <c r="P618" s="40">
        <v>0.77300000000000002</v>
      </c>
      <c r="Q618" s="41">
        <v>43891</v>
      </c>
      <c r="R618" s="43">
        <v>678</v>
      </c>
      <c r="S618" s="43"/>
      <c r="T618" s="43"/>
      <c r="U618" s="30" t="s">
        <v>2103</v>
      </c>
      <c r="V618" s="44" t="s">
        <v>2104</v>
      </c>
      <c r="W618" s="45"/>
      <c r="X618" s="45"/>
      <c r="Y618" s="48"/>
    </row>
    <row r="619" spans="1:25" ht="45" x14ac:dyDescent="0.25">
      <c r="A619" s="32" t="s">
        <v>2105</v>
      </c>
      <c r="B619" s="32" t="s">
        <v>72</v>
      </c>
      <c r="C619" s="33" t="s">
        <v>2106</v>
      </c>
      <c r="D619" s="60">
        <v>100</v>
      </c>
      <c r="E619" s="35">
        <f t="shared" si="40"/>
        <v>0.1</v>
      </c>
      <c r="F619" s="36" t="str">
        <f t="shared" si="41"/>
        <v>Small</v>
      </c>
      <c r="G619" s="37" t="s">
        <v>176</v>
      </c>
      <c r="H619" s="38">
        <v>53.091819999999998</v>
      </c>
      <c r="I619" s="38">
        <v>-4.0597145000000001</v>
      </c>
      <c r="J619" s="38">
        <v>53.089192180517102</v>
      </c>
      <c r="K619" s="38">
        <v>-4.0604963290952396</v>
      </c>
      <c r="L619" s="37" t="s">
        <v>217</v>
      </c>
      <c r="M619" s="39">
        <v>2015</v>
      </c>
      <c r="N619" s="39">
        <f t="shared" si="42"/>
        <v>6</v>
      </c>
      <c r="O619" s="40">
        <v>0.33100000000000002</v>
      </c>
      <c r="P619" s="40">
        <v>0.314</v>
      </c>
      <c r="Q619" s="41">
        <v>43891</v>
      </c>
      <c r="R619" s="43">
        <v>276</v>
      </c>
      <c r="S619" s="43"/>
      <c r="T619" s="43"/>
      <c r="U619" s="30" t="s">
        <v>2107</v>
      </c>
      <c r="V619" s="44" t="s">
        <v>1883</v>
      </c>
      <c r="W619" s="45"/>
      <c r="X619" s="45"/>
      <c r="Y619" s="48"/>
    </row>
    <row r="620" spans="1:25" ht="90" x14ac:dyDescent="0.25">
      <c r="A620" s="32" t="s">
        <v>2108</v>
      </c>
      <c r="B620" s="32" t="s">
        <v>206</v>
      </c>
      <c r="C620" s="33" t="s">
        <v>2109</v>
      </c>
      <c r="D620" s="60">
        <v>100</v>
      </c>
      <c r="E620" s="35">
        <f t="shared" si="40"/>
        <v>0.1</v>
      </c>
      <c r="F620" s="36" t="str">
        <f t="shared" si="41"/>
        <v>Small</v>
      </c>
      <c r="G620" s="37" t="s">
        <v>176</v>
      </c>
      <c r="H620" s="38">
        <v>54.7785060257279</v>
      </c>
      <c r="I620" s="38">
        <v>-1.5767232484998901</v>
      </c>
      <c r="J620" s="38">
        <v>54.777137000000003</v>
      </c>
      <c r="K620" s="38">
        <v>-1.5775439</v>
      </c>
      <c r="L620" s="37" t="s">
        <v>217</v>
      </c>
      <c r="M620" s="39">
        <v>2014</v>
      </c>
      <c r="N620" s="39">
        <f t="shared" si="42"/>
        <v>7</v>
      </c>
      <c r="O620" s="43"/>
      <c r="P620" s="43"/>
      <c r="Q620" s="41">
        <v>42125</v>
      </c>
      <c r="R620" s="43">
        <v>54</v>
      </c>
      <c r="S620" s="43"/>
      <c r="T620" s="43"/>
      <c r="U620" s="30" t="s">
        <v>2110</v>
      </c>
      <c r="V620" s="44" t="s">
        <v>2111</v>
      </c>
      <c r="W620" s="45"/>
      <c r="X620" s="45"/>
      <c r="Y620" s="48"/>
    </row>
    <row r="621" spans="1:25" ht="60" x14ac:dyDescent="0.25">
      <c r="A621" s="32" t="s">
        <v>2112</v>
      </c>
      <c r="B621" s="32" t="s">
        <v>32</v>
      </c>
      <c r="C621" s="33" t="s">
        <v>2113</v>
      </c>
      <c r="D621" s="60">
        <v>100</v>
      </c>
      <c r="E621" s="35">
        <f t="shared" si="40"/>
        <v>0.1</v>
      </c>
      <c r="F621" s="36" t="str">
        <f t="shared" si="41"/>
        <v>Small</v>
      </c>
      <c r="G621" s="37" t="s">
        <v>176</v>
      </c>
      <c r="H621" s="38">
        <v>56.988927866200903</v>
      </c>
      <c r="I621" s="38">
        <v>-3.4629033408065002</v>
      </c>
      <c r="J621" s="38">
        <v>56.984336999999996</v>
      </c>
      <c r="K621" s="38">
        <v>-3.4639791</v>
      </c>
      <c r="L621" s="37" t="s">
        <v>217</v>
      </c>
      <c r="M621" s="39">
        <v>2016</v>
      </c>
      <c r="N621" s="39">
        <f t="shared" si="42"/>
        <v>5</v>
      </c>
      <c r="O621" s="40">
        <v>4.3999999999999997E-2</v>
      </c>
      <c r="P621" s="40">
        <v>0.32900000000000001</v>
      </c>
      <c r="Q621" s="41">
        <v>43891</v>
      </c>
      <c r="R621" s="43">
        <v>289</v>
      </c>
      <c r="S621" s="43"/>
      <c r="T621" s="43"/>
      <c r="U621" s="30" t="s">
        <v>2114</v>
      </c>
      <c r="V621" s="44" t="s">
        <v>2115</v>
      </c>
      <c r="W621" s="45"/>
      <c r="X621" s="45"/>
      <c r="Y621" s="48"/>
    </row>
    <row r="622" spans="1:25" ht="45" x14ac:dyDescent="0.25">
      <c r="A622" s="32" t="s">
        <v>2116</v>
      </c>
      <c r="B622" s="32" t="s">
        <v>32</v>
      </c>
      <c r="C622" s="33" t="s">
        <v>3423</v>
      </c>
      <c r="D622" s="60">
        <v>100</v>
      </c>
      <c r="E622" s="35">
        <f t="shared" si="40"/>
        <v>0.1</v>
      </c>
      <c r="F622" s="36" t="str">
        <f t="shared" si="41"/>
        <v>Small</v>
      </c>
      <c r="G622" s="37" t="s">
        <v>34</v>
      </c>
      <c r="H622" s="38">
        <v>56.779653000000003</v>
      </c>
      <c r="I622" s="38">
        <v>-3.5572180000000002</v>
      </c>
      <c r="J622" s="38">
        <v>56.787877000000002</v>
      </c>
      <c r="K622" s="38">
        <v>-3.5476546</v>
      </c>
      <c r="L622" s="37" t="s">
        <v>217</v>
      </c>
      <c r="M622" s="39">
        <v>2012</v>
      </c>
      <c r="N622" s="39">
        <f t="shared" si="42"/>
        <v>9</v>
      </c>
      <c r="O622" s="40">
        <v>0.53400000000000003</v>
      </c>
      <c r="P622" s="40">
        <v>0.51200000000000001</v>
      </c>
      <c r="Q622" s="41">
        <v>44075</v>
      </c>
      <c r="R622" s="43">
        <v>449</v>
      </c>
      <c r="S622" s="43"/>
      <c r="T622" s="44" t="s">
        <v>307</v>
      </c>
      <c r="U622" s="30" t="s">
        <v>2117</v>
      </c>
      <c r="V622" s="44" t="s">
        <v>2118</v>
      </c>
      <c r="W622" s="45"/>
      <c r="X622" s="45"/>
      <c r="Y622" s="48"/>
    </row>
    <row r="623" spans="1:25" x14ac:dyDescent="0.25">
      <c r="A623" s="102" t="s">
        <v>2119</v>
      </c>
      <c r="B623" s="32" t="s">
        <v>32</v>
      </c>
      <c r="C623" s="33" t="s">
        <v>2120</v>
      </c>
      <c r="D623" s="60">
        <v>100</v>
      </c>
      <c r="E623" s="35">
        <f t="shared" si="40"/>
        <v>0.1</v>
      </c>
      <c r="F623" s="36" t="str">
        <f t="shared" si="41"/>
        <v>Small</v>
      </c>
      <c r="G623" s="37" t="s">
        <v>176</v>
      </c>
      <c r="H623" s="38">
        <v>56.885975999999999</v>
      </c>
      <c r="I623" s="38">
        <v>-3.6277534</v>
      </c>
      <c r="J623" s="38">
        <v>56.892147999999999</v>
      </c>
      <c r="K623" s="38">
        <v>-3.6089913999999998</v>
      </c>
      <c r="L623" s="37"/>
      <c r="M623" s="39">
        <v>2013</v>
      </c>
      <c r="N623" s="39">
        <f t="shared" si="42"/>
        <v>8</v>
      </c>
      <c r="O623" s="40"/>
      <c r="P623" s="40"/>
      <c r="Q623" s="41"/>
      <c r="R623" s="43"/>
      <c r="S623" s="43"/>
      <c r="T623" s="44"/>
      <c r="U623" s="30"/>
      <c r="V623" s="44"/>
      <c r="W623" s="45"/>
      <c r="X623" s="45"/>
      <c r="Y623" s="48"/>
    </row>
    <row r="624" spans="1:25" ht="45" x14ac:dyDescent="0.25">
      <c r="A624" s="32" t="s">
        <v>2121</v>
      </c>
      <c r="B624" s="32" t="s">
        <v>32</v>
      </c>
      <c r="C624" s="33" t="s">
        <v>2122</v>
      </c>
      <c r="D624" s="60">
        <v>100</v>
      </c>
      <c r="E624" s="35">
        <f t="shared" si="40"/>
        <v>0.1</v>
      </c>
      <c r="F624" s="36" t="str">
        <f t="shared" si="41"/>
        <v>Small</v>
      </c>
      <c r="G624" s="37" t="s">
        <v>176</v>
      </c>
      <c r="H624" s="38">
        <v>56.916423000000002</v>
      </c>
      <c r="I624" s="38">
        <v>-2.9108109999999998</v>
      </c>
      <c r="J624" s="38">
        <v>56.929211000000002</v>
      </c>
      <c r="K624" s="38">
        <v>-2.9103496999999998</v>
      </c>
      <c r="L624" s="37" t="s">
        <v>217</v>
      </c>
      <c r="M624" s="39">
        <v>2016</v>
      </c>
      <c r="N624" s="39">
        <f t="shared" si="42"/>
        <v>5</v>
      </c>
      <c r="O624" s="40">
        <v>0.42199999999999999</v>
      </c>
      <c r="P624" s="40">
        <v>0.54900000000000004</v>
      </c>
      <c r="Q624" s="41">
        <v>43891</v>
      </c>
      <c r="R624" s="43">
        <v>482</v>
      </c>
      <c r="S624" s="43"/>
      <c r="T624" s="43"/>
      <c r="U624" s="30" t="s">
        <v>2123</v>
      </c>
      <c r="V624" s="44" t="s">
        <v>2124</v>
      </c>
      <c r="W624" s="45"/>
      <c r="X624" s="45"/>
      <c r="Y624" s="48"/>
    </row>
    <row r="625" spans="1:25" ht="105" x14ac:dyDescent="0.25">
      <c r="A625" s="32" t="s">
        <v>2125</v>
      </c>
      <c r="B625" s="32" t="s">
        <v>32</v>
      </c>
      <c r="C625" s="33" t="s">
        <v>2126</v>
      </c>
      <c r="D625" s="60">
        <v>100</v>
      </c>
      <c r="E625" s="35">
        <f t="shared" si="40"/>
        <v>0.1</v>
      </c>
      <c r="F625" s="36" t="str">
        <f t="shared" si="41"/>
        <v>Small</v>
      </c>
      <c r="G625" s="37" t="s">
        <v>176</v>
      </c>
      <c r="H625" s="38">
        <v>57.616061000000002</v>
      </c>
      <c r="I625" s="38">
        <v>-4.5737041999999999</v>
      </c>
      <c r="J625" s="38">
        <v>57.624406</v>
      </c>
      <c r="K625" s="38">
        <v>-4.5699839000000004</v>
      </c>
      <c r="L625" s="37" t="s">
        <v>217</v>
      </c>
      <c r="M625" s="39">
        <v>2018</v>
      </c>
      <c r="N625" s="39">
        <f t="shared" si="42"/>
        <v>3</v>
      </c>
      <c r="O625" s="40">
        <v>0.23400000000000001</v>
      </c>
      <c r="P625" s="40">
        <v>0.317</v>
      </c>
      <c r="Q625" s="41">
        <v>43891</v>
      </c>
      <c r="R625" s="43">
        <v>278</v>
      </c>
      <c r="S625" s="43"/>
      <c r="T625" s="43"/>
      <c r="U625" s="30" t="s">
        <v>2127</v>
      </c>
      <c r="V625" s="44" t="s">
        <v>1444</v>
      </c>
      <c r="W625" s="45"/>
      <c r="X625" s="45"/>
      <c r="Y625" s="37" t="s">
        <v>3454</v>
      </c>
    </row>
    <row r="626" spans="1:25" ht="45" x14ac:dyDescent="0.25">
      <c r="A626" s="32" t="s">
        <v>2128</v>
      </c>
      <c r="B626" s="32" t="s">
        <v>32</v>
      </c>
      <c r="C626" s="33" t="s">
        <v>2129</v>
      </c>
      <c r="D626" s="60">
        <v>100</v>
      </c>
      <c r="E626" s="35">
        <f t="shared" si="40"/>
        <v>0.1</v>
      </c>
      <c r="F626" s="36" t="str">
        <f t="shared" si="41"/>
        <v>Small</v>
      </c>
      <c r="G626" s="37" t="s">
        <v>176</v>
      </c>
      <c r="H626" s="38">
        <v>57.550681412540499</v>
      </c>
      <c r="I626" s="38">
        <v>-4.4608767229477699</v>
      </c>
      <c r="J626" s="38">
        <v>57.550642000000003</v>
      </c>
      <c r="K626" s="38">
        <v>-4.4609306999999996</v>
      </c>
      <c r="L626" s="37" t="s">
        <v>217</v>
      </c>
      <c r="M626" s="39">
        <v>2015</v>
      </c>
      <c r="N626" s="39">
        <f t="shared" si="42"/>
        <v>6</v>
      </c>
      <c r="O626" s="43"/>
      <c r="P626" s="43"/>
      <c r="Q626" s="41">
        <v>43891</v>
      </c>
      <c r="R626" s="43">
        <v>789</v>
      </c>
      <c r="S626" s="43"/>
      <c r="T626" s="43" t="s">
        <v>52</v>
      </c>
      <c r="U626" s="30" t="s">
        <v>2130</v>
      </c>
      <c r="V626" s="44" t="s">
        <v>2131</v>
      </c>
      <c r="W626" s="45"/>
      <c r="X626" s="45"/>
      <c r="Y626" s="48"/>
    </row>
    <row r="627" spans="1:25" ht="30" x14ac:dyDescent="0.25">
      <c r="A627" s="33" t="s">
        <v>2132</v>
      </c>
      <c r="B627" s="33" t="s">
        <v>32</v>
      </c>
      <c r="C627" s="33" t="s">
        <v>2133</v>
      </c>
      <c r="D627" s="38">
        <v>100</v>
      </c>
      <c r="E627" s="35">
        <f t="shared" si="40"/>
        <v>0.1</v>
      </c>
      <c r="F627" s="36" t="str">
        <f t="shared" si="41"/>
        <v>Small</v>
      </c>
      <c r="G627" s="37"/>
      <c r="H627" s="38">
        <v>55.291725284128198</v>
      </c>
      <c r="I627" s="111">
        <v>-4.5394980442673099</v>
      </c>
      <c r="J627" s="38"/>
      <c r="K627" s="38"/>
      <c r="L627" s="37" t="s">
        <v>217</v>
      </c>
      <c r="M627" s="39">
        <v>2014</v>
      </c>
      <c r="N627" s="39">
        <f t="shared" si="42"/>
        <v>7</v>
      </c>
      <c r="O627" s="40">
        <v>0.32200000000000001</v>
      </c>
      <c r="P627" s="40">
        <v>0.39900000000000002</v>
      </c>
      <c r="Q627" s="41">
        <v>43891</v>
      </c>
      <c r="R627" s="43">
        <v>350</v>
      </c>
      <c r="S627" s="43"/>
      <c r="T627" s="43"/>
      <c r="U627" s="30" t="s">
        <v>2134</v>
      </c>
      <c r="V627" s="44" t="s">
        <v>2135</v>
      </c>
      <c r="W627" s="45"/>
      <c r="X627" s="45"/>
      <c r="Y627" s="48"/>
    </row>
    <row r="628" spans="1:25" x14ac:dyDescent="0.25">
      <c r="A628" s="32" t="s">
        <v>2136</v>
      </c>
      <c r="B628" s="32" t="s">
        <v>32</v>
      </c>
      <c r="C628" s="33"/>
      <c r="D628" s="60">
        <v>100</v>
      </c>
      <c r="E628" s="35">
        <f t="shared" si="40"/>
        <v>0.1</v>
      </c>
      <c r="F628" s="36" t="str">
        <f t="shared" si="41"/>
        <v>Small</v>
      </c>
      <c r="G628" s="37" t="s">
        <v>176</v>
      </c>
      <c r="H628" s="38">
        <v>58.440547000000002</v>
      </c>
      <c r="I628" s="38">
        <v>-4.4900989999999998</v>
      </c>
      <c r="J628" s="38">
        <v>58.439543999999998</v>
      </c>
      <c r="K628" s="38">
        <v>-4.4965447000000003</v>
      </c>
      <c r="L628" s="37"/>
      <c r="M628" s="39"/>
      <c r="N628" s="39"/>
      <c r="O628" s="40"/>
      <c r="P628" s="40"/>
      <c r="Q628" s="41"/>
      <c r="R628" s="43"/>
      <c r="S628" s="43"/>
      <c r="T628" s="43" t="s">
        <v>52</v>
      </c>
      <c r="U628" s="30"/>
      <c r="V628" s="44"/>
      <c r="W628" s="45"/>
      <c r="X628" s="45"/>
      <c r="Y628" s="48"/>
    </row>
    <row r="629" spans="1:25" ht="45" x14ac:dyDescent="0.25">
      <c r="A629" s="32" t="s">
        <v>2137</v>
      </c>
      <c r="B629" s="32" t="s">
        <v>72</v>
      </c>
      <c r="C629" s="33" t="s">
        <v>2138</v>
      </c>
      <c r="D629" s="60">
        <v>100</v>
      </c>
      <c r="E629" s="35">
        <f t="shared" si="40"/>
        <v>0.1</v>
      </c>
      <c r="F629" s="36" t="str">
        <f t="shared" si="41"/>
        <v>Small</v>
      </c>
      <c r="G629" s="37" t="s">
        <v>176</v>
      </c>
      <c r="H629" s="38">
        <v>53.051529327026103</v>
      </c>
      <c r="I629" s="38">
        <v>-4.2065319276847104</v>
      </c>
      <c r="J629" s="38">
        <v>53.043681397414701</v>
      </c>
      <c r="K629" s="38">
        <v>-4.2077319215786098</v>
      </c>
      <c r="L629" s="37" t="s">
        <v>217</v>
      </c>
      <c r="M629" s="39">
        <v>2016</v>
      </c>
      <c r="N629" s="39">
        <f t="shared" ref="N629:N636" si="43">2021-M629</f>
        <v>5</v>
      </c>
      <c r="O629" s="40">
        <v>0.49299999999999999</v>
      </c>
      <c r="P629" s="40">
        <v>0.54400000000000004</v>
      </c>
      <c r="Q629" s="41">
        <v>43891</v>
      </c>
      <c r="R629" s="43">
        <v>477</v>
      </c>
      <c r="S629" s="43"/>
      <c r="T629" s="43"/>
      <c r="U629" s="30" t="s">
        <v>2139</v>
      </c>
      <c r="V629" s="44" t="s">
        <v>2140</v>
      </c>
      <c r="W629" s="45"/>
      <c r="X629" s="45"/>
      <c r="Y629" s="48"/>
    </row>
    <row r="630" spans="1:25" ht="45" x14ac:dyDescent="0.25">
      <c r="A630" s="32" t="s">
        <v>2141</v>
      </c>
      <c r="B630" s="32" t="s">
        <v>72</v>
      </c>
      <c r="C630" s="33"/>
      <c r="D630" s="60">
        <v>100</v>
      </c>
      <c r="E630" s="35">
        <f t="shared" si="40"/>
        <v>0.1</v>
      </c>
      <c r="F630" s="36" t="str">
        <f t="shared" si="41"/>
        <v>Small</v>
      </c>
      <c r="G630" s="37" t="s">
        <v>176</v>
      </c>
      <c r="H630" s="38">
        <v>53.042662205982502</v>
      </c>
      <c r="I630" s="38">
        <v>-4.1176201031809798</v>
      </c>
      <c r="J630" s="38">
        <v>53.0478531050844</v>
      </c>
      <c r="K630" s="38">
        <v>-4.1138014188816401</v>
      </c>
      <c r="L630" s="37" t="s">
        <v>217</v>
      </c>
      <c r="M630" s="39">
        <v>2019</v>
      </c>
      <c r="N630" s="39">
        <f t="shared" si="43"/>
        <v>2</v>
      </c>
      <c r="O630" s="43"/>
      <c r="P630" s="43"/>
      <c r="Q630" s="41">
        <v>44105</v>
      </c>
      <c r="R630" s="43">
        <v>373</v>
      </c>
      <c r="S630" s="43"/>
      <c r="T630" s="43"/>
      <c r="U630" s="30" t="s">
        <v>2142</v>
      </c>
      <c r="V630" s="44" t="s">
        <v>2143</v>
      </c>
      <c r="W630" s="45"/>
      <c r="X630" s="45"/>
      <c r="Y630" s="48"/>
    </row>
    <row r="631" spans="1:25" ht="45" x14ac:dyDescent="0.25">
      <c r="A631" s="32" t="s">
        <v>2144</v>
      </c>
      <c r="B631" s="32" t="s">
        <v>32</v>
      </c>
      <c r="C631" s="33" t="s">
        <v>2145</v>
      </c>
      <c r="D631" s="60">
        <v>100</v>
      </c>
      <c r="E631" s="35">
        <f t="shared" si="40"/>
        <v>0.1</v>
      </c>
      <c r="F631" s="36" t="str">
        <f t="shared" si="41"/>
        <v>Small</v>
      </c>
      <c r="G631" s="37" t="s">
        <v>176</v>
      </c>
      <c r="H631" s="38">
        <v>56.541267386138102</v>
      </c>
      <c r="I631" s="38">
        <v>-3.92756188336682</v>
      </c>
      <c r="J631" s="38">
        <v>56.547011216890198</v>
      </c>
      <c r="K631" s="38">
        <v>-3.9343080318733898</v>
      </c>
      <c r="L631" s="37" t="s">
        <v>217</v>
      </c>
      <c r="M631" s="39">
        <v>2015</v>
      </c>
      <c r="N631" s="39">
        <f t="shared" si="43"/>
        <v>6</v>
      </c>
      <c r="O631" s="40">
        <v>0.11899999999999999</v>
      </c>
      <c r="P631" s="40">
        <v>0.17799999999999999</v>
      </c>
      <c r="Q631" s="41">
        <v>44166</v>
      </c>
      <c r="R631" s="43">
        <v>156</v>
      </c>
      <c r="S631" s="43"/>
      <c r="T631" s="43"/>
      <c r="U631" s="30" t="s">
        <v>2146</v>
      </c>
      <c r="V631" s="44" t="s">
        <v>2147</v>
      </c>
      <c r="W631" s="45"/>
      <c r="X631" s="45"/>
      <c r="Y631" s="48"/>
    </row>
    <row r="632" spans="1:25" ht="60" x14ac:dyDescent="0.25">
      <c r="A632" s="33" t="s">
        <v>2148</v>
      </c>
      <c r="B632" s="33" t="s">
        <v>32</v>
      </c>
      <c r="C632" s="33" t="s">
        <v>2149</v>
      </c>
      <c r="D632" s="38">
        <v>100</v>
      </c>
      <c r="E632" s="35">
        <f t="shared" si="40"/>
        <v>0.1</v>
      </c>
      <c r="F632" s="36" t="str">
        <f t="shared" si="41"/>
        <v>Small</v>
      </c>
      <c r="G632" s="37" t="s">
        <v>176</v>
      </c>
      <c r="H632" s="38">
        <v>56.413029000000002</v>
      </c>
      <c r="I632" s="38">
        <v>-5.2476414</v>
      </c>
      <c r="J632" s="38"/>
      <c r="K632" s="38"/>
      <c r="L632" s="37" t="s">
        <v>217</v>
      </c>
      <c r="M632" s="39">
        <v>2012</v>
      </c>
      <c r="N632" s="39">
        <f t="shared" si="43"/>
        <v>9</v>
      </c>
      <c r="O632" s="40">
        <v>0.31</v>
      </c>
      <c r="P632" s="40">
        <v>0.18099999999999999</v>
      </c>
      <c r="Q632" s="41">
        <v>44105</v>
      </c>
      <c r="R632" s="43">
        <v>159</v>
      </c>
      <c r="S632" s="43"/>
      <c r="T632" s="44" t="s">
        <v>36</v>
      </c>
      <c r="U632" s="30" t="s">
        <v>2150</v>
      </c>
      <c r="V632" s="44" t="s">
        <v>2151</v>
      </c>
      <c r="W632" s="45" t="s">
        <v>3279</v>
      </c>
      <c r="X632" s="45">
        <v>1</v>
      </c>
      <c r="Y632" s="48"/>
    </row>
    <row r="633" spans="1:25" ht="45" x14ac:dyDescent="0.25">
      <c r="A633" s="32" t="s">
        <v>2152</v>
      </c>
      <c r="B633" s="32" t="s">
        <v>32</v>
      </c>
      <c r="C633" s="33" t="s">
        <v>3424</v>
      </c>
      <c r="D633" s="60">
        <v>100</v>
      </c>
      <c r="E633" s="35">
        <f t="shared" si="40"/>
        <v>0.1</v>
      </c>
      <c r="F633" s="36" t="str">
        <f t="shared" si="41"/>
        <v>Small</v>
      </c>
      <c r="G633" s="37" t="s">
        <v>176</v>
      </c>
      <c r="H633" s="38">
        <v>56.026257999999999</v>
      </c>
      <c r="I633" s="38">
        <v>-5.7840857999999997</v>
      </c>
      <c r="J633" s="38">
        <v>56.033940000000001</v>
      </c>
      <c r="K633" s="38">
        <v>-5.8029739999999999</v>
      </c>
      <c r="L633" s="37" t="s">
        <v>217</v>
      </c>
      <c r="M633" s="39">
        <v>2012</v>
      </c>
      <c r="N633" s="39">
        <f t="shared" si="43"/>
        <v>9</v>
      </c>
      <c r="O633" s="40">
        <v>0.47</v>
      </c>
      <c r="P633" s="40">
        <v>0.38700000000000001</v>
      </c>
      <c r="Q633" s="41">
        <v>44013</v>
      </c>
      <c r="R633" s="43">
        <v>339</v>
      </c>
      <c r="S633" s="31"/>
      <c r="T633" s="31"/>
      <c r="U633" s="30" t="s">
        <v>2153</v>
      </c>
      <c r="V633" s="44" t="s">
        <v>2154</v>
      </c>
      <c r="W633" s="45"/>
      <c r="X633" s="45"/>
      <c r="Y633" s="48"/>
    </row>
    <row r="634" spans="1:25" ht="45" x14ac:dyDescent="0.25">
      <c r="A634" s="32" t="s">
        <v>2155</v>
      </c>
      <c r="B634" s="32" t="s">
        <v>32</v>
      </c>
      <c r="C634" s="33" t="s">
        <v>2156</v>
      </c>
      <c r="D634" s="60">
        <v>100</v>
      </c>
      <c r="E634" s="35">
        <f t="shared" si="40"/>
        <v>0.1</v>
      </c>
      <c r="F634" s="36" t="str">
        <f t="shared" si="41"/>
        <v>Small</v>
      </c>
      <c r="G634" s="37" t="s">
        <v>176</v>
      </c>
      <c r="H634" s="38">
        <v>56.374378</v>
      </c>
      <c r="I634" s="38">
        <v>-4.2651750000000002</v>
      </c>
      <c r="J634" s="38">
        <v>56.373683</v>
      </c>
      <c r="K634" s="38">
        <v>-4.2650382000000002</v>
      </c>
      <c r="L634" s="37" t="s">
        <v>217</v>
      </c>
      <c r="M634" s="39">
        <v>2018</v>
      </c>
      <c r="N634" s="39">
        <f t="shared" si="43"/>
        <v>3</v>
      </c>
      <c r="O634" s="40">
        <v>0.496</v>
      </c>
      <c r="P634" s="40">
        <v>0.57699999999999996</v>
      </c>
      <c r="Q634" s="41">
        <v>43891</v>
      </c>
      <c r="R634" s="43">
        <v>506</v>
      </c>
      <c r="S634" s="43"/>
      <c r="T634" s="43"/>
      <c r="U634" s="30" t="s">
        <v>2157</v>
      </c>
      <c r="V634" s="44" t="s">
        <v>723</v>
      </c>
      <c r="W634" s="45"/>
      <c r="X634" s="45"/>
      <c r="Y634" s="52">
        <v>550000</v>
      </c>
    </row>
    <row r="635" spans="1:25" ht="45" x14ac:dyDescent="0.25">
      <c r="A635" s="32" t="s">
        <v>2158</v>
      </c>
      <c r="B635" s="32" t="s">
        <v>72</v>
      </c>
      <c r="C635" s="33" t="s">
        <v>2159</v>
      </c>
      <c r="D635" s="60">
        <v>100</v>
      </c>
      <c r="E635" s="35">
        <f t="shared" si="40"/>
        <v>0.1</v>
      </c>
      <c r="F635" s="36" t="str">
        <f t="shared" si="41"/>
        <v>Small</v>
      </c>
      <c r="G635" s="73" t="s">
        <v>176</v>
      </c>
      <c r="H635" s="59">
        <v>53.029052455879899</v>
      </c>
      <c r="I635" s="112">
        <v>-3.8107790117541298</v>
      </c>
      <c r="J635" s="59">
        <v>53.025479721244999</v>
      </c>
      <c r="K635" s="59">
        <v>-3.7998823154980901</v>
      </c>
      <c r="L635" s="37" t="s">
        <v>217</v>
      </c>
      <c r="M635" s="39">
        <v>2015</v>
      </c>
      <c r="N635" s="39">
        <f t="shared" si="43"/>
        <v>6</v>
      </c>
      <c r="O635" s="40">
        <v>0.437</v>
      </c>
      <c r="P635" s="40">
        <v>0.49199999999999999</v>
      </c>
      <c r="Q635" s="41">
        <v>43891</v>
      </c>
      <c r="R635" s="43">
        <v>432</v>
      </c>
      <c r="S635" s="43"/>
      <c r="T635" s="43"/>
      <c r="U635" s="30" t="s">
        <v>2160</v>
      </c>
      <c r="V635" s="44" t="s">
        <v>2161</v>
      </c>
      <c r="W635" s="45"/>
      <c r="X635" s="45"/>
      <c r="Y635" s="48"/>
    </row>
    <row r="636" spans="1:25" ht="60" x14ac:dyDescent="0.25">
      <c r="A636" s="32" t="s">
        <v>2162</v>
      </c>
      <c r="B636" s="32" t="s">
        <v>32</v>
      </c>
      <c r="C636" s="33" t="s">
        <v>2163</v>
      </c>
      <c r="D636" s="60">
        <v>100</v>
      </c>
      <c r="E636" s="35">
        <f t="shared" si="40"/>
        <v>0.1</v>
      </c>
      <c r="F636" s="36" t="str">
        <f t="shared" si="41"/>
        <v>Small</v>
      </c>
      <c r="G636" s="37" t="s">
        <v>176</v>
      </c>
      <c r="H636" s="38">
        <v>56.395885</v>
      </c>
      <c r="I636" s="38">
        <v>-4.1562203000000002</v>
      </c>
      <c r="J636" s="38">
        <v>56.406844</v>
      </c>
      <c r="K636" s="38">
        <v>-4.1627223000000004</v>
      </c>
      <c r="L636" s="37" t="s">
        <v>217</v>
      </c>
      <c r="M636" s="39">
        <v>2014</v>
      </c>
      <c r="N636" s="39">
        <f t="shared" si="43"/>
        <v>7</v>
      </c>
      <c r="O636" s="40">
        <v>0.58599999999999997</v>
      </c>
      <c r="P636" s="40">
        <v>0.67500000000000004</v>
      </c>
      <c r="Q636" s="41">
        <v>44075</v>
      </c>
      <c r="R636" s="43">
        <v>592</v>
      </c>
      <c r="S636" s="43"/>
      <c r="T636" s="43"/>
      <c r="U636" s="30" t="s">
        <v>2164</v>
      </c>
      <c r="V636" s="44" t="s">
        <v>148</v>
      </c>
      <c r="W636" s="45"/>
      <c r="X636" s="45"/>
      <c r="Y636" s="48"/>
    </row>
    <row r="637" spans="1:25" ht="45" x14ac:dyDescent="0.25">
      <c r="A637" s="32" t="s">
        <v>2165</v>
      </c>
      <c r="B637" s="32" t="s">
        <v>32</v>
      </c>
      <c r="C637" s="33" t="s">
        <v>2166</v>
      </c>
      <c r="D637" s="60">
        <v>100</v>
      </c>
      <c r="E637" s="35">
        <f t="shared" si="40"/>
        <v>0.1</v>
      </c>
      <c r="F637" s="36" t="str">
        <f t="shared" si="41"/>
        <v>Small</v>
      </c>
      <c r="G637" s="37" t="s">
        <v>176</v>
      </c>
      <c r="H637" s="38">
        <v>57.791663</v>
      </c>
      <c r="I637" s="38">
        <v>-5.0442413999999998</v>
      </c>
      <c r="J637" s="38">
        <v>57.792496</v>
      </c>
      <c r="K637" s="38">
        <v>-5.0403343999999999</v>
      </c>
      <c r="L637" s="37"/>
      <c r="M637" s="39"/>
      <c r="N637" s="39"/>
      <c r="O637" s="40"/>
      <c r="P637" s="40"/>
      <c r="Q637" s="41"/>
      <c r="R637" s="43"/>
      <c r="S637" s="43"/>
      <c r="T637" s="43"/>
      <c r="U637" s="30"/>
      <c r="V637" s="44"/>
      <c r="W637" s="45"/>
      <c r="X637" s="45"/>
      <c r="Y637" s="48"/>
    </row>
    <row r="638" spans="1:25" ht="60" x14ac:dyDescent="0.25">
      <c r="A638" s="33" t="s">
        <v>2167</v>
      </c>
      <c r="B638" s="33" t="s">
        <v>32</v>
      </c>
      <c r="C638" s="33" t="s">
        <v>2168</v>
      </c>
      <c r="D638" s="60">
        <v>100</v>
      </c>
      <c r="E638" s="35">
        <f t="shared" si="40"/>
        <v>0.1</v>
      </c>
      <c r="F638" s="36" t="str">
        <f t="shared" si="41"/>
        <v>Small</v>
      </c>
      <c r="G638" s="37" t="s">
        <v>176</v>
      </c>
      <c r="H638" s="38">
        <v>57.682309334162497</v>
      </c>
      <c r="I638" s="38">
        <v>-4.4258936389425196</v>
      </c>
      <c r="J638" s="38">
        <v>57.676116</v>
      </c>
      <c r="K638" s="38">
        <v>-4.4370218000000001</v>
      </c>
      <c r="L638" s="37" t="s">
        <v>217</v>
      </c>
      <c r="M638" s="39">
        <v>2012</v>
      </c>
      <c r="N638" s="39">
        <f>2021-M638</f>
        <v>9</v>
      </c>
      <c r="O638" s="40">
        <v>0.38300000000000001</v>
      </c>
      <c r="P638" s="40">
        <v>0.38200000000000001</v>
      </c>
      <c r="Q638" s="41">
        <v>44166</v>
      </c>
      <c r="R638" s="43">
        <v>335</v>
      </c>
      <c r="S638" s="43"/>
      <c r="T638" s="44" t="s">
        <v>118</v>
      </c>
      <c r="U638" s="30" t="s">
        <v>2169</v>
      </c>
      <c r="V638" s="44" t="s">
        <v>449</v>
      </c>
      <c r="W638" s="45"/>
      <c r="X638" s="45"/>
      <c r="Y638" s="48"/>
    </row>
    <row r="639" spans="1:25" ht="105" x14ac:dyDescent="0.25">
      <c r="A639" s="32" t="s">
        <v>2170</v>
      </c>
      <c r="B639" s="32" t="s">
        <v>72</v>
      </c>
      <c r="C639" s="33" t="s">
        <v>2171</v>
      </c>
      <c r="D639" s="60">
        <v>100</v>
      </c>
      <c r="E639" s="35">
        <f t="shared" si="40"/>
        <v>0.1</v>
      </c>
      <c r="F639" s="36" t="str">
        <f t="shared" si="41"/>
        <v>Small</v>
      </c>
      <c r="G639" s="37" t="s">
        <v>176</v>
      </c>
      <c r="H639" s="38">
        <v>52.971685999999998</v>
      </c>
      <c r="I639" s="38">
        <v>-4.0489997000000004</v>
      </c>
      <c r="J639" s="38"/>
      <c r="K639" s="38"/>
      <c r="L639" s="37" t="s">
        <v>217</v>
      </c>
      <c r="M639" s="39">
        <v>2017</v>
      </c>
      <c r="N639" s="39">
        <f>2021-M639</f>
        <v>4</v>
      </c>
      <c r="O639" s="40">
        <v>0.503</v>
      </c>
      <c r="P639" s="40">
        <v>0.54500000000000004</v>
      </c>
      <c r="Q639" s="41">
        <v>44197</v>
      </c>
      <c r="R639" s="43">
        <v>478</v>
      </c>
      <c r="S639" s="43"/>
      <c r="T639" s="43"/>
      <c r="U639" s="30" t="s">
        <v>2172</v>
      </c>
      <c r="V639" s="44" t="s">
        <v>2173</v>
      </c>
      <c r="W639" s="45"/>
      <c r="X639" s="45"/>
      <c r="Y639" s="48"/>
    </row>
    <row r="640" spans="1:25" ht="45" x14ac:dyDescent="0.25">
      <c r="A640" s="32" t="s">
        <v>2174</v>
      </c>
      <c r="B640" s="32" t="s">
        <v>72</v>
      </c>
      <c r="C640" s="33" t="s">
        <v>2175</v>
      </c>
      <c r="D640" s="60">
        <v>100</v>
      </c>
      <c r="E640" s="35">
        <f t="shared" si="40"/>
        <v>0.1</v>
      </c>
      <c r="F640" s="36" t="str">
        <f t="shared" si="41"/>
        <v>Small</v>
      </c>
      <c r="G640" s="37"/>
      <c r="H640" s="38"/>
      <c r="I640" s="38"/>
      <c r="J640" s="38"/>
      <c r="K640" s="38"/>
      <c r="L640" s="37" t="s">
        <v>217</v>
      </c>
      <c r="M640" s="39">
        <v>2016</v>
      </c>
      <c r="N640" s="39">
        <f>2021-M640</f>
        <v>5</v>
      </c>
      <c r="O640" s="43"/>
      <c r="P640" s="43"/>
      <c r="Q640" s="41">
        <v>43525</v>
      </c>
      <c r="R640" s="43">
        <v>325</v>
      </c>
      <c r="S640" s="43"/>
      <c r="T640" s="43"/>
      <c r="U640" s="30" t="s">
        <v>2176</v>
      </c>
      <c r="V640" s="44" t="s">
        <v>2177</v>
      </c>
      <c r="W640" s="45"/>
      <c r="X640" s="45"/>
      <c r="Y640" s="48"/>
    </row>
    <row r="641" spans="1:25" ht="30" x14ac:dyDescent="0.25">
      <c r="A641" s="32" t="s">
        <v>2178</v>
      </c>
      <c r="B641" s="32" t="s">
        <v>32</v>
      </c>
      <c r="C641" s="33" t="s">
        <v>2179</v>
      </c>
      <c r="D641" s="60">
        <v>100</v>
      </c>
      <c r="E641" s="35">
        <f t="shared" si="40"/>
        <v>0.1</v>
      </c>
      <c r="F641" s="36" t="str">
        <f t="shared" si="41"/>
        <v>Small</v>
      </c>
      <c r="G641" s="37" t="s">
        <v>176</v>
      </c>
      <c r="H641" s="38">
        <v>54.970497999999999</v>
      </c>
      <c r="I641" s="38">
        <v>-3.6330917</v>
      </c>
      <c r="J641" s="38">
        <v>54.959820999999998</v>
      </c>
      <c r="K641" s="38">
        <v>-3.6419876000000002</v>
      </c>
      <c r="L641" s="37"/>
      <c r="M641" s="39"/>
      <c r="N641" s="39"/>
      <c r="O641" s="43"/>
      <c r="P641" s="43"/>
      <c r="Q641" s="41"/>
      <c r="R641" s="43"/>
      <c r="S641" s="43"/>
      <c r="T641" s="37" t="s">
        <v>89</v>
      </c>
      <c r="U641" s="30"/>
      <c r="V641" s="44"/>
      <c r="W641" s="45"/>
      <c r="X641" s="45"/>
      <c r="Y641" s="48"/>
    </row>
    <row r="642" spans="1:25" ht="75" x14ac:dyDescent="0.25">
      <c r="A642" s="32" t="s">
        <v>2180</v>
      </c>
      <c r="B642" s="32" t="s">
        <v>32</v>
      </c>
      <c r="C642" s="33" t="s">
        <v>2181</v>
      </c>
      <c r="D642" s="60">
        <v>100</v>
      </c>
      <c r="E642" s="35">
        <f t="shared" si="40"/>
        <v>0.1</v>
      </c>
      <c r="F642" s="36" t="str">
        <f t="shared" si="41"/>
        <v>Small</v>
      </c>
      <c r="G642" s="37" t="s">
        <v>176</v>
      </c>
      <c r="H642" s="38">
        <v>57.176423999999997</v>
      </c>
      <c r="I642" s="38">
        <v>-2.1131207000000001</v>
      </c>
      <c r="J642" s="38">
        <v>57.176507999999998</v>
      </c>
      <c r="K642" s="38">
        <v>-2.1159718999999999</v>
      </c>
      <c r="L642" s="37" t="s">
        <v>217</v>
      </c>
      <c r="M642" s="39">
        <v>2016</v>
      </c>
      <c r="N642" s="39">
        <f t="shared" ref="N642:N653" si="44">2021-M642</f>
        <v>5</v>
      </c>
      <c r="O642" s="40">
        <v>0.41</v>
      </c>
      <c r="P642" s="40">
        <v>0.39500000000000002</v>
      </c>
      <c r="Q642" s="41">
        <v>44136</v>
      </c>
      <c r="R642" s="43">
        <v>347</v>
      </c>
      <c r="S642" s="43"/>
      <c r="T642" s="43"/>
      <c r="U642" s="30" t="s">
        <v>2182</v>
      </c>
      <c r="V642" s="44" t="s">
        <v>2183</v>
      </c>
      <c r="W642" s="45"/>
      <c r="X642" s="45"/>
      <c r="Y642" s="48"/>
    </row>
    <row r="643" spans="1:25" ht="45" x14ac:dyDescent="0.25">
      <c r="A643" s="32" t="s">
        <v>2184</v>
      </c>
      <c r="B643" s="32" t="s">
        <v>32</v>
      </c>
      <c r="C643" s="33" t="s">
        <v>2185</v>
      </c>
      <c r="D643" s="60">
        <v>100</v>
      </c>
      <c r="E643" s="35">
        <f t="shared" ref="E643:E706" si="45">D643/1000</f>
        <v>0.1</v>
      </c>
      <c r="F643" s="36" t="str">
        <f t="shared" ref="F643:F706" si="46">IF(E643&gt;=5,"Large",IF(AND(E643&lt;5,E643&gt;=0.1),"Small",IF(E643&lt;0.1,"Micro")))</f>
        <v>Small</v>
      </c>
      <c r="G643" s="37" t="s">
        <v>176</v>
      </c>
      <c r="H643" s="38">
        <v>55.3949804246257</v>
      </c>
      <c r="I643" s="38">
        <v>-4.5474817274027002</v>
      </c>
      <c r="J643" s="38">
        <v>55.392566354726497</v>
      </c>
      <c r="K643" s="38">
        <v>-4.5568653028316204</v>
      </c>
      <c r="L643" s="37" t="s">
        <v>217</v>
      </c>
      <c r="M643" s="39">
        <v>2016</v>
      </c>
      <c r="N643" s="39">
        <f t="shared" si="44"/>
        <v>5</v>
      </c>
      <c r="O643" s="40">
        <v>0.54600000000000004</v>
      </c>
      <c r="P643" s="40">
        <v>0.54600000000000004</v>
      </c>
      <c r="Q643" s="41">
        <v>43160</v>
      </c>
      <c r="R643" s="43">
        <v>478</v>
      </c>
      <c r="S643" s="43"/>
      <c r="T643" s="43"/>
      <c r="U643" s="30" t="s">
        <v>2186</v>
      </c>
      <c r="V643" s="44" t="s">
        <v>2187</v>
      </c>
      <c r="W643" s="45"/>
      <c r="X643" s="45"/>
      <c r="Y643" s="48"/>
    </row>
    <row r="644" spans="1:25" ht="45" x14ac:dyDescent="0.25">
      <c r="A644" s="32" t="s">
        <v>2188</v>
      </c>
      <c r="B644" s="32" t="s">
        <v>32</v>
      </c>
      <c r="C644" s="33" t="s">
        <v>2189</v>
      </c>
      <c r="D644" s="60">
        <v>100</v>
      </c>
      <c r="E644" s="35">
        <f t="shared" si="45"/>
        <v>0.1</v>
      </c>
      <c r="F644" s="36" t="str">
        <f t="shared" si="46"/>
        <v>Small</v>
      </c>
      <c r="G644" s="37" t="s">
        <v>176</v>
      </c>
      <c r="H644" s="38">
        <v>56.842157781305801</v>
      </c>
      <c r="I644" s="38">
        <v>-5.7331969780370402</v>
      </c>
      <c r="J644" s="38">
        <v>56.837683539799997</v>
      </c>
      <c r="K644" s="74">
        <v>-5.7204656081939298</v>
      </c>
      <c r="L644" s="37" t="s">
        <v>217</v>
      </c>
      <c r="M644" s="39">
        <v>2017</v>
      </c>
      <c r="N644" s="39">
        <f t="shared" si="44"/>
        <v>4</v>
      </c>
      <c r="O644" s="40">
        <v>0.19500000000000001</v>
      </c>
      <c r="P644" s="40">
        <v>6.3E-2</v>
      </c>
      <c r="Q644" s="41">
        <v>44197</v>
      </c>
      <c r="R644" s="43">
        <v>55</v>
      </c>
      <c r="S644" s="43"/>
      <c r="T644" s="43" t="s">
        <v>52</v>
      </c>
      <c r="U644" s="30" t="s">
        <v>2190</v>
      </c>
      <c r="V644" s="44" t="s">
        <v>2191</v>
      </c>
      <c r="W644" s="45"/>
      <c r="X644" s="45"/>
      <c r="Y644" s="48"/>
    </row>
    <row r="645" spans="1:25" ht="60" x14ac:dyDescent="0.25">
      <c r="A645" s="32" t="s">
        <v>2192</v>
      </c>
      <c r="B645" s="32" t="s">
        <v>32</v>
      </c>
      <c r="C645" s="33" t="s">
        <v>2193</v>
      </c>
      <c r="D645" s="60">
        <v>100</v>
      </c>
      <c r="E645" s="35">
        <f t="shared" si="45"/>
        <v>0.1</v>
      </c>
      <c r="F645" s="36" t="str">
        <f t="shared" si="46"/>
        <v>Small</v>
      </c>
      <c r="G645" s="37" t="s">
        <v>176</v>
      </c>
      <c r="H645" s="38">
        <v>56.331594000000003</v>
      </c>
      <c r="I645" s="38">
        <v>-4.5284459000000004</v>
      </c>
      <c r="J645" s="38">
        <v>56.341605999999999</v>
      </c>
      <c r="K645" s="38">
        <v>-4.5378980000000002</v>
      </c>
      <c r="L645" s="37" t="s">
        <v>217</v>
      </c>
      <c r="M645" s="39">
        <v>2014</v>
      </c>
      <c r="N645" s="39">
        <f t="shared" si="44"/>
        <v>7</v>
      </c>
      <c r="O645" s="40">
        <v>0.78100000000000003</v>
      </c>
      <c r="P645" s="40">
        <v>0.81799999999999995</v>
      </c>
      <c r="Q645" s="41">
        <v>44166</v>
      </c>
      <c r="R645" s="43">
        <v>715</v>
      </c>
      <c r="S645" s="31"/>
      <c r="T645" s="31"/>
      <c r="U645" s="30" t="s">
        <v>2194</v>
      </c>
      <c r="V645" s="44" t="s">
        <v>2195</v>
      </c>
      <c r="W645" s="45"/>
      <c r="X645" s="45"/>
      <c r="Y645" s="48"/>
    </row>
    <row r="646" spans="1:25" ht="60" x14ac:dyDescent="0.25">
      <c r="A646" s="32" t="s">
        <v>2200</v>
      </c>
      <c r="B646" s="32" t="s">
        <v>32</v>
      </c>
      <c r="C646" s="33" t="s">
        <v>2201</v>
      </c>
      <c r="D646" s="60">
        <v>100</v>
      </c>
      <c r="E646" s="35">
        <f t="shared" si="45"/>
        <v>0.1</v>
      </c>
      <c r="F646" s="36" t="str">
        <f t="shared" si="46"/>
        <v>Small</v>
      </c>
      <c r="G646" s="37" t="s">
        <v>176</v>
      </c>
      <c r="H646" s="38">
        <v>56.509625999999997</v>
      </c>
      <c r="I646" s="38">
        <v>-3.8474441000000001</v>
      </c>
      <c r="J646" s="38" t="s">
        <v>2202</v>
      </c>
      <c r="K646" s="58" t="s">
        <v>2203</v>
      </c>
      <c r="L646" s="37" t="s">
        <v>217</v>
      </c>
      <c r="M646" s="39">
        <v>2014</v>
      </c>
      <c r="N646" s="39">
        <f t="shared" si="44"/>
        <v>7</v>
      </c>
      <c r="O646" s="40">
        <v>0.495</v>
      </c>
      <c r="P646" s="40">
        <v>0.61499999999999999</v>
      </c>
      <c r="Q646" s="41">
        <v>43891</v>
      </c>
      <c r="R646" s="43">
        <v>535</v>
      </c>
      <c r="S646" s="43"/>
      <c r="T646" s="43"/>
      <c r="U646" s="30" t="s">
        <v>2204</v>
      </c>
      <c r="V646" s="44" t="s">
        <v>2205</v>
      </c>
      <c r="W646" s="45"/>
      <c r="X646" s="45"/>
      <c r="Y646" s="48"/>
    </row>
    <row r="647" spans="1:25" ht="60" x14ac:dyDescent="0.25">
      <c r="A647" s="32" t="s">
        <v>2210</v>
      </c>
      <c r="B647" s="32" t="s">
        <v>32</v>
      </c>
      <c r="C647" s="33" t="s">
        <v>2201</v>
      </c>
      <c r="D647" s="60">
        <v>100</v>
      </c>
      <c r="E647" s="35">
        <f t="shared" si="45"/>
        <v>0.1</v>
      </c>
      <c r="F647" s="36" t="str">
        <f t="shared" si="46"/>
        <v>Small</v>
      </c>
      <c r="G647" s="37" t="s">
        <v>176</v>
      </c>
      <c r="H647" s="38">
        <v>56.505429999999997</v>
      </c>
      <c r="I647" s="38">
        <v>-3.8268270000000002</v>
      </c>
      <c r="J647" s="38">
        <v>56.494971</v>
      </c>
      <c r="K647" s="38">
        <v>-3.8324414999999998</v>
      </c>
      <c r="L647" s="37" t="s">
        <v>217</v>
      </c>
      <c r="M647" s="39">
        <v>2014</v>
      </c>
      <c r="N647" s="39">
        <f t="shared" si="44"/>
        <v>7</v>
      </c>
      <c r="O647" s="40">
        <v>0.34899999999999998</v>
      </c>
      <c r="P647" s="40">
        <v>0.32600000000000001</v>
      </c>
      <c r="Q647" s="41">
        <v>43891</v>
      </c>
      <c r="R647" s="43">
        <v>284</v>
      </c>
      <c r="S647" s="43"/>
      <c r="T647" s="43"/>
      <c r="U647" s="30" t="s">
        <v>2211</v>
      </c>
      <c r="V647" s="44" t="s">
        <v>2205</v>
      </c>
      <c r="W647" s="45"/>
      <c r="X647" s="45"/>
      <c r="Y647" s="48"/>
    </row>
    <row r="648" spans="1:25" ht="45" x14ac:dyDescent="0.25">
      <c r="A648" s="32" t="s">
        <v>2224</v>
      </c>
      <c r="B648" s="32" t="s">
        <v>72</v>
      </c>
      <c r="C648" s="33" t="s">
        <v>2225</v>
      </c>
      <c r="D648" s="60">
        <v>100</v>
      </c>
      <c r="E648" s="35">
        <f t="shared" si="45"/>
        <v>0.1</v>
      </c>
      <c r="F648" s="36" t="str">
        <f t="shared" si="46"/>
        <v>Small</v>
      </c>
      <c r="G648" s="37" t="s">
        <v>176</v>
      </c>
      <c r="H648" s="38">
        <v>52.365107999999999</v>
      </c>
      <c r="I648" s="38">
        <v>-3.7232186</v>
      </c>
      <c r="J648" s="38">
        <v>52.366532999999997</v>
      </c>
      <c r="K648" s="38">
        <v>-3.6994193000000002</v>
      </c>
      <c r="L648" s="37" t="s">
        <v>217</v>
      </c>
      <c r="M648" s="39">
        <v>2013</v>
      </c>
      <c r="N648" s="39">
        <f t="shared" si="44"/>
        <v>8</v>
      </c>
      <c r="O648" s="40">
        <v>0.30299999999999999</v>
      </c>
      <c r="P648" s="40">
        <v>0.30599999999999999</v>
      </c>
      <c r="Q648" s="41">
        <v>43586</v>
      </c>
      <c r="R648" s="43">
        <v>265</v>
      </c>
      <c r="S648" s="43"/>
      <c r="T648" s="43"/>
      <c r="U648" s="30" t="s">
        <v>2226</v>
      </c>
      <c r="V648" s="44" t="s">
        <v>2227</v>
      </c>
      <c r="W648" s="45"/>
      <c r="X648" s="45"/>
      <c r="Y648" s="48"/>
    </row>
    <row r="649" spans="1:25" ht="60" x14ac:dyDescent="0.25">
      <c r="A649" s="32" t="s">
        <v>3382</v>
      </c>
      <c r="B649" s="32" t="s">
        <v>32</v>
      </c>
      <c r="C649" s="33" t="s">
        <v>2235</v>
      </c>
      <c r="D649" s="60">
        <v>100</v>
      </c>
      <c r="E649" s="35">
        <f t="shared" si="45"/>
        <v>0.1</v>
      </c>
      <c r="F649" s="36" t="str">
        <f t="shared" si="46"/>
        <v>Small</v>
      </c>
      <c r="G649" s="37" t="s">
        <v>176</v>
      </c>
      <c r="H649" s="38">
        <v>57.804322999999997</v>
      </c>
      <c r="I649" s="38">
        <v>-5.6761517000000001</v>
      </c>
      <c r="J649" s="38">
        <v>57.802605999999997</v>
      </c>
      <c r="K649" s="38">
        <v>-5.6857493999999997</v>
      </c>
      <c r="L649" s="37" t="s">
        <v>217</v>
      </c>
      <c r="M649" s="39">
        <v>2016</v>
      </c>
      <c r="N649" s="39">
        <f t="shared" si="44"/>
        <v>5</v>
      </c>
      <c r="O649" s="40">
        <v>0.26100000000000001</v>
      </c>
      <c r="P649" s="40">
        <v>0.55000000000000004</v>
      </c>
      <c r="Q649" s="41">
        <v>43952</v>
      </c>
      <c r="R649" s="43">
        <v>478</v>
      </c>
      <c r="S649" s="43"/>
      <c r="T649" s="43"/>
      <c r="U649" s="30" t="s">
        <v>2236</v>
      </c>
      <c r="V649" s="44" t="s">
        <v>2237</v>
      </c>
      <c r="W649" s="45"/>
      <c r="X649" s="45"/>
      <c r="Y649" s="48"/>
    </row>
    <row r="650" spans="1:25" ht="60" x14ac:dyDescent="0.25">
      <c r="A650" s="32" t="s">
        <v>2249</v>
      </c>
      <c r="B650" s="32" t="s">
        <v>32</v>
      </c>
      <c r="C650" s="33" t="s">
        <v>2250</v>
      </c>
      <c r="D650" s="60">
        <v>100</v>
      </c>
      <c r="E650" s="35">
        <f t="shared" si="45"/>
        <v>0.1</v>
      </c>
      <c r="F650" s="36" t="str">
        <f t="shared" si="46"/>
        <v>Small</v>
      </c>
      <c r="G650" s="37" t="s">
        <v>176</v>
      </c>
      <c r="H650" s="38">
        <v>57.379497999999998</v>
      </c>
      <c r="I650" s="38">
        <v>-4.3779968</v>
      </c>
      <c r="J650" s="38"/>
      <c r="K650" s="38"/>
      <c r="L650" s="37" t="s">
        <v>217</v>
      </c>
      <c r="M650" s="39">
        <v>2015</v>
      </c>
      <c r="N650" s="39">
        <f t="shared" si="44"/>
        <v>6</v>
      </c>
      <c r="O650" s="40">
        <v>0.47199999999999998</v>
      </c>
      <c r="P650" s="40">
        <v>0.496</v>
      </c>
      <c r="Q650" s="41">
        <v>44197</v>
      </c>
      <c r="R650" s="43">
        <v>431</v>
      </c>
      <c r="S650" s="43"/>
      <c r="T650" s="43" t="s">
        <v>52</v>
      </c>
      <c r="U650" s="30" t="s">
        <v>2251</v>
      </c>
      <c r="V650" s="44" t="s">
        <v>2252</v>
      </c>
      <c r="W650" s="45"/>
      <c r="X650" s="45"/>
      <c r="Y650" s="48"/>
    </row>
    <row r="651" spans="1:25" ht="60" x14ac:dyDescent="0.25">
      <c r="A651" s="32" t="s">
        <v>2299</v>
      </c>
      <c r="B651" s="32" t="s">
        <v>32</v>
      </c>
      <c r="C651" s="33" t="s">
        <v>2300</v>
      </c>
      <c r="D651" s="60">
        <v>100</v>
      </c>
      <c r="E651" s="35">
        <f t="shared" si="45"/>
        <v>0.1</v>
      </c>
      <c r="F651" s="36" t="str">
        <f t="shared" si="46"/>
        <v>Small</v>
      </c>
      <c r="G651" s="37" t="s">
        <v>176</v>
      </c>
      <c r="H651" s="38">
        <v>57.610410999999999</v>
      </c>
      <c r="I651" s="38">
        <v>-4.9420096999999998</v>
      </c>
      <c r="J651" s="38">
        <v>57.618417999999998</v>
      </c>
      <c r="K651" s="38">
        <v>-4.9447052999999999</v>
      </c>
      <c r="L651" s="37" t="s">
        <v>217</v>
      </c>
      <c r="M651" s="39">
        <v>2014</v>
      </c>
      <c r="N651" s="39">
        <f t="shared" si="44"/>
        <v>7</v>
      </c>
      <c r="O651" s="40">
        <v>0.25900000000000001</v>
      </c>
      <c r="P651" s="40">
        <v>0.36099999999999999</v>
      </c>
      <c r="Q651" s="41">
        <v>44166</v>
      </c>
      <c r="R651" s="43">
        <v>314</v>
      </c>
      <c r="S651" s="43"/>
      <c r="T651" s="43" t="s">
        <v>52</v>
      </c>
      <c r="U651" s="30" t="s">
        <v>2301</v>
      </c>
      <c r="V651" s="44" t="s">
        <v>261</v>
      </c>
      <c r="W651" s="45"/>
      <c r="X651" s="45"/>
      <c r="Y651" s="48"/>
    </row>
    <row r="652" spans="1:25" ht="30" x14ac:dyDescent="0.25">
      <c r="A652" s="33" t="s">
        <v>2347</v>
      </c>
      <c r="B652" s="33" t="s">
        <v>32</v>
      </c>
      <c r="C652" s="33" t="s">
        <v>2348</v>
      </c>
      <c r="D652" s="38">
        <v>100</v>
      </c>
      <c r="E652" s="35">
        <f t="shared" si="45"/>
        <v>0.1</v>
      </c>
      <c r="F652" s="36" t="str">
        <f t="shared" si="46"/>
        <v>Small</v>
      </c>
      <c r="G652" s="37" t="s">
        <v>176</v>
      </c>
      <c r="H652" s="38"/>
      <c r="I652" s="38"/>
      <c r="J652" s="38"/>
      <c r="K652" s="38"/>
      <c r="L652" s="37" t="s">
        <v>217</v>
      </c>
      <c r="M652" s="39">
        <v>2015</v>
      </c>
      <c r="N652" s="39">
        <f t="shared" si="44"/>
        <v>6</v>
      </c>
      <c r="O652" s="43"/>
      <c r="P652" s="43"/>
      <c r="Q652" s="41">
        <v>42430</v>
      </c>
      <c r="R652" s="43">
        <v>103</v>
      </c>
      <c r="S652" s="43"/>
      <c r="T652" s="43"/>
      <c r="U652" s="30" t="s">
        <v>2349</v>
      </c>
      <c r="V652" s="33" t="s">
        <v>2350</v>
      </c>
      <c r="W652" s="38"/>
      <c r="X652" s="38"/>
      <c r="Y652" s="37"/>
    </row>
    <row r="653" spans="1:25" ht="45" x14ac:dyDescent="0.25">
      <c r="A653" s="32" t="s">
        <v>2380</v>
      </c>
      <c r="B653" s="32" t="s">
        <v>32</v>
      </c>
      <c r="C653" s="33" t="s">
        <v>2381</v>
      </c>
      <c r="D653" s="60">
        <v>100</v>
      </c>
      <c r="E653" s="35">
        <f t="shared" si="45"/>
        <v>0.1</v>
      </c>
      <c r="F653" s="36" t="str">
        <f t="shared" si="46"/>
        <v>Small</v>
      </c>
      <c r="G653" s="37" t="s">
        <v>176</v>
      </c>
      <c r="H653" s="38">
        <v>56.304070000000003</v>
      </c>
      <c r="I653" s="38">
        <v>-4.3296909000000001</v>
      </c>
      <c r="J653" s="38">
        <v>56.303908999999997</v>
      </c>
      <c r="K653" s="38">
        <v>-4.3368979999999997</v>
      </c>
      <c r="L653" s="37" t="s">
        <v>217</v>
      </c>
      <c r="M653" s="39">
        <v>2011</v>
      </c>
      <c r="N653" s="39">
        <f t="shared" si="44"/>
        <v>10</v>
      </c>
      <c r="O653" s="40">
        <v>0.223</v>
      </c>
      <c r="P653" s="40">
        <v>0.31</v>
      </c>
      <c r="Q653" s="41">
        <v>43891</v>
      </c>
      <c r="R653" s="43">
        <v>252</v>
      </c>
      <c r="S653" s="43"/>
      <c r="T653" s="43"/>
      <c r="U653" s="30" t="s">
        <v>2382</v>
      </c>
      <c r="V653" s="44" t="s">
        <v>2383</v>
      </c>
      <c r="W653" s="45"/>
      <c r="X653" s="45"/>
      <c r="Y653" s="48"/>
    </row>
    <row r="654" spans="1:25" x14ac:dyDescent="0.25">
      <c r="A654" s="33" t="s">
        <v>3289</v>
      </c>
      <c r="B654" s="33" t="s">
        <v>32</v>
      </c>
      <c r="C654" s="33"/>
      <c r="D654" s="38">
        <v>100</v>
      </c>
      <c r="E654" s="35">
        <f t="shared" si="45"/>
        <v>0.1</v>
      </c>
      <c r="F654" s="36" t="str">
        <f t="shared" si="46"/>
        <v>Small</v>
      </c>
      <c r="G654" s="37" t="s">
        <v>176</v>
      </c>
      <c r="H654" s="38">
        <v>57.123638</v>
      </c>
      <c r="I654" s="38">
        <v>-4.6815265999999998</v>
      </c>
      <c r="J654" s="38">
        <v>57.109959000000003</v>
      </c>
      <c r="K654" s="38">
        <v>-4.6911912999999998</v>
      </c>
      <c r="L654" s="37"/>
      <c r="M654" s="39"/>
      <c r="N654" s="39"/>
      <c r="O654" s="40"/>
      <c r="P654" s="40"/>
      <c r="Q654" s="41"/>
      <c r="R654" s="43"/>
      <c r="S654" s="43"/>
      <c r="T654" s="43"/>
      <c r="U654" s="30"/>
      <c r="V654" s="31"/>
      <c r="W654" s="47"/>
      <c r="X654" s="47"/>
      <c r="Y654" s="53"/>
    </row>
    <row r="655" spans="1:25" ht="30" x14ac:dyDescent="0.25">
      <c r="A655" s="67" t="s">
        <v>3128</v>
      </c>
      <c r="B655" s="68" t="s">
        <v>32</v>
      </c>
      <c r="C655" s="30" t="s">
        <v>3129</v>
      </c>
      <c r="D655" s="69">
        <v>100</v>
      </c>
      <c r="E655" s="70">
        <f t="shared" si="45"/>
        <v>0.1</v>
      </c>
      <c r="F655" s="53" t="str">
        <f t="shared" si="46"/>
        <v>Small</v>
      </c>
      <c r="G655" s="53" t="s">
        <v>176</v>
      </c>
      <c r="H655" s="47">
        <v>56.720523</v>
      </c>
      <c r="I655" s="47">
        <v>-5.1526442000000001</v>
      </c>
      <c r="J655" s="47">
        <v>56.720686087858702</v>
      </c>
      <c r="K655" s="47">
        <v>-5.1440919369336804</v>
      </c>
      <c r="L655" s="53"/>
      <c r="M655" s="82">
        <v>2018</v>
      </c>
      <c r="N655" s="39">
        <f t="shared" ref="N655:N693" si="47">2021-M655</f>
        <v>3</v>
      </c>
      <c r="O655" s="79"/>
      <c r="P655" s="79"/>
      <c r="Q655" s="79"/>
      <c r="R655" s="79"/>
      <c r="S655" s="79"/>
      <c r="T655" s="79"/>
      <c r="U655" s="80"/>
      <c r="V655" s="31"/>
      <c r="W655" s="31"/>
      <c r="X655" s="31"/>
      <c r="Y655" s="31"/>
    </row>
    <row r="656" spans="1:25" ht="45" x14ac:dyDescent="0.25">
      <c r="A656" s="32" t="s">
        <v>2196</v>
      </c>
      <c r="B656" s="32" t="s">
        <v>32</v>
      </c>
      <c r="C656" s="33" t="s">
        <v>2197</v>
      </c>
      <c r="D656" s="60">
        <v>99</v>
      </c>
      <c r="E656" s="35">
        <f t="shared" si="45"/>
        <v>9.9000000000000005E-2</v>
      </c>
      <c r="F656" s="36" t="str">
        <f t="shared" si="46"/>
        <v>Micro</v>
      </c>
      <c r="G656" s="37" t="s">
        <v>176</v>
      </c>
      <c r="H656" s="38">
        <v>56.007856859025402</v>
      </c>
      <c r="I656" s="38">
        <v>-4.9025526699929696</v>
      </c>
      <c r="J656" s="38">
        <v>56.008970662510301</v>
      </c>
      <c r="K656" s="38">
        <v>-4.9135525036266197</v>
      </c>
      <c r="L656" s="37" t="s">
        <v>217</v>
      </c>
      <c r="M656" s="39">
        <v>2013</v>
      </c>
      <c r="N656" s="39">
        <f t="shared" si="47"/>
        <v>8</v>
      </c>
      <c r="O656" s="40">
        <v>0.38700000000000001</v>
      </c>
      <c r="P656" s="40">
        <v>0.38600000000000001</v>
      </c>
      <c r="Q656" s="41">
        <v>44197</v>
      </c>
      <c r="R656" s="43">
        <v>336</v>
      </c>
      <c r="S656" s="43"/>
      <c r="T656" s="43"/>
      <c r="U656" s="30" t="s">
        <v>2198</v>
      </c>
      <c r="V656" s="44" t="s">
        <v>2199</v>
      </c>
      <c r="W656" s="45"/>
      <c r="X656" s="45"/>
      <c r="Y656" s="48"/>
    </row>
    <row r="657" spans="1:25" ht="60" x14ac:dyDescent="0.25">
      <c r="A657" s="33" t="s">
        <v>2206</v>
      </c>
      <c r="B657" s="33" t="s">
        <v>206</v>
      </c>
      <c r="C657" s="33" t="s">
        <v>2207</v>
      </c>
      <c r="D657" s="38">
        <v>99</v>
      </c>
      <c r="E657" s="35">
        <f t="shared" si="45"/>
        <v>9.9000000000000005E-2</v>
      </c>
      <c r="F657" s="36" t="str">
        <f t="shared" si="46"/>
        <v>Micro</v>
      </c>
      <c r="G657" s="37" t="s">
        <v>176</v>
      </c>
      <c r="H657" s="38">
        <v>54.255117430121302</v>
      </c>
      <c r="I657" s="38">
        <v>-2.1541943365697902</v>
      </c>
      <c r="J657" s="38"/>
      <c r="K657" s="38"/>
      <c r="L657" s="37" t="s">
        <v>217</v>
      </c>
      <c r="M657" s="39">
        <v>2015</v>
      </c>
      <c r="N657" s="39">
        <f t="shared" si="47"/>
        <v>6</v>
      </c>
      <c r="O657" s="40">
        <v>0.46100000000000002</v>
      </c>
      <c r="P657" s="40">
        <v>0.54600000000000004</v>
      </c>
      <c r="Q657" s="41">
        <v>43891</v>
      </c>
      <c r="R657" s="43">
        <v>475</v>
      </c>
      <c r="S657" s="43"/>
      <c r="T657" s="43"/>
      <c r="U657" s="30" t="s">
        <v>2208</v>
      </c>
      <c r="V657" s="44" t="s">
        <v>2209</v>
      </c>
      <c r="W657" s="45"/>
      <c r="X657" s="45"/>
      <c r="Y657" s="48"/>
    </row>
    <row r="658" spans="1:25" ht="60" x14ac:dyDescent="0.25">
      <c r="A658" s="32" t="s">
        <v>2212</v>
      </c>
      <c r="B658" s="32" t="s">
        <v>32</v>
      </c>
      <c r="C658" s="33" t="s">
        <v>2213</v>
      </c>
      <c r="D658" s="60">
        <v>99</v>
      </c>
      <c r="E658" s="35">
        <f t="shared" si="45"/>
        <v>9.9000000000000005E-2</v>
      </c>
      <c r="F658" s="36" t="str">
        <f t="shared" si="46"/>
        <v>Micro</v>
      </c>
      <c r="G658" s="37" t="s">
        <v>176</v>
      </c>
      <c r="H658" s="38">
        <v>56.475948000000002</v>
      </c>
      <c r="I658" s="38">
        <v>-5.3640090000000002</v>
      </c>
      <c r="J658" s="38">
        <v>56.482593139330497</v>
      </c>
      <c r="K658" s="38">
        <v>-5.3602986180184997</v>
      </c>
      <c r="L658" s="37" t="s">
        <v>217</v>
      </c>
      <c r="M658" s="39">
        <v>2011</v>
      </c>
      <c r="N658" s="39">
        <f t="shared" si="47"/>
        <v>10</v>
      </c>
      <c r="O658" s="40">
        <v>0.56999999999999995</v>
      </c>
      <c r="P658" s="40">
        <v>0.58099999999999996</v>
      </c>
      <c r="Q658" s="41">
        <v>44197</v>
      </c>
      <c r="R658" s="43">
        <v>505</v>
      </c>
      <c r="S658" s="43"/>
      <c r="T658" s="44" t="s">
        <v>356</v>
      </c>
      <c r="U658" s="30" t="s">
        <v>2214</v>
      </c>
      <c r="V658" s="44" t="s">
        <v>2215</v>
      </c>
      <c r="W658" s="45"/>
      <c r="X658" s="45"/>
      <c r="Y658" s="48"/>
    </row>
    <row r="659" spans="1:25" ht="30" x14ac:dyDescent="0.25">
      <c r="A659" s="32" t="s">
        <v>2216</v>
      </c>
      <c r="B659" s="32" t="s">
        <v>72</v>
      </c>
      <c r="C659" s="33" t="s">
        <v>2217</v>
      </c>
      <c r="D659" s="60">
        <v>99</v>
      </c>
      <c r="E659" s="35">
        <f t="shared" si="45"/>
        <v>9.9000000000000005E-2</v>
      </c>
      <c r="F659" s="36" t="str">
        <f t="shared" si="46"/>
        <v>Micro</v>
      </c>
      <c r="G659" s="37" t="s">
        <v>176</v>
      </c>
      <c r="H659" s="38">
        <v>51.969900344292398</v>
      </c>
      <c r="I659" s="38">
        <v>-4.8844305429305903</v>
      </c>
      <c r="J659" s="38">
        <v>51.96720775</v>
      </c>
      <c r="K659" s="38">
        <v>-4.8822709709999996</v>
      </c>
      <c r="L659" s="37" t="s">
        <v>217</v>
      </c>
      <c r="M659" s="39">
        <v>2014</v>
      </c>
      <c r="N659" s="39">
        <f t="shared" si="47"/>
        <v>7</v>
      </c>
      <c r="O659" s="40">
        <v>0.221</v>
      </c>
      <c r="P659" s="40">
        <v>0.32400000000000001</v>
      </c>
      <c r="Q659" s="41">
        <v>44166</v>
      </c>
      <c r="R659" s="43">
        <v>282</v>
      </c>
      <c r="S659" s="43"/>
      <c r="T659" s="43"/>
      <c r="U659" s="30" t="s">
        <v>2218</v>
      </c>
      <c r="V659" s="44" t="s">
        <v>2219</v>
      </c>
      <c r="W659" s="45"/>
      <c r="X659" s="45"/>
      <c r="Y659" s="48"/>
    </row>
    <row r="660" spans="1:25" ht="45" x14ac:dyDescent="0.25">
      <c r="A660" s="32" t="s">
        <v>2220</v>
      </c>
      <c r="B660" s="32" t="s">
        <v>206</v>
      </c>
      <c r="C660" s="33" t="s">
        <v>2221</v>
      </c>
      <c r="D660" s="60">
        <v>99</v>
      </c>
      <c r="E660" s="35">
        <f t="shared" si="45"/>
        <v>9.9000000000000005E-2</v>
      </c>
      <c r="F660" s="36" t="str">
        <f t="shared" si="46"/>
        <v>Micro</v>
      </c>
      <c r="G660" s="37" t="s">
        <v>176</v>
      </c>
      <c r="H660" s="38">
        <v>51.474102822817201</v>
      </c>
      <c r="I660" s="38">
        <v>-0.91850035678129804</v>
      </c>
      <c r="J660" s="38">
        <v>51.473768999999997</v>
      </c>
      <c r="K660" s="38">
        <v>-0.91880410999999995</v>
      </c>
      <c r="L660" s="37" t="s">
        <v>217</v>
      </c>
      <c r="M660" s="39">
        <v>2016</v>
      </c>
      <c r="N660" s="39">
        <f t="shared" si="47"/>
        <v>5</v>
      </c>
      <c r="O660" s="40">
        <v>0.55200000000000005</v>
      </c>
      <c r="P660" s="40">
        <v>0.48199999999999998</v>
      </c>
      <c r="Q660" s="41">
        <v>44197</v>
      </c>
      <c r="R660" s="43">
        <v>419</v>
      </c>
      <c r="S660" s="43"/>
      <c r="T660" s="43"/>
      <c r="U660" s="30" t="s">
        <v>2222</v>
      </c>
      <c r="V660" s="44" t="s">
        <v>2223</v>
      </c>
      <c r="W660" s="45"/>
      <c r="X660" s="45"/>
      <c r="Y660" s="48"/>
    </row>
    <row r="661" spans="1:25" ht="105" x14ac:dyDescent="0.25">
      <c r="A661" s="32" t="s">
        <v>2228</v>
      </c>
      <c r="B661" s="32" t="s">
        <v>206</v>
      </c>
      <c r="C661" s="33" t="s">
        <v>2229</v>
      </c>
      <c r="D661" s="60">
        <v>99</v>
      </c>
      <c r="E661" s="35">
        <f t="shared" si="45"/>
        <v>9.9000000000000005E-2</v>
      </c>
      <c r="F661" s="36" t="str">
        <f t="shared" si="46"/>
        <v>Micro</v>
      </c>
      <c r="G661" s="37" t="s">
        <v>176</v>
      </c>
      <c r="H661" s="38">
        <v>54.339691000000002</v>
      </c>
      <c r="I661" s="38">
        <v>-3.3637342000000001</v>
      </c>
      <c r="J661" s="38">
        <v>54.339047000000001</v>
      </c>
      <c r="K661" s="38">
        <v>-3.3538736999999998</v>
      </c>
      <c r="L661" s="37" t="s">
        <v>217</v>
      </c>
      <c r="M661" s="39">
        <v>2013</v>
      </c>
      <c r="N661" s="39">
        <f t="shared" si="47"/>
        <v>8</v>
      </c>
      <c r="O661" s="40">
        <v>0.51300000000000001</v>
      </c>
      <c r="P661" s="40">
        <v>0.53600000000000003</v>
      </c>
      <c r="Q661" s="41">
        <v>44197</v>
      </c>
      <c r="R661" s="43">
        <v>466</v>
      </c>
      <c r="S661" s="43"/>
      <c r="T661" s="44" t="s">
        <v>967</v>
      </c>
      <c r="U661" s="30" t="s">
        <v>2230</v>
      </c>
      <c r="V661" s="44" t="s">
        <v>2231</v>
      </c>
      <c r="W661" s="45"/>
      <c r="X661" s="45"/>
      <c r="Y661" s="48"/>
    </row>
    <row r="662" spans="1:25" ht="60" x14ac:dyDescent="0.25">
      <c r="A662" s="32" t="s">
        <v>3325</v>
      </c>
      <c r="B662" s="32" t="s">
        <v>32</v>
      </c>
      <c r="C662" s="33" t="s">
        <v>2232</v>
      </c>
      <c r="D662" s="60">
        <v>99</v>
      </c>
      <c r="E662" s="35">
        <f t="shared" si="45"/>
        <v>9.9000000000000005E-2</v>
      </c>
      <c r="F662" s="36" t="str">
        <f t="shared" si="46"/>
        <v>Micro</v>
      </c>
      <c r="G662" s="37" t="s">
        <v>176</v>
      </c>
      <c r="H662" s="47">
        <v>55.565458</v>
      </c>
      <c r="I662" s="47">
        <v>-5.507593</v>
      </c>
      <c r="J662" s="38">
        <v>55.566091999999998</v>
      </c>
      <c r="K662" s="38">
        <v>-5.5226015999999998</v>
      </c>
      <c r="L662" s="37" t="s">
        <v>217</v>
      </c>
      <c r="M662" s="39">
        <v>2015</v>
      </c>
      <c r="N662" s="39">
        <f t="shared" si="47"/>
        <v>6</v>
      </c>
      <c r="O662" s="40">
        <v>0.44700000000000001</v>
      </c>
      <c r="P662" s="40">
        <v>0.47399999999999998</v>
      </c>
      <c r="Q662" s="41">
        <v>44197</v>
      </c>
      <c r="R662" s="43">
        <v>412</v>
      </c>
      <c r="S662" s="43"/>
      <c r="T662" s="43"/>
      <c r="U662" s="30" t="s">
        <v>2233</v>
      </c>
      <c r="V662" s="44" t="s">
        <v>2234</v>
      </c>
      <c r="W662" s="45"/>
      <c r="X662" s="45"/>
      <c r="Y662" s="48"/>
    </row>
    <row r="663" spans="1:25" ht="45" x14ac:dyDescent="0.25">
      <c r="A663" s="32" t="s">
        <v>2238</v>
      </c>
      <c r="B663" s="32" t="s">
        <v>32</v>
      </c>
      <c r="C663" s="33" t="s">
        <v>2239</v>
      </c>
      <c r="D663" s="60">
        <v>99</v>
      </c>
      <c r="E663" s="35">
        <f t="shared" si="45"/>
        <v>9.9000000000000005E-2</v>
      </c>
      <c r="F663" s="36" t="str">
        <f t="shared" si="46"/>
        <v>Micro</v>
      </c>
      <c r="G663" s="37" t="s">
        <v>176</v>
      </c>
      <c r="H663" s="38">
        <v>56.898414000000002</v>
      </c>
      <c r="I663" s="38">
        <v>-4.8265150999999999</v>
      </c>
      <c r="J663" s="38">
        <v>56.906824</v>
      </c>
      <c r="K663" s="38">
        <v>-4.8500116000000002</v>
      </c>
      <c r="L663" s="37" t="s">
        <v>217</v>
      </c>
      <c r="M663" s="39">
        <v>2013</v>
      </c>
      <c r="N663" s="39">
        <f t="shared" si="47"/>
        <v>8</v>
      </c>
      <c r="O663" s="40">
        <v>0.3</v>
      </c>
      <c r="P663" s="40">
        <v>0.214</v>
      </c>
      <c r="Q663" s="41">
        <v>44105</v>
      </c>
      <c r="R663" s="43">
        <v>186</v>
      </c>
      <c r="S663" s="43"/>
      <c r="T663" s="43" t="s">
        <v>52</v>
      </c>
      <c r="U663" s="30" t="s">
        <v>2240</v>
      </c>
      <c r="V663" s="44" t="s">
        <v>2241</v>
      </c>
      <c r="W663" s="45"/>
      <c r="X663" s="45"/>
      <c r="Y663" s="48"/>
    </row>
    <row r="664" spans="1:25" ht="60" x14ac:dyDescent="0.25">
      <c r="A664" s="32" t="s">
        <v>2242</v>
      </c>
      <c r="B664" s="32" t="s">
        <v>206</v>
      </c>
      <c r="C664" s="33" t="s">
        <v>2243</v>
      </c>
      <c r="D664" s="60">
        <v>99</v>
      </c>
      <c r="E664" s="35">
        <f t="shared" si="45"/>
        <v>9.9000000000000005E-2</v>
      </c>
      <c r="F664" s="36" t="str">
        <f t="shared" si="46"/>
        <v>Micro</v>
      </c>
      <c r="G664" s="37" t="s">
        <v>176</v>
      </c>
      <c r="H664" s="38">
        <v>53.818584956434201</v>
      </c>
      <c r="I664" s="38">
        <v>-2.4040874902795499</v>
      </c>
      <c r="J664" s="38">
        <v>53.818725000000001</v>
      </c>
      <c r="K664" s="38">
        <v>-2.4045212999999999</v>
      </c>
      <c r="L664" s="37" t="s">
        <v>217</v>
      </c>
      <c r="M664" s="39">
        <v>2014</v>
      </c>
      <c r="N664" s="39">
        <f t="shared" si="47"/>
        <v>7</v>
      </c>
      <c r="O664" s="40">
        <v>0.48</v>
      </c>
      <c r="P664" s="40">
        <v>0.53100000000000003</v>
      </c>
      <c r="Q664" s="41">
        <v>44105</v>
      </c>
      <c r="R664" s="43">
        <v>462</v>
      </c>
      <c r="S664" s="43"/>
      <c r="T664" s="43"/>
      <c r="U664" s="30" t="s">
        <v>2244</v>
      </c>
      <c r="V664" s="44" t="s">
        <v>2245</v>
      </c>
      <c r="W664" s="45"/>
      <c r="X664" s="45"/>
      <c r="Y664" s="48"/>
    </row>
    <row r="665" spans="1:25" ht="60" x14ac:dyDescent="0.25">
      <c r="A665" s="32" t="s">
        <v>3280</v>
      </c>
      <c r="B665" s="32" t="s">
        <v>32</v>
      </c>
      <c r="C665" s="33" t="s">
        <v>2246</v>
      </c>
      <c r="D665" s="60">
        <v>99</v>
      </c>
      <c r="E665" s="35">
        <f t="shared" si="45"/>
        <v>9.9000000000000005E-2</v>
      </c>
      <c r="F665" s="36" t="str">
        <f t="shared" si="46"/>
        <v>Micro</v>
      </c>
      <c r="G665" s="37" t="s">
        <v>176</v>
      </c>
      <c r="H665" s="38">
        <v>56.3349128918628</v>
      </c>
      <c r="I665" s="38">
        <v>-5.1673923880034902</v>
      </c>
      <c r="J665" s="38">
        <v>56.330980264350202</v>
      </c>
      <c r="K665" s="111">
        <v>-5.1599109604525903</v>
      </c>
      <c r="L665" s="37" t="s">
        <v>217</v>
      </c>
      <c r="M665" s="39">
        <v>2014</v>
      </c>
      <c r="N665" s="39">
        <f t="shared" si="47"/>
        <v>7</v>
      </c>
      <c r="O665" s="40">
        <v>0.54200000000000004</v>
      </c>
      <c r="P665" s="40">
        <v>0.59099999999999997</v>
      </c>
      <c r="Q665" s="41">
        <v>44105</v>
      </c>
      <c r="R665" s="43">
        <v>514</v>
      </c>
      <c r="S665" s="43"/>
      <c r="T665" s="43"/>
      <c r="U665" s="30" t="s">
        <v>2247</v>
      </c>
      <c r="V665" s="33" t="s">
        <v>2248</v>
      </c>
      <c r="W665" s="38"/>
      <c r="X665" s="38"/>
      <c r="Y665" s="37"/>
    </row>
    <row r="666" spans="1:25" ht="75" x14ac:dyDescent="0.25">
      <c r="A666" s="32" t="s">
        <v>2253</v>
      </c>
      <c r="B666" s="32" t="s">
        <v>206</v>
      </c>
      <c r="C666" s="33" t="s">
        <v>2254</v>
      </c>
      <c r="D666" s="60">
        <v>99</v>
      </c>
      <c r="E666" s="35">
        <f t="shared" si="45"/>
        <v>9.9000000000000005E-2</v>
      </c>
      <c r="F666" s="36" t="str">
        <f t="shared" si="46"/>
        <v>Micro</v>
      </c>
      <c r="G666" s="37" t="s">
        <v>176</v>
      </c>
      <c r="H666" s="38">
        <v>54.624386999999999</v>
      </c>
      <c r="I666" s="38">
        <v>-3.1557463000000001</v>
      </c>
      <c r="J666" s="38">
        <v>54.633090608585498</v>
      </c>
      <c r="K666" s="38">
        <v>-3.1464178722304599</v>
      </c>
      <c r="L666" s="37" t="s">
        <v>217</v>
      </c>
      <c r="M666" s="39">
        <v>2015</v>
      </c>
      <c r="N666" s="39">
        <f t="shared" si="47"/>
        <v>6</v>
      </c>
      <c r="O666" s="40">
        <v>0.39400000000000002</v>
      </c>
      <c r="P666" s="40">
        <v>0.41299999999999998</v>
      </c>
      <c r="Q666" s="41">
        <v>44075</v>
      </c>
      <c r="R666" s="43">
        <v>359</v>
      </c>
      <c r="S666" s="43"/>
      <c r="T666" s="43"/>
      <c r="U666" s="30" t="s">
        <v>2255</v>
      </c>
      <c r="V666" s="44" t="s">
        <v>2256</v>
      </c>
      <c r="W666" s="45"/>
      <c r="X666" s="45"/>
      <c r="Y666" s="48"/>
    </row>
    <row r="667" spans="1:25" ht="60" x14ac:dyDescent="0.25">
      <c r="A667" s="32" t="s">
        <v>2257</v>
      </c>
      <c r="B667" s="32" t="s">
        <v>72</v>
      </c>
      <c r="C667" s="33" t="s">
        <v>2258</v>
      </c>
      <c r="D667" s="60">
        <v>99</v>
      </c>
      <c r="E667" s="35">
        <f t="shared" si="45"/>
        <v>9.9000000000000005E-2</v>
      </c>
      <c r="F667" s="36" t="str">
        <f t="shared" si="46"/>
        <v>Micro</v>
      </c>
      <c r="G667" s="37" t="s">
        <v>176</v>
      </c>
      <c r="H667" s="38">
        <v>52.365107999999999</v>
      </c>
      <c r="I667" s="38">
        <v>-3.7232186</v>
      </c>
      <c r="J667" s="38">
        <v>52.366532999999997</v>
      </c>
      <c r="K667" s="38">
        <v>-3.6994193000000002</v>
      </c>
      <c r="L667" s="37" t="s">
        <v>217</v>
      </c>
      <c r="M667" s="39">
        <v>2013</v>
      </c>
      <c r="N667" s="39">
        <f t="shared" si="47"/>
        <v>8</v>
      </c>
      <c r="O667" s="40">
        <v>0.49099999999999999</v>
      </c>
      <c r="P667" s="40">
        <v>0.499</v>
      </c>
      <c r="Q667" s="41">
        <v>43586</v>
      </c>
      <c r="R667" s="43">
        <v>433</v>
      </c>
      <c r="S667" s="43"/>
      <c r="T667" s="43"/>
      <c r="U667" s="30" t="s">
        <v>2259</v>
      </c>
      <c r="V667" s="44" t="s">
        <v>2227</v>
      </c>
      <c r="W667" s="45"/>
      <c r="X667" s="45"/>
      <c r="Y667" s="48"/>
    </row>
    <row r="668" spans="1:25" ht="45" x14ac:dyDescent="0.25">
      <c r="A668" s="33" t="s">
        <v>2260</v>
      </c>
      <c r="B668" s="33" t="s">
        <v>32</v>
      </c>
      <c r="C668" s="33" t="s">
        <v>2261</v>
      </c>
      <c r="D668" s="38">
        <v>99</v>
      </c>
      <c r="E668" s="35">
        <f t="shared" si="45"/>
        <v>9.9000000000000005E-2</v>
      </c>
      <c r="F668" s="36" t="str">
        <f t="shared" si="46"/>
        <v>Micro</v>
      </c>
      <c r="G668" s="37"/>
      <c r="H668" s="38">
        <v>56.025702653769798</v>
      </c>
      <c r="I668" s="38">
        <v>-5.2919151673443698</v>
      </c>
      <c r="J668" s="38"/>
      <c r="K668" s="38"/>
      <c r="L668" s="37" t="s">
        <v>217</v>
      </c>
      <c r="M668" s="39">
        <v>2013</v>
      </c>
      <c r="N668" s="39">
        <f t="shared" si="47"/>
        <v>8</v>
      </c>
      <c r="O668" s="40">
        <v>9.9000000000000005E-2</v>
      </c>
      <c r="P668" s="40">
        <v>0.69299999999999995</v>
      </c>
      <c r="Q668" s="41">
        <v>43525</v>
      </c>
      <c r="R668" s="43">
        <v>601</v>
      </c>
      <c r="S668" s="43"/>
      <c r="T668" s="43"/>
      <c r="U668" s="30" t="s">
        <v>2262</v>
      </c>
      <c r="V668" s="44" t="s">
        <v>2263</v>
      </c>
      <c r="W668" s="45"/>
      <c r="X668" s="45"/>
      <c r="Y668" s="48"/>
    </row>
    <row r="669" spans="1:25" ht="30" x14ac:dyDescent="0.25">
      <c r="A669" s="32" t="s">
        <v>2264</v>
      </c>
      <c r="B669" s="32" t="s">
        <v>32</v>
      </c>
      <c r="C669" s="33" t="s">
        <v>2265</v>
      </c>
      <c r="D669" s="60">
        <v>99</v>
      </c>
      <c r="E669" s="35">
        <f t="shared" si="45"/>
        <v>9.9000000000000005E-2</v>
      </c>
      <c r="F669" s="36" t="str">
        <f t="shared" si="46"/>
        <v>Micro</v>
      </c>
      <c r="G669" s="37" t="s">
        <v>176</v>
      </c>
      <c r="H669" s="38">
        <v>58.037353000000003</v>
      </c>
      <c r="I669" s="38">
        <v>-3.8413458</v>
      </c>
      <c r="J669" s="38">
        <v>58.044676000000003</v>
      </c>
      <c r="K669" s="38">
        <v>-3.8707615</v>
      </c>
      <c r="L669" s="37" t="s">
        <v>217</v>
      </c>
      <c r="M669" s="39">
        <v>2014</v>
      </c>
      <c r="N669" s="39">
        <f t="shared" si="47"/>
        <v>7</v>
      </c>
      <c r="O669" s="40">
        <v>0.60299999999999998</v>
      </c>
      <c r="P669" s="40">
        <v>0.498</v>
      </c>
      <c r="Q669" s="41">
        <v>42948</v>
      </c>
      <c r="R669" s="43">
        <v>432</v>
      </c>
      <c r="S669" s="43"/>
      <c r="T669" s="43" t="s">
        <v>52</v>
      </c>
      <c r="U669" s="30" t="s">
        <v>2266</v>
      </c>
      <c r="V669" s="44" t="s">
        <v>2063</v>
      </c>
      <c r="W669" s="45"/>
      <c r="X669" s="45"/>
      <c r="Y669" s="48"/>
    </row>
    <row r="670" spans="1:25" ht="45" x14ac:dyDescent="0.25">
      <c r="A670" s="33" t="s">
        <v>2267</v>
      </c>
      <c r="B670" s="33" t="s">
        <v>32</v>
      </c>
      <c r="C670" s="33" t="s">
        <v>2268</v>
      </c>
      <c r="D670" s="38">
        <v>99</v>
      </c>
      <c r="E670" s="35">
        <f t="shared" si="45"/>
        <v>9.9000000000000005E-2</v>
      </c>
      <c r="F670" s="36" t="str">
        <f t="shared" si="46"/>
        <v>Micro</v>
      </c>
      <c r="G670" s="37" t="s">
        <v>176</v>
      </c>
      <c r="H670" s="38"/>
      <c r="I670" s="38"/>
      <c r="J670" s="38">
        <v>56.099077999999999</v>
      </c>
      <c r="K670" s="38">
        <v>-4.0432363000000002</v>
      </c>
      <c r="L670" s="37" t="s">
        <v>217</v>
      </c>
      <c r="M670" s="39">
        <v>2015</v>
      </c>
      <c r="N670" s="39">
        <f t="shared" si="47"/>
        <v>6</v>
      </c>
      <c r="O670" s="40">
        <v>0.78900000000000003</v>
      </c>
      <c r="P670" s="40">
        <v>0.69299999999999995</v>
      </c>
      <c r="Q670" s="41">
        <v>43525</v>
      </c>
      <c r="R670" s="43">
        <v>601</v>
      </c>
      <c r="S670" s="43"/>
      <c r="T670" s="43"/>
      <c r="U670" s="30" t="s">
        <v>2269</v>
      </c>
      <c r="V670" s="44" t="s">
        <v>2270</v>
      </c>
      <c r="W670" s="45"/>
      <c r="X670" s="45"/>
      <c r="Y670" s="48"/>
    </row>
    <row r="671" spans="1:25" ht="45" x14ac:dyDescent="0.25">
      <c r="A671" s="32" t="s">
        <v>2271</v>
      </c>
      <c r="B671" s="32" t="s">
        <v>206</v>
      </c>
      <c r="C671" s="33" t="s">
        <v>2272</v>
      </c>
      <c r="D671" s="60">
        <v>99</v>
      </c>
      <c r="E671" s="35">
        <f t="shared" si="45"/>
        <v>9.9000000000000005E-2</v>
      </c>
      <c r="F671" s="36" t="str">
        <f t="shared" si="46"/>
        <v>Micro</v>
      </c>
      <c r="G671" s="37" t="s">
        <v>176</v>
      </c>
      <c r="H671" s="38">
        <v>54.301031999999999</v>
      </c>
      <c r="I671" s="38">
        <v>-1.8590126</v>
      </c>
      <c r="J671" s="38">
        <v>54.311627000000001</v>
      </c>
      <c r="K671" s="38">
        <v>-1.8793420000000001</v>
      </c>
      <c r="L671" s="37" t="s">
        <v>217</v>
      </c>
      <c r="M671" s="39">
        <v>2015</v>
      </c>
      <c r="N671" s="39">
        <f t="shared" si="47"/>
        <v>6</v>
      </c>
      <c r="O671" s="40">
        <v>0.498</v>
      </c>
      <c r="P671" s="40">
        <v>0.65700000000000003</v>
      </c>
      <c r="Q671" s="41">
        <v>44105</v>
      </c>
      <c r="R671" s="43">
        <v>571</v>
      </c>
      <c r="S671" s="43"/>
      <c r="T671" s="43"/>
      <c r="U671" s="30" t="s">
        <v>2273</v>
      </c>
      <c r="V671" s="33" t="s">
        <v>2274</v>
      </c>
      <c r="W671" s="38"/>
      <c r="X671" s="38"/>
      <c r="Y671" s="37"/>
    </row>
    <row r="672" spans="1:25" ht="75" x14ac:dyDescent="0.25">
      <c r="A672" s="32" t="s">
        <v>2275</v>
      </c>
      <c r="B672" s="32" t="s">
        <v>72</v>
      </c>
      <c r="C672" s="33" t="s">
        <v>1415</v>
      </c>
      <c r="D672" s="60">
        <v>99</v>
      </c>
      <c r="E672" s="35">
        <f t="shared" si="45"/>
        <v>9.9000000000000005E-2</v>
      </c>
      <c r="F672" s="36" t="str">
        <f t="shared" si="46"/>
        <v>Micro</v>
      </c>
      <c r="G672" s="37"/>
      <c r="H672" s="38"/>
      <c r="I672" s="38"/>
      <c r="J672" s="38"/>
      <c r="K672" s="38"/>
      <c r="L672" s="37" t="s">
        <v>217</v>
      </c>
      <c r="M672" s="39">
        <v>2015</v>
      </c>
      <c r="N672" s="39">
        <f t="shared" si="47"/>
        <v>6</v>
      </c>
      <c r="O672" s="40">
        <v>0.61699999999999999</v>
      </c>
      <c r="P672" s="40">
        <v>0.69799999999999995</v>
      </c>
      <c r="Q672" s="41">
        <v>43891</v>
      </c>
      <c r="R672" s="43">
        <v>607</v>
      </c>
      <c r="S672" s="43"/>
      <c r="T672" s="43"/>
      <c r="U672" s="30" t="s">
        <v>2276</v>
      </c>
      <c r="V672" s="44" t="s">
        <v>2277</v>
      </c>
      <c r="W672" s="45"/>
      <c r="X672" s="45"/>
      <c r="Y672" s="48"/>
    </row>
    <row r="673" spans="1:25" x14ac:dyDescent="0.25">
      <c r="A673" s="32" t="s">
        <v>2278</v>
      </c>
      <c r="B673" s="32" t="s">
        <v>206</v>
      </c>
      <c r="C673" s="33"/>
      <c r="D673" s="60">
        <v>99</v>
      </c>
      <c r="E673" s="35">
        <f t="shared" si="45"/>
        <v>9.9000000000000005E-2</v>
      </c>
      <c r="F673" s="36" t="str">
        <f t="shared" si="46"/>
        <v>Micro</v>
      </c>
      <c r="G673" s="37" t="s">
        <v>176</v>
      </c>
      <c r="H673" s="38">
        <v>54.474488999999998</v>
      </c>
      <c r="I673" s="38">
        <v>-3.0249359999999998</v>
      </c>
      <c r="J673" s="38">
        <v>54.4790709382222</v>
      </c>
      <c r="K673" s="38">
        <v>-3.0210123232424402</v>
      </c>
      <c r="L673" s="37" t="s">
        <v>217</v>
      </c>
      <c r="M673" s="39">
        <v>2014</v>
      </c>
      <c r="N673" s="39">
        <f t="shared" si="47"/>
        <v>7</v>
      </c>
      <c r="O673" s="40">
        <v>0.57399999999999995</v>
      </c>
      <c r="P673" s="40">
        <v>0.57699999999999996</v>
      </c>
      <c r="Q673" s="41">
        <v>44166</v>
      </c>
      <c r="R673" s="43">
        <v>502</v>
      </c>
      <c r="S673" s="43"/>
      <c r="T673" s="43"/>
      <c r="U673" s="30"/>
      <c r="V673" s="31"/>
      <c r="W673" s="47"/>
      <c r="X673" s="47"/>
      <c r="Y673" s="53"/>
    </row>
    <row r="674" spans="1:25" ht="45" x14ac:dyDescent="0.25">
      <c r="A674" s="32" t="s">
        <v>3331</v>
      </c>
      <c r="B674" s="32" t="s">
        <v>32</v>
      </c>
      <c r="C674" s="33" t="s">
        <v>2279</v>
      </c>
      <c r="D674" s="60">
        <v>99</v>
      </c>
      <c r="E674" s="35">
        <f t="shared" si="45"/>
        <v>9.9000000000000005E-2</v>
      </c>
      <c r="F674" s="36" t="str">
        <f t="shared" si="46"/>
        <v>Micro</v>
      </c>
      <c r="G674" s="37" t="s">
        <v>176</v>
      </c>
      <c r="H674" s="38">
        <v>56.0197385905036</v>
      </c>
      <c r="I674" s="38">
        <v>-4.9041371916837599</v>
      </c>
      <c r="J674" s="38">
        <v>56.023961</v>
      </c>
      <c r="K674" s="38">
        <v>-4.9294127000000003</v>
      </c>
      <c r="L674" s="37" t="s">
        <v>217</v>
      </c>
      <c r="M674" s="39">
        <v>2014</v>
      </c>
      <c r="N674" s="39">
        <f t="shared" si="47"/>
        <v>7</v>
      </c>
      <c r="O674" s="40">
        <v>0.68700000000000006</v>
      </c>
      <c r="P674" s="40">
        <v>0.65700000000000003</v>
      </c>
      <c r="Q674" s="41">
        <v>44197</v>
      </c>
      <c r="R674" s="43">
        <v>571</v>
      </c>
      <c r="S674" s="43"/>
      <c r="T674" s="37" t="s">
        <v>559</v>
      </c>
      <c r="U674" s="30" t="s">
        <v>2280</v>
      </c>
      <c r="V674" s="44" t="s">
        <v>2281</v>
      </c>
      <c r="W674" s="45"/>
      <c r="X674" s="45"/>
      <c r="Y674" s="48"/>
    </row>
    <row r="675" spans="1:25" ht="45" x14ac:dyDescent="0.25">
      <c r="A675" s="32" t="s">
        <v>2282</v>
      </c>
      <c r="B675" s="32" t="s">
        <v>206</v>
      </c>
      <c r="C675" s="33" t="s">
        <v>2283</v>
      </c>
      <c r="D675" s="60">
        <v>99</v>
      </c>
      <c r="E675" s="35">
        <f t="shared" si="45"/>
        <v>9.9000000000000005E-2</v>
      </c>
      <c r="F675" s="36" t="str">
        <f t="shared" si="46"/>
        <v>Micro</v>
      </c>
      <c r="G675" s="37"/>
      <c r="H675" s="38"/>
      <c r="I675" s="38"/>
      <c r="J675" s="38"/>
      <c r="K675" s="38"/>
      <c r="L675" s="37" t="s">
        <v>217</v>
      </c>
      <c r="M675" s="39">
        <v>2015</v>
      </c>
      <c r="N675" s="39">
        <f t="shared" si="47"/>
        <v>6</v>
      </c>
      <c r="O675" s="40">
        <v>0.377</v>
      </c>
      <c r="P675" s="40">
        <v>0.434</v>
      </c>
      <c r="Q675" s="41">
        <v>43617</v>
      </c>
      <c r="R675" s="43">
        <v>376</v>
      </c>
      <c r="S675" s="43"/>
      <c r="T675" s="43"/>
      <c r="U675" s="30" t="s">
        <v>2284</v>
      </c>
      <c r="V675" s="33" t="s">
        <v>2285</v>
      </c>
      <c r="W675" s="38"/>
      <c r="X675" s="38"/>
      <c r="Y675" s="37"/>
    </row>
    <row r="676" spans="1:25" ht="45" x14ac:dyDescent="0.25">
      <c r="A676" s="32" t="s">
        <v>2286</v>
      </c>
      <c r="B676" s="32" t="s">
        <v>72</v>
      </c>
      <c r="C676" s="33" t="s">
        <v>223</v>
      </c>
      <c r="D676" s="60">
        <v>99</v>
      </c>
      <c r="E676" s="35">
        <f t="shared" si="45"/>
        <v>9.9000000000000005E-2</v>
      </c>
      <c r="F676" s="36" t="str">
        <f t="shared" si="46"/>
        <v>Micro</v>
      </c>
      <c r="G676" s="37" t="s">
        <v>387</v>
      </c>
      <c r="H676" s="38">
        <v>51.790492524447302</v>
      </c>
      <c r="I676" s="38">
        <v>-3.4333815264224299</v>
      </c>
      <c r="J676" s="38" t="s">
        <v>197</v>
      </c>
      <c r="K676" s="38" t="s">
        <v>197</v>
      </c>
      <c r="L676" s="37" t="s">
        <v>217</v>
      </c>
      <c r="M676" s="39">
        <v>2017</v>
      </c>
      <c r="N676" s="39">
        <f t="shared" si="47"/>
        <v>4</v>
      </c>
      <c r="O676" s="40">
        <v>0.52800000000000002</v>
      </c>
      <c r="P676" s="40">
        <v>0.47499999999999998</v>
      </c>
      <c r="Q676" s="41">
        <v>44197</v>
      </c>
      <c r="R676" s="43">
        <v>413</v>
      </c>
      <c r="S676" s="43"/>
      <c r="T676" s="43"/>
      <c r="U676" s="30" t="s">
        <v>2287</v>
      </c>
      <c r="V676" s="44" t="s">
        <v>2288</v>
      </c>
      <c r="W676" s="45"/>
      <c r="X676" s="45"/>
      <c r="Y676" s="48"/>
    </row>
    <row r="677" spans="1:25" ht="30" x14ac:dyDescent="0.25">
      <c r="A677" s="32" t="s">
        <v>3383</v>
      </c>
      <c r="B677" s="32" t="s">
        <v>72</v>
      </c>
      <c r="C677" s="33" t="s">
        <v>2289</v>
      </c>
      <c r="D677" s="60">
        <v>99</v>
      </c>
      <c r="E677" s="35">
        <f t="shared" si="45"/>
        <v>9.9000000000000005E-2</v>
      </c>
      <c r="F677" s="36" t="str">
        <f t="shared" si="46"/>
        <v>Micro</v>
      </c>
      <c r="G677" s="37" t="s">
        <v>176</v>
      </c>
      <c r="H677" s="38">
        <v>52.961300999999999</v>
      </c>
      <c r="I677" s="49">
        <v>-3.1682541</v>
      </c>
      <c r="J677" s="49">
        <v>52.952088000000003</v>
      </c>
      <c r="K677" s="49">
        <v>-3.1827318</v>
      </c>
      <c r="L677" s="37" t="s">
        <v>217</v>
      </c>
      <c r="M677" s="39">
        <v>2012</v>
      </c>
      <c r="N677" s="39">
        <f t="shared" si="47"/>
        <v>9</v>
      </c>
      <c r="O677" s="40">
        <v>0.19600000000000001</v>
      </c>
      <c r="P677" s="40">
        <v>0.26100000000000001</v>
      </c>
      <c r="Q677" s="41">
        <v>43891</v>
      </c>
      <c r="R677" s="43">
        <v>227</v>
      </c>
      <c r="S677" s="43"/>
      <c r="T677" s="43"/>
      <c r="U677" s="30" t="s">
        <v>2290</v>
      </c>
      <c r="V677" s="44" t="s">
        <v>2291</v>
      </c>
      <c r="W677" s="45"/>
      <c r="X677" s="45"/>
      <c r="Y677" s="48"/>
    </row>
    <row r="678" spans="1:25" ht="45" x14ac:dyDescent="0.25">
      <c r="A678" s="32" t="s">
        <v>2292</v>
      </c>
      <c r="B678" s="32" t="s">
        <v>206</v>
      </c>
      <c r="C678" s="33" t="s">
        <v>2293</v>
      </c>
      <c r="D678" s="60">
        <v>99</v>
      </c>
      <c r="E678" s="35">
        <f t="shared" si="45"/>
        <v>9.9000000000000005E-2</v>
      </c>
      <c r="F678" s="36" t="str">
        <f t="shared" si="46"/>
        <v>Micro</v>
      </c>
      <c r="G678" s="37" t="s">
        <v>176</v>
      </c>
      <c r="H678" s="38">
        <v>54.249094999999997</v>
      </c>
      <c r="I678" s="38">
        <v>-3.3023256999999999</v>
      </c>
      <c r="J678" s="38">
        <v>54.258167999999998</v>
      </c>
      <c r="K678" s="38">
        <v>-3.3034498999999999</v>
      </c>
      <c r="L678" s="37" t="s">
        <v>217</v>
      </c>
      <c r="M678" s="39">
        <v>2012</v>
      </c>
      <c r="N678" s="39">
        <f t="shared" si="47"/>
        <v>9</v>
      </c>
      <c r="O678" s="40">
        <v>0.40300000000000002</v>
      </c>
      <c r="P678" s="40">
        <v>0.41899999999999998</v>
      </c>
      <c r="Q678" s="41">
        <v>44166</v>
      </c>
      <c r="R678" s="43">
        <v>364</v>
      </c>
      <c r="S678" s="43"/>
      <c r="T678" s="44" t="s">
        <v>967</v>
      </c>
      <c r="U678" s="30" t="s">
        <v>2294</v>
      </c>
      <c r="V678" s="44" t="s">
        <v>2295</v>
      </c>
      <c r="W678" s="45"/>
      <c r="X678" s="45"/>
      <c r="Y678" s="48"/>
    </row>
    <row r="679" spans="1:25" ht="45" x14ac:dyDescent="0.25">
      <c r="A679" s="32" t="s">
        <v>2296</v>
      </c>
      <c r="B679" s="32" t="s">
        <v>32</v>
      </c>
      <c r="C679" s="33" t="s">
        <v>2297</v>
      </c>
      <c r="D679" s="60">
        <v>99</v>
      </c>
      <c r="E679" s="35">
        <f t="shared" si="45"/>
        <v>9.9000000000000005E-2</v>
      </c>
      <c r="F679" s="36" t="str">
        <f t="shared" si="46"/>
        <v>Micro</v>
      </c>
      <c r="G679" s="37" t="s">
        <v>176</v>
      </c>
      <c r="H679" s="38">
        <v>56.213523000000002</v>
      </c>
      <c r="I679" s="38">
        <v>-5.2990861000000002</v>
      </c>
      <c r="J679" s="38">
        <v>56.206401999999997</v>
      </c>
      <c r="K679" s="38">
        <v>-5.3042876000000003</v>
      </c>
      <c r="L679" s="37" t="s">
        <v>217</v>
      </c>
      <c r="M679" s="39">
        <v>2012</v>
      </c>
      <c r="N679" s="39">
        <f t="shared" si="47"/>
        <v>9</v>
      </c>
      <c r="O679" s="40">
        <v>0.31</v>
      </c>
      <c r="P679" s="40">
        <v>0.34799999999999998</v>
      </c>
      <c r="Q679" s="41">
        <v>44166</v>
      </c>
      <c r="R679" s="43">
        <v>303</v>
      </c>
      <c r="S679" s="43"/>
      <c r="T679" s="44" t="s">
        <v>102</v>
      </c>
      <c r="U679" s="30" t="s">
        <v>2298</v>
      </c>
      <c r="V679" s="44" t="s">
        <v>303</v>
      </c>
      <c r="W679" s="45"/>
      <c r="X679" s="45"/>
      <c r="Y679" s="48"/>
    </row>
    <row r="680" spans="1:25" ht="45" x14ac:dyDescent="0.25">
      <c r="A680" s="32" t="s">
        <v>2302</v>
      </c>
      <c r="B680" s="32" t="s">
        <v>32</v>
      </c>
      <c r="C680" s="105" t="s">
        <v>840</v>
      </c>
      <c r="D680" s="60">
        <v>99</v>
      </c>
      <c r="E680" s="35">
        <f t="shared" si="45"/>
        <v>9.9000000000000005E-2</v>
      </c>
      <c r="F680" s="36" t="str">
        <f t="shared" si="46"/>
        <v>Micro</v>
      </c>
      <c r="G680" s="37"/>
      <c r="H680" s="38"/>
      <c r="I680" s="38"/>
      <c r="J680" s="38"/>
      <c r="K680" s="38"/>
      <c r="L680" s="37" t="s">
        <v>217</v>
      </c>
      <c r="M680" s="39">
        <v>2015</v>
      </c>
      <c r="N680" s="39">
        <f t="shared" si="47"/>
        <v>6</v>
      </c>
      <c r="O680" s="40">
        <v>0.53700000000000003</v>
      </c>
      <c r="P680" s="40">
        <v>0.30399999999999999</v>
      </c>
      <c r="Q680" s="41">
        <v>44197</v>
      </c>
      <c r="R680" s="43">
        <v>264</v>
      </c>
      <c r="S680" s="43"/>
      <c r="T680" s="43"/>
      <c r="U680" s="30" t="s">
        <v>2303</v>
      </c>
      <c r="V680" s="44" t="s">
        <v>2304</v>
      </c>
      <c r="W680" s="45"/>
      <c r="X680" s="45"/>
      <c r="Y680" s="48"/>
    </row>
    <row r="681" spans="1:25" ht="60" x14ac:dyDescent="0.25">
      <c r="A681" s="32" t="s">
        <v>2305</v>
      </c>
      <c r="B681" s="32" t="s">
        <v>206</v>
      </c>
      <c r="C681" s="33" t="s">
        <v>2306</v>
      </c>
      <c r="D681" s="60">
        <v>99</v>
      </c>
      <c r="E681" s="35">
        <f t="shared" si="45"/>
        <v>9.9000000000000005E-2</v>
      </c>
      <c r="F681" s="36" t="str">
        <f t="shared" si="46"/>
        <v>Micro</v>
      </c>
      <c r="G681" s="37" t="s">
        <v>176</v>
      </c>
      <c r="H681" s="38">
        <v>51.486377166754899</v>
      </c>
      <c r="I681" s="38">
        <v>-1.03895830626338</v>
      </c>
      <c r="J681" s="38">
        <v>51.485721973772797</v>
      </c>
      <c r="K681" s="38">
        <v>-1.0374866186494101</v>
      </c>
      <c r="L681" s="37" t="s">
        <v>217</v>
      </c>
      <c r="M681" s="39">
        <v>2011</v>
      </c>
      <c r="N681" s="39">
        <f t="shared" si="47"/>
        <v>10</v>
      </c>
      <c r="O681" s="40">
        <v>0.41499999999999998</v>
      </c>
      <c r="P681" s="40">
        <v>0.29399999999999998</v>
      </c>
      <c r="Q681" s="41">
        <v>44075</v>
      </c>
      <c r="R681" s="43">
        <v>256</v>
      </c>
      <c r="S681" s="43"/>
      <c r="T681" s="44" t="s">
        <v>2307</v>
      </c>
      <c r="U681" s="30" t="s">
        <v>2308</v>
      </c>
      <c r="V681" s="33" t="s">
        <v>2309</v>
      </c>
      <c r="W681" s="38"/>
      <c r="X681" s="38"/>
      <c r="Y681" s="37"/>
    </row>
    <row r="682" spans="1:25" ht="45" x14ac:dyDescent="0.25">
      <c r="A682" s="32" t="s">
        <v>2310</v>
      </c>
      <c r="B682" s="32" t="s">
        <v>32</v>
      </c>
      <c r="C682" s="33" t="s">
        <v>2311</v>
      </c>
      <c r="D682" s="60">
        <v>99</v>
      </c>
      <c r="E682" s="35">
        <f t="shared" si="45"/>
        <v>9.9000000000000005E-2</v>
      </c>
      <c r="F682" s="36" t="str">
        <f t="shared" si="46"/>
        <v>Micro</v>
      </c>
      <c r="G682" s="37" t="s">
        <v>176</v>
      </c>
      <c r="H682" s="38">
        <v>56.0632951473833</v>
      </c>
      <c r="I682" s="38">
        <v>-4.9336094806888298</v>
      </c>
      <c r="J682" s="38">
        <v>56.060189709805201</v>
      </c>
      <c r="K682" s="38">
        <v>-4.9506960837929403</v>
      </c>
      <c r="L682" s="37" t="s">
        <v>217</v>
      </c>
      <c r="M682" s="39">
        <v>2017</v>
      </c>
      <c r="N682" s="39">
        <f t="shared" si="47"/>
        <v>4</v>
      </c>
      <c r="O682" s="40">
        <v>0.59499999999999997</v>
      </c>
      <c r="P682" s="40">
        <v>0.52400000000000002</v>
      </c>
      <c r="Q682" s="41">
        <v>44197</v>
      </c>
      <c r="R682" s="43">
        <v>456</v>
      </c>
      <c r="S682" s="43"/>
      <c r="T682" s="43"/>
      <c r="U682" s="30" t="s">
        <v>2312</v>
      </c>
      <c r="V682" s="44" t="s">
        <v>1839</v>
      </c>
      <c r="W682" s="45"/>
      <c r="X682" s="45"/>
      <c r="Y682" s="48"/>
    </row>
    <row r="683" spans="1:25" ht="30" x14ac:dyDescent="0.25">
      <c r="A683" s="32" t="s">
        <v>2313</v>
      </c>
      <c r="B683" s="32" t="s">
        <v>72</v>
      </c>
      <c r="C683" s="33" t="s">
        <v>2314</v>
      </c>
      <c r="D683" s="60">
        <v>99</v>
      </c>
      <c r="E683" s="35">
        <f t="shared" si="45"/>
        <v>9.9000000000000005E-2</v>
      </c>
      <c r="F683" s="36" t="str">
        <f t="shared" si="46"/>
        <v>Micro</v>
      </c>
      <c r="G683" s="37"/>
      <c r="H683" s="38"/>
      <c r="I683" s="38"/>
      <c r="J683" s="38"/>
      <c r="K683" s="38"/>
      <c r="L683" s="37" t="s">
        <v>217</v>
      </c>
      <c r="M683" s="39">
        <v>2017</v>
      </c>
      <c r="N683" s="39">
        <f t="shared" si="47"/>
        <v>4</v>
      </c>
      <c r="O683" s="43"/>
      <c r="P683" s="43"/>
      <c r="Q683" s="41">
        <v>43160</v>
      </c>
      <c r="R683" s="43">
        <v>413</v>
      </c>
      <c r="S683" s="43"/>
      <c r="T683" s="43"/>
      <c r="U683" s="30" t="s">
        <v>2315</v>
      </c>
      <c r="V683" s="44" t="s">
        <v>2316</v>
      </c>
      <c r="W683" s="45"/>
      <c r="X683" s="45"/>
      <c r="Y683" s="48"/>
    </row>
    <row r="684" spans="1:25" ht="60" x14ac:dyDescent="0.25">
      <c r="A684" s="32" t="s">
        <v>2317</v>
      </c>
      <c r="B684" s="32" t="s">
        <v>32</v>
      </c>
      <c r="C684" s="33" t="s">
        <v>2318</v>
      </c>
      <c r="D684" s="60">
        <v>99</v>
      </c>
      <c r="E684" s="35">
        <f t="shared" si="45"/>
        <v>9.9000000000000005E-2</v>
      </c>
      <c r="F684" s="36" t="str">
        <f t="shared" si="46"/>
        <v>Micro</v>
      </c>
      <c r="G684" s="37"/>
      <c r="H684" s="38"/>
      <c r="I684" s="38"/>
      <c r="J684" s="38"/>
      <c r="K684" s="38"/>
      <c r="L684" s="37" t="s">
        <v>217</v>
      </c>
      <c r="M684" s="39">
        <v>2014</v>
      </c>
      <c r="N684" s="39">
        <f t="shared" si="47"/>
        <v>7</v>
      </c>
      <c r="O684" s="40">
        <v>0.77900000000000003</v>
      </c>
      <c r="P684" s="40">
        <v>0.79300000000000004</v>
      </c>
      <c r="Q684" s="41">
        <v>44197</v>
      </c>
      <c r="R684" s="43">
        <v>690</v>
      </c>
      <c r="S684" s="43"/>
      <c r="T684" s="43"/>
      <c r="U684" s="30" t="s">
        <v>2319</v>
      </c>
      <c r="V684" s="44" t="s">
        <v>2320</v>
      </c>
      <c r="W684" s="45"/>
      <c r="X684" s="45"/>
      <c r="Y684" s="48"/>
    </row>
    <row r="685" spans="1:25" ht="60" x14ac:dyDescent="0.25">
      <c r="A685" s="32" t="s">
        <v>2321</v>
      </c>
      <c r="B685" s="32" t="s">
        <v>32</v>
      </c>
      <c r="C685" s="33" t="s">
        <v>2322</v>
      </c>
      <c r="D685" s="60">
        <v>99</v>
      </c>
      <c r="E685" s="35">
        <f t="shared" si="45"/>
        <v>9.9000000000000005E-2</v>
      </c>
      <c r="F685" s="36" t="str">
        <f t="shared" si="46"/>
        <v>Micro</v>
      </c>
      <c r="G685" s="37" t="s">
        <v>176</v>
      </c>
      <c r="H685" s="38">
        <v>56.553879000000002</v>
      </c>
      <c r="I685" s="38">
        <v>-4.1213737000000004</v>
      </c>
      <c r="J685" s="38" t="s">
        <v>2323</v>
      </c>
      <c r="K685" s="58" t="s">
        <v>2324</v>
      </c>
      <c r="L685" s="37" t="s">
        <v>217</v>
      </c>
      <c r="M685" s="39">
        <v>2013</v>
      </c>
      <c r="N685" s="39">
        <f t="shared" si="47"/>
        <v>8</v>
      </c>
      <c r="O685" s="40">
        <v>0.38800000000000001</v>
      </c>
      <c r="P685" s="40">
        <v>0.42399999999999999</v>
      </c>
      <c r="Q685" s="41">
        <v>44197</v>
      </c>
      <c r="R685" s="43">
        <v>369</v>
      </c>
      <c r="S685" s="43"/>
      <c r="T685" s="44" t="s">
        <v>307</v>
      </c>
      <c r="U685" s="30" t="s">
        <v>2325</v>
      </c>
      <c r="V685" s="44" t="s">
        <v>2326</v>
      </c>
      <c r="W685" s="45"/>
      <c r="X685" s="45"/>
      <c r="Y685" s="48"/>
    </row>
    <row r="686" spans="1:25" ht="45" x14ac:dyDescent="0.25">
      <c r="A686" s="32" t="s">
        <v>2327</v>
      </c>
      <c r="B686" s="32" t="s">
        <v>206</v>
      </c>
      <c r="C686" s="33" t="s">
        <v>2328</v>
      </c>
      <c r="D686" s="60">
        <v>99</v>
      </c>
      <c r="E686" s="35">
        <f t="shared" si="45"/>
        <v>9.9000000000000005E-2</v>
      </c>
      <c r="F686" s="36" t="str">
        <f t="shared" si="46"/>
        <v>Micro</v>
      </c>
      <c r="G686" s="37" t="s">
        <v>176</v>
      </c>
      <c r="H686" s="38">
        <v>50.516422395780602</v>
      </c>
      <c r="I686" s="38">
        <v>-4.0715151749276801</v>
      </c>
      <c r="J686" s="38">
        <v>50.523513759596199</v>
      </c>
      <c r="K686" s="38">
        <v>-4.0630142977097403</v>
      </c>
      <c r="L686" s="37" t="s">
        <v>217</v>
      </c>
      <c r="M686" s="39">
        <v>2014</v>
      </c>
      <c r="N686" s="39">
        <f t="shared" si="47"/>
        <v>7</v>
      </c>
      <c r="O686" s="40">
        <v>0.316</v>
      </c>
      <c r="P686" s="40">
        <v>0.46500000000000002</v>
      </c>
      <c r="Q686" s="41">
        <v>43891</v>
      </c>
      <c r="R686" s="43">
        <v>404</v>
      </c>
      <c r="S686" s="31"/>
      <c r="T686" s="31"/>
      <c r="U686" s="30" t="s">
        <v>2329</v>
      </c>
      <c r="V686" s="44" t="s">
        <v>2330</v>
      </c>
      <c r="W686" s="45"/>
      <c r="X686" s="45"/>
      <c r="Y686" s="48"/>
    </row>
    <row r="687" spans="1:25" ht="60" x14ac:dyDescent="0.25">
      <c r="A687" s="32" t="s">
        <v>2386</v>
      </c>
      <c r="B687" s="32" t="s">
        <v>206</v>
      </c>
      <c r="C687" s="33" t="s">
        <v>3413</v>
      </c>
      <c r="D687" s="60">
        <v>99</v>
      </c>
      <c r="E687" s="35">
        <f t="shared" si="45"/>
        <v>9.9000000000000005E-2</v>
      </c>
      <c r="F687" s="36" t="str">
        <f t="shared" si="46"/>
        <v>Micro</v>
      </c>
      <c r="G687" s="37" t="s">
        <v>176</v>
      </c>
      <c r="H687" s="38">
        <v>50.543328000000002</v>
      </c>
      <c r="I687" s="38">
        <v>-4.6832006000000002</v>
      </c>
      <c r="J687" s="38">
        <v>50.545431999999998</v>
      </c>
      <c r="K687" s="38">
        <v>-4.6790003000000002</v>
      </c>
      <c r="L687" s="37" t="s">
        <v>217</v>
      </c>
      <c r="M687" s="39">
        <v>2011</v>
      </c>
      <c r="N687" s="39">
        <f t="shared" si="47"/>
        <v>10</v>
      </c>
      <c r="O687" s="40">
        <v>0.26200000000000001</v>
      </c>
      <c r="P687" s="40">
        <v>0.38600000000000001</v>
      </c>
      <c r="Q687" s="41">
        <v>43891</v>
      </c>
      <c r="R687" s="43">
        <v>312</v>
      </c>
      <c r="S687" s="43"/>
      <c r="T687" s="44" t="s">
        <v>1523</v>
      </c>
      <c r="U687" s="30" t="s">
        <v>2387</v>
      </c>
      <c r="V687" s="44" t="s">
        <v>2388</v>
      </c>
      <c r="W687" s="45"/>
      <c r="X687" s="45"/>
      <c r="Y687" s="48"/>
    </row>
    <row r="688" spans="1:25" ht="30" x14ac:dyDescent="0.25">
      <c r="A688" s="32" t="s">
        <v>2331</v>
      </c>
      <c r="B688" s="32" t="s">
        <v>32</v>
      </c>
      <c r="C688" s="33" t="s">
        <v>840</v>
      </c>
      <c r="D688" s="60">
        <v>98</v>
      </c>
      <c r="E688" s="35">
        <f t="shared" si="45"/>
        <v>9.8000000000000004E-2</v>
      </c>
      <c r="F688" s="36" t="str">
        <f t="shared" si="46"/>
        <v>Micro</v>
      </c>
      <c r="G688" s="37" t="s">
        <v>1394</v>
      </c>
      <c r="H688" s="38">
        <v>56.055746596128003</v>
      </c>
      <c r="I688" s="38">
        <v>-3.9916490125186401</v>
      </c>
      <c r="J688" s="38">
        <v>56.055383253079199</v>
      </c>
      <c r="K688" s="38">
        <v>-3.9921019502064299</v>
      </c>
      <c r="L688" s="37" t="s">
        <v>217</v>
      </c>
      <c r="M688" s="39">
        <v>2015</v>
      </c>
      <c r="N688" s="39">
        <f t="shared" si="47"/>
        <v>6</v>
      </c>
      <c r="O688" s="40">
        <v>0.752</v>
      </c>
      <c r="P688" s="40">
        <v>0.72</v>
      </c>
      <c r="Q688" s="41">
        <v>44197</v>
      </c>
      <c r="R688" s="43">
        <v>620</v>
      </c>
      <c r="S688" s="43"/>
      <c r="T688" s="43"/>
      <c r="U688" s="30" t="s">
        <v>2332</v>
      </c>
      <c r="V688" s="44" t="s">
        <v>2333</v>
      </c>
      <c r="W688" s="45"/>
      <c r="X688" s="45"/>
      <c r="Y688" s="48"/>
    </row>
    <row r="689" spans="1:25" ht="45" x14ac:dyDescent="0.25">
      <c r="A689" s="32" t="s">
        <v>3425</v>
      </c>
      <c r="B689" s="32" t="s">
        <v>32</v>
      </c>
      <c r="C689" s="33" t="s">
        <v>3425</v>
      </c>
      <c r="D689" s="60">
        <v>98</v>
      </c>
      <c r="E689" s="35">
        <f t="shared" si="45"/>
        <v>9.8000000000000004E-2</v>
      </c>
      <c r="F689" s="36" t="str">
        <f t="shared" si="46"/>
        <v>Micro</v>
      </c>
      <c r="G689" s="37" t="s">
        <v>176</v>
      </c>
      <c r="H689" s="38">
        <v>55.333283000000002</v>
      </c>
      <c r="I689" s="38">
        <v>-3.3838835999999999</v>
      </c>
      <c r="J689" s="38">
        <v>55.333967999999999</v>
      </c>
      <c r="K689" s="38">
        <v>-3.3678037999999999</v>
      </c>
      <c r="L689" s="37" t="s">
        <v>217</v>
      </c>
      <c r="M689" s="39">
        <v>2015</v>
      </c>
      <c r="N689" s="39">
        <f t="shared" si="47"/>
        <v>6</v>
      </c>
      <c r="O689" s="40">
        <v>0.67100000000000004</v>
      </c>
      <c r="P689" s="40">
        <v>0.67500000000000004</v>
      </c>
      <c r="Q689" s="41">
        <v>44197</v>
      </c>
      <c r="R689" s="43">
        <v>581</v>
      </c>
      <c r="S689" s="43"/>
      <c r="T689" s="43"/>
      <c r="U689" s="30" t="s">
        <v>2334</v>
      </c>
      <c r="V689" s="44" t="s">
        <v>2335</v>
      </c>
      <c r="W689" s="45"/>
      <c r="X689" s="45"/>
      <c r="Y689" s="48"/>
    </row>
    <row r="690" spans="1:25" ht="75" x14ac:dyDescent="0.25">
      <c r="A690" s="32" t="s">
        <v>2336</v>
      </c>
      <c r="B690" s="32" t="s">
        <v>32</v>
      </c>
      <c r="C690" s="33" t="s">
        <v>2337</v>
      </c>
      <c r="D690" s="60">
        <v>98</v>
      </c>
      <c r="E690" s="35">
        <f t="shared" si="45"/>
        <v>9.8000000000000004E-2</v>
      </c>
      <c r="F690" s="36" t="str">
        <f t="shared" si="46"/>
        <v>Micro</v>
      </c>
      <c r="G690" s="37" t="s">
        <v>176</v>
      </c>
      <c r="H690" s="38">
        <v>57.168715250206901</v>
      </c>
      <c r="I690" s="38">
        <v>-4.8507845074211202</v>
      </c>
      <c r="J690" s="38">
        <v>57.165176499973903</v>
      </c>
      <c r="K690" s="38">
        <v>-4.85068616946457</v>
      </c>
      <c r="L690" s="37" t="s">
        <v>217</v>
      </c>
      <c r="M690" s="39">
        <v>2019</v>
      </c>
      <c r="N690" s="39">
        <f t="shared" si="47"/>
        <v>2</v>
      </c>
      <c r="O690" s="43"/>
      <c r="P690" s="43"/>
      <c r="Q690" s="41">
        <v>44075</v>
      </c>
      <c r="R690" s="43">
        <v>199</v>
      </c>
      <c r="S690" s="43"/>
      <c r="T690" s="43"/>
      <c r="U690" s="30" t="s">
        <v>2338</v>
      </c>
      <c r="V690" s="44" t="s">
        <v>494</v>
      </c>
      <c r="W690" s="45"/>
      <c r="X690" s="45"/>
      <c r="Y690" s="37" t="s">
        <v>3454</v>
      </c>
    </row>
    <row r="691" spans="1:25" ht="45" x14ac:dyDescent="0.25">
      <c r="A691" s="32" t="s">
        <v>2339</v>
      </c>
      <c r="B691" s="32" t="s">
        <v>32</v>
      </c>
      <c r="C691" s="33"/>
      <c r="D691" s="60">
        <v>97</v>
      </c>
      <c r="E691" s="35">
        <f t="shared" si="45"/>
        <v>9.7000000000000003E-2</v>
      </c>
      <c r="F691" s="36" t="str">
        <f t="shared" si="46"/>
        <v>Micro</v>
      </c>
      <c r="G691" s="37" t="s">
        <v>34</v>
      </c>
      <c r="H691" s="38">
        <v>56.243994199851201</v>
      </c>
      <c r="I691" s="38">
        <v>-4.6852154156076402</v>
      </c>
      <c r="J691" s="38">
        <v>56.248417165539898</v>
      </c>
      <c r="K691" s="38">
        <v>-4.6547178013641499</v>
      </c>
      <c r="L691" s="37" t="s">
        <v>217</v>
      </c>
      <c r="M691" s="39">
        <v>2019</v>
      </c>
      <c r="N691" s="39">
        <f t="shared" si="47"/>
        <v>2</v>
      </c>
      <c r="O691" s="40">
        <v>0.85099999999999998</v>
      </c>
      <c r="P691" s="40">
        <v>0.91300000000000003</v>
      </c>
      <c r="Q691" s="41">
        <v>44197</v>
      </c>
      <c r="R691" s="43">
        <v>778</v>
      </c>
      <c r="S691" s="43"/>
      <c r="T691" s="43"/>
      <c r="U691" s="30" t="s">
        <v>2340</v>
      </c>
      <c r="V691" s="44" t="s">
        <v>2341</v>
      </c>
      <c r="W691" s="45"/>
      <c r="X691" s="45"/>
      <c r="Y691" s="48"/>
    </row>
    <row r="692" spans="1:25" ht="60" x14ac:dyDescent="0.25">
      <c r="A692" s="32" t="s">
        <v>3281</v>
      </c>
      <c r="B692" s="32" t="s">
        <v>32</v>
      </c>
      <c r="C692" s="33" t="s">
        <v>3282</v>
      </c>
      <c r="D692" s="60">
        <v>97</v>
      </c>
      <c r="E692" s="35">
        <f t="shared" si="45"/>
        <v>9.7000000000000003E-2</v>
      </c>
      <c r="F692" s="36" t="str">
        <f t="shared" si="46"/>
        <v>Micro</v>
      </c>
      <c r="G692" s="37" t="s">
        <v>176</v>
      </c>
      <c r="H692" s="38">
        <v>56.465172936990903</v>
      </c>
      <c r="I692" s="38">
        <v>-3.86382755172998</v>
      </c>
      <c r="J692" s="38">
        <v>56.4773</v>
      </c>
      <c r="K692" s="38">
        <v>-3.8692457999999998</v>
      </c>
      <c r="L692" s="37" t="s">
        <v>217</v>
      </c>
      <c r="M692" s="39">
        <v>2013</v>
      </c>
      <c r="N692" s="39">
        <f t="shared" si="47"/>
        <v>8</v>
      </c>
      <c r="O692" s="40">
        <v>0.38500000000000001</v>
      </c>
      <c r="P692" s="40">
        <v>0.72699999999999998</v>
      </c>
      <c r="Q692" s="41">
        <v>43891</v>
      </c>
      <c r="R692" s="43">
        <v>619</v>
      </c>
      <c r="S692" s="43"/>
      <c r="T692" s="43"/>
      <c r="U692" s="30" t="s">
        <v>2342</v>
      </c>
      <c r="V692" s="33" t="s">
        <v>2343</v>
      </c>
      <c r="W692" s="38"/>
      <c r="X692" s="38"/>
      <c r="Y692" s="37"/>
    </row>
    <row r="693" spans="1:25" ht="60" x14ac:dyDescent="0.25">
      <c r="A693" s="33" t="s">
        <v>2344</v>
      </c>
      <c r="B693" s="33" t="s">
        <v>676</v>
      </c>
      <c r="C693" s="33"/>
      <c r="D693" s="38">
        <v>97</v>
      </c>
      <c r="E693" s="35">
        <f t="shared" si="45"/>
        <v>9.7000000000000003E-2</v>
      </c>
      <c r="F693" s="36" t="str">
        <f t="shared" si="46"/>
        <v>Micro</v>
      </c>
      <c r="G693" s="37" t="s">
        <v>176</v>
      </c>
      <c r="H693" s="38">
        <v>54.966052062863</v>
      </c>
      <c r="I693" s="38">
        <v>-6.0018676482408804</v>
      </c>
      <c r="J693" s="38"/>
      <c r="K693" s="38"/>
      <c r="L693" s="37" t="s">
        <v>40</v>
      </c>
      <c r="M693" s="39">
        <v>2017</v>
      </c>
      <c r="N693" s="39">
        <f t="shared" si="47"/>
        <v>4</v>
      </c>
      <c r="O693" s="40">
        <v>0.46899999999999997</v>
      </c>
      <c r="P693" s="40">
        <v>0.53200000000000003</v>
      </c>
      <c r="Q693" s="41">
        <v>44166</v>
      </c>
      <c r="R693" s="43">
        <v>453</v>
      </c>
      <c r="S693" s="43">
        <v>994</v>
      </c>
      <c r="T693" s="43"/>
      <c r="U693" s="30" t="s">
        <v>2345</v>
      </c>
      <c r="V693" s="44" t="s">
        <v>2346</v>
      </c>
      <c r="W693" s="45"/>
      <c r="X693" s="45"/>
      <c r="Y693" s="48"/>
    </row>
    <row r="694" spans="1:25" x14ac:dyDescent="0.25">
      <c r="A694" s="75" t="s">
        <v>2351</v>
      </c>
      <c r="B694" s="32" t="s">
        <v>32</v>
      </c>
      <c r="C694" s="33"/>
      <c r="D694" s="60">
        <v>96</v>
      </c>
      <c r="E694" s="35">
        <f t="shared" si="45"/>
        <v>9.6000000000000002E-2</v>
      </c>
      <c r="F694" s="36" t="str">
        <f t="shared" si="46"/>
        <v>Micro</v>
      </c>
      <c r="G694" s="37" t="s">
        <v>176</v>
      </c>
      <c r="H694" s="38">
        <v>56.692371000000001</v>
      </c>
      <c r="I694" s="38">
        <v>-5.6115715000000002</v>
      </c>
      <c r="J694" s="38">
        <v>56.696741000000003</v>
      </c>
      <c r="K694" s="38">
        <v>-5.6082036999999998</v>
      </c>
      <c r="L694" s="37"/>
      <c r="M694" s="39"/>
      <c r="N694" s="39"/>
      <c r="O694" s="43"/>
      <c r="P694" s="43"/>
      <c r="Q694" s="41"/>
      <c r="R694" s="43"/>
      <c r="S694" s="43"/>
      <c r="T694" s="43" t="s">
        <v>52</v>
      </c>
      <c r="U694" s="30"/>
      <c r="V694" s="33"/>
      <c r="W694" s="38"/>
      <c r="X694" s="38"/>
      <c r="Y694" s="37"/>
    </row>
    <row r="695" spans="1:25" ht="30" x14ac:dyDescent="0.25">
      <c r="A695" s="32" t="s">
        <v>2352</v>
      </c>
      <c r="B695" s="32" t="s">
        <v>32</v>
      </c>
      <c r="C695" s="33" t="s">
        <v>1393</v>
      </c>
      <c r="D695" s="60">
        <v>96</v>
      </c>
      <c r="E695" s="35">
        <f t="shared" si="45"/>
        <v>9.6000000000000002E-2</v>
      </c>
      <c r="F695" s="36" t="str">
        <f t="shared" si="46"/>
        <v>Micro</v>
      </c>
      <c r="G695" s="37" t="s">
        <v>34</v>
      </c>
      <c r="H695" s="38">
        <v>55.348784000000002</v>
      </c>
      <c r="I695" s="38">
        <v>-4.5763508000000002</v>
      </c>
      <c r="J695" s="38">
        <v>55.342258000000001</v>
      </c>
      <c r="K695" s="38">
        <v>-4.5478335999999997</v>
      </c>
      <c r="L695" s="37" t="s">
        <v>217</v>
      </c>
      <c r="M695" s="39">
        <v>2015</v>
      </c>
      <c r="N695" s="39">
        <f t="shared" ref="N695:N704" si="48">2021-M695</f>
        <v>6</v>
      </c>
      <c r="O695" s="40">
        <v>0.76300000000000001</v>
      </c>
      <c r="P695" s="40">
        <v>0.77400000000000002</v>
      </c>
      <c r="Q695" s="41">
        <v>44197</v>
      </c>
      <c r="R695" s="43">
        <v>653</v>
      </c>
      <c r="S695" s="43"/>
      <c r="T695" s="43" t="s">
        <v>2353</v>
      </c>
      <c r="U695" s="30" t="s">
        <v>2354</v>
      </c>
      <c r="V695" s="44" t="s">
        <v>2355</v>
      </c>
      <c r="W695" s="45"/>
      <c r="X695" s="45"/>
      <c r="Y695" s="48"/>
    </row>
    <row r="696" spans="1:25" ht="60" x14ac:dyDescent="0.25">
      <c r="A696" s="32" t="s">
        <v>2356</v>
      </c>
      <c r="B696" s="32" t="s">
        <v>32</v>
      </c>
      <c r="C696" s="33" t="s">
        <v>2357</v>
      </c>
      <c r="D696" s="60">
        <v>96</v>
      </c>
      <c r="E696" s="35">
        <f t="shared" si="45"/>
        <v>9.6000000000000002E-2</v>
      </c>
      <c r="F696" s="36" t="str">
        <f t="shared" si="46"/>
        <v>Micro</v>
      </c>
      <c r="G696" s="37" t="s">
        <v>176</v>
      </c>
      <c r="H696" s="38">
        <v>56.482875258632902</v>
      </c>
      <c r="I696" s="38">
        <v>-3.91569502932215</v>
      </c>
      <c r="J696" s="38">
        <v>56.488899000000004</v>
      </c>
      <c r="K696" s="38">
        <v>-3.9193152000000002</v>
      </c>
      <c r="L696" s="37" t="s">
        <v>217</v>
      </c>
      <c r="M696" s="39">
        <v>2014</v>
      </c>
      <c r="N696" s="39">
        <f t="shared" si="48"/>
        <v>7</v>
      </c>
      <c r="O696" s="40">
        <v>0.47</v>
      </c>
      <c r="P696" s="40">
        <v>0.55100000000000005</v>
      </c>
      <c r="Q696" s="41">
        <v>43891</v>
      </c>
      <c r="R696" s="43">
        <v>462</v>
      </c>
      <c r="S696" s="43"/>
      <c r="T696" s="43"/>
      <c r="U696" s="30" t="s">
        <v>2358</v>
      </c>
      <c r="V696" s="44" t="s">
        <v>2343</v>
      </c>
      <c r="W696" s="45"/>
      <c r="X696" s="45"/>
      <c r="Y696" s="48"/>
    </row>
    <row r="697" spans="1:25" ht="45" x14ac:dyDescent="0.25">
      <c r="A697" s="33" t="s">
        <v>2359</v>
      </c>
      <c r="B697" s="33" t="s">
        <v>32</v>
      </c>
      <c r="C697" s="33"/>
      <c r="D697" s="38">
        <v>96</v>
      </c>
      <c r="E697" s="35">
        <f t="shared" si="45"/>
        <v>9.6000000000000002E-2</v>
      </c>
      <c r="F697" s="36" t="str">
        <f t="shared" si="46"/>
        <v>Micro</v>
      </c>
      <c r="G697" s="37"/>
      <c r="H697" s="38"/>
      <c r="I697" s="38"/>
      <c r="J697" s="38"/>
      <c r="K697" s="38"/>
      <c r="L697" s="37" t="s">
        <v>217</v>
      </c>
      <c r="M697" s="39">
        <v>2018</v>
      </c>
      <c r="N697" s="39">
        <f t="shared" si="48"/>
        <v>3</v>
      </c>
      <c r="O697" s="40">
        <v>0.40600000000000003</v>
      </c>
      <c r="P697" s="40">
        <v>0.40600000000000003</v>
      </c>
      <c r="Q697" s="41">
        <v>43891</v>
      </c>
      <c r="R697" s="43">
        <v>342</v>
      </c>
      <c r="S697" s="31"/>
      <c r="T697" s="31"/>
      <c r="U697" s="30" t="s">
        <v>2360</v>
      </c>
      <c r="V697" s="44" t="s">
        <v>2361</v>
      </c>
      <c r="W697" s="45"/>
      <c r="X697" s="45"/>
      <c r="Y697" s="48"/>
    </row>
    <row r="698" spans="1:25" ht="60" x14ac:dyDescent="0.25">
      <c r="A698" s="32" t="s">
        <v>2362</v>
      </c>
      <c r="B698" s="32" t="s">
        <v>32</v>
      </c>
      <c r="C698" s="33" t="s">
        <v>2363</v>
      </c>
      <c r="D698" s="60">
        <v>96</v>
      </c>
      <c r="E698" s="35">
        <f t="shared" si="45"/>
        <v>9.6000000000000002E-2</v>
      </c>
      <c r="F698" s="36" t="str">
        <f t="shared" si="46"/>
        <v>Micro</v>
      </c>
      <c r="G698" s="37" t="s">
        <v>176</v>
      </c>
      <c r="H698" s="38">
        <v>57.768991999999997</v>
      </c>
      <c r="I698" s="38">
        <v>-4.4096092999999996</v>
      </c>
      <c r="J698" s="38">
        <v>57.777816000000001</v>
      </c>
      <c r="K698" s="38">
        <v>-4.3937299000000003</v>
      </c>
      <c r="L698" s="37" t="s">
        <v>217</v>
      </c>
      <c r="M698" s="39">
        <v>2016</v>
      </c>
      <c r="N698" s="39">
        <f t="shared" si="48"/>
        <v>5</v>
      </c>
      <c r="O698" s="40">
        <v>0.17499999999999999</v>
      </c>
      <c r="P698" s="40">
        <v>0.39300000000000002</v>
      </c>
      <c r="Q698" s="41">
        <v>43891</v>
      </c>
      <c r="R698" s="43">
        <v>331</v>
      </c>
      <c r="S698" s="43"/>
      <c r="T698" s="43" t="s">
        <v>52</v>
      </c>
      <c r="U698" s="30" t="s">
        <v>2364</v>
      </c>
      <c r="V698" s="44" t="s">
        <v>2365</v>
      </c>
      <c r="W698" s="45"/>
      <c r="X698" s="45"/>
      <c r="Y698" s="48"/>
    </row>
    <row r="699" spans="1:25" ht="45" x14ac:dyDescent="0.25">
      <c r="A699" s="32" t="s">
        <v>2064</v>
      </c>
      <c r="B699" s="32" t="s">
        <v>206</v>
      </c>
      <c r="C699" s="33" t="s">
        <v>2065</v>
      </c>
      <c r="D699" s="60">
        <v>95</v>
      </c>
      <c r="E699" s="35">
        <f t="shared" si="45"/>
        <v>9.5000000000000001E-2</v>
      </c>
      <c r="F699" s="36" t="str">
        <f t="shared" si="46"/>
        <v>Micro</v>
      </c>
      <c r="G699" s="37" t="s">
        <v>176</v>
      </c>
      <c r="H699" s="38">
        <v>50.684252830796197</v>
      </c>
      <c r="I699" s="38">
        <v>-3.6674462544292799</v>
      </c>
      <c r="J699" s="38">
        <v>50.685842999999998</v>
      </c>
      <c r="K699" s="38">
        <v>-3.6693571999999999</v>
      </c>
      <c r="L699" s="37" t="s">
        <v>217</v>
      </c>
      <c r="M699" s="39">
        <v>2013</v>
      </c>
      <c r="N699" s="39">
        <f t="shared" si="48"/>
        <v>8</v>
      </c>
      <c r="O699" s="40">
        <v>0.22</v>
      </c>
      <c r="P699" s="40">
        <v>0.27700000000000002</v>
      </c>
      <c r="Q699" s="41">
        <v>42125</v>
      </c>
      <c r="R699" s="43">
        <v>243</v>
      </c>
      <c r="S699" s="43"/>
      <c r="T699" s="43"/>
      <c r="U699" s="30" t="s">
        <v>2066</v>
      </c>
      <c r="V699" s="44" t="s">
        <v>2067</v>
      </c>
      <c r="W699" s="45"/>
      <c r="X699" s="45"/>
      <c r="Y699" s="48"/>
    </row>
    <row r="700" spans="1:25" ht="45" x14ac:dyDescent="0.25">
      <c r="A700" s="32" t="s">
        <v>2082</v>
      </c>
      <c r="B700" s="32" t="s">
        <v>32</v>
      </c>
      <c r="C700" s="33" t="s">
        <v>2083</v>
      </c>
      <c r="D700" s="60">
        <v>95</v>
      </c>
      <c r="E700" s="35">
        <f t="shared" si="45"/>
        <v>9.5000000000000001E-2</v>
      </c>
      <c r="F700" s="36" t="str">
        <f t="shared" si="46"/>
        <v>Micro</v>
      </c>
      <c r="G700" s="37" t="s">
        <v>176</v>
      </c>
      <c r="H700" s="38">
        <v>56.628368000000002</v>
      </c>
      <c r="I700" s="38">
        <v>-5.5400235999999996</v>
      </c>
      <c r="J700" s="38">
        <v>56.635207000000001</v>
      </c>
      <c r="K700" s="38">
        <v>-5.5306009999999999</v>
      </c>
      <c r="L700" s="37" t="s">
        <v>217</v>
      </c>
      <c r="M700" s="39">
        <v>2019</v>
      </c>
      <c r="N700" s="39">
        <f t="shared" si="48"/>
        <v>2</v>
      </c>
      <c r="O700" s="43"/>
      <c r="P700" s="43"/>
      <c r="Q700" s="41">
        <v>43891</v>
      </c>
      <c r="R700" s="43">
        <v>325</v>
      </c>
      <c r="S700" s="43"/>
      <c r="T700" s="43" t="s">
        <v>52</v>
      </c>
      <c r="U700" s="30" t="s">
        <v>2084</v>
      </c>
      <c r="V700" s="33" t="s">
        <v>243</v>
      </c>
      <c r="W700" s="38"/>
      <c r="X700" s="38"/>
      <c r="Y700" s="37"/>
    </row>
    <row r="701" spans="1:25" ht="60" x14ac:dyDescent="0.25">
      <c r="A701" s="32" t="s">
        <v>2366</v>
      </c>
      <c r="B701" s="32" t="s">
        <v>32</v>
      </c>
      <c r="C701" s="33" t="s">
        <v>2366</v>
      </c>
      <c r="D701" s="60">
        <v>95</v>
      </c>
      <c r="E701" s="35">
        <f t="shared" si="45"/>
        <v>9.5000000000000001E-2</v>
      </c>
      <c r="F701" s="36" t="str">
        <f t="shared" si="46"/>
        <v>Micro</v>
      </c>
      <c r="G701" s="37" t="s">
        <v>34</v>
      </c>
      <c r="H701" s="38">
        <v>55.873246999999999</v>
      </c>
      <c r="I701" s="38">
        <v>-3.3120074000000002</v>
      </c>
      <c r="J701" s="38">
        <v>55.872776308115</v>
      </c>
      <c r="K701" s="38">
        <v>-3.3111129215619099</v>
      </c>
      <c r="L701" s="37" t="s">
        <v>217</v>
      </c>
      <c r="M701" s="39">
        <v>2015</v>
      </c>
      <c r="N701" s="39">
        <f t="shared" si="48"/>
        <v>6</v>
      </c>
      <c r="O701" s="40">
        <v>0.32500000000000001</v>
      </c>
      <c r="P701" s="40">
        <v>0.495</v>
      </c>
      <c r="Q701" s="41">
        <v>43952</v>
      </c>
      <c r="R701" s="43">
        <v>413</v>
      </c>
      <c r="S701" s="43"/>
      <c r="T701" s="43"/>
      <c r="U701" s="30" t="s">
        <v>2367</v>
      </c>
      <c r="V701" s="44" t="s">
        <v>2368</v>
      </c>
      <c r="W701" s="45"/>
      <c r="X701" s="45"/>
      <c r="Y701" s="48"/>
    </row>
    <row r="702" spans="1:25" ht="75" x14ac:dyDescent="0.25">
      <c r="A702" s="32" t="s">
        <v>2369</v>
      </c>
      <c r="B702" s="32" t="s">
        <v>72</v>
      </c>
      <c r="C702" s="33" t="s">
        <v>2370</v>
      </c>
      <c r="D702" s="60">
        <v>95</v>
      </c>
      <c r="E702" s="35">
        <f t="shared" si="45"/>
        <v>9.5000000000000001E-2</v>
      </c>
      <c r="F702" s="36" t="str">
        <f t="shared" si="46"/>
        <v>Micro</v>
      </c>
      <c r="G702" s="37" t="s">
        <v>34</v>
      </c>
      <c r="H702" s="38">
        <v>52.919066999999998</v>
      </c>
      <c r="I702" s="38">
        <v>-3.5819869</v>
      </c>
      <c r="J702" s="38">
        <v>52.943133000000003</v>
      </c>
      <c r="K702" s="38">
        <v>-3.5943480999999999</v>
      </c>
      <c r="L702" s="37" t="s">
        <v>217</v>
      </c>
      <c r="M702" s="39">
        <v>2012</v>
      </c>
      <c r="N702" s="39">
        <f t="shared" si="48"/>
        <v>9</v>
      </c>
      <c r="O702" s="40">
        <v>0.28699999999999998</v>
      </c>
      <c r="P702" s="40">
        <v>0.39</v>
      </c>
      <c r="Q702" s="41">
        <v>43952</v>
      </c>
      <c r="R702" s="43">
        <v>325</v>
      </c>
      <c r="S702" s="43"/>
      <c r="T702" s="43"/>
      <c r="U702" s="30" t="s">
        <v>2371</v>
      </c>
      <c r="V702" s="44" t="s">
        <v>2372</v>
      </c>
      <c r="W702" s="45"/>
      <c r="X702" s="45"/>
      <c r="Y702" s="52">
        <v>700000</v>
      </c>
    </row>
    <row r="703" spans="1:25" ht="75" x14ac:dyDescent="0.25">
      <c r="A703" s="32" t="s">
        <v>2373</v>
      </c>
      <c r="B703" s="32" t="s">
        <v>32</v>
      </c>
      <c r="C703" s="33" t="s">
        <v>2373</v>
      </c>
      <c r="D703" s="60">
        <v>95</v>
      </c>
      <c r="E703" s="35">
        <f t="shared" si="45"/>
        <v>9.5000000000000001E-2</v>
      </c>
      <c r="F703" s="36" t="str">
        <f t="shared" si="46"/>
        <v>Micro</v>
      </c>
      <c r="G703" s="37" t="s">
        <v>176</v>
      </c>
      <c r="H703" s="38">
        <v>58.038806999999998</v>
      </c>
      <c r="I703" s="38">
        <v>-3.9596418999999998</v>
      </c>
      <c r="J703" s="38">
        <v>58.038533000000001</v>
      </c>
      <c r="K703" s="38">
        <v>-3.9809117999999999</v>
      </c>
      <c r="L703" s="37" t="s">
        <v>217</v>
      </c>
      <c r="M703" s="39">
        <v>2016</v>
      </c>
      <c r="N703" s="39">
        <f t="shared" si="48"/>
        <v>5</v>
      </c>
      <c r="O703" s="40">
        <v>0.28399999999999997</v>
      </c>
      <c r="P703" s="40">
        <v>0.374</v>
      </c>
      <c r="Q703" s="41">
        <v>43891</v>
      </c>
      <c r="R703" s="43">
        <v>312</v>
      </c>
      <c r="S703" s="43"/>
      <c r="T703" s="43" t="s">
        <v>52</v>
      </c>
      <c r="U703" s="30" t="s">
        <v>2374</v>
      </c>
      <c r="V703" s="44" t="s">
        <v>2375</v>
      </c>
      <c r="W703" s="45"/>
      <c r="X703" s="45"/>
      <c r="Y703" s="48"/>
    </row>
    <row r="704" spans="1:25" ht="90" x14ac:dyDescent="0.25">
      <c r="A704" s="32" t="s">
        <v>2376</v>
      </c>
      <c r="B704" s="32" t="s">
        <v>32</v>
      </c>
      <c r="C704" s="30"/>
      <c r="D704" s="60">
        <v>95</v>
      </c>
      <c r="E704" s="35">
        <f t="shared" si="45"/>
        <v>9.5000000000000001E-2</v>
      </c>
      <c r="F704" s="36" t="str">
        <f t="shared" si="46"/>
        <v>Micro</v>
      </c>
      <c r="G704" s="37" t="s">
        <v>176</v>
      </c>
      <c r="H704" s="38">
        <v>58.492789611810899</v>
      </c>
      <c r="I704" s="38">
        <v>-4.7296342523611798</v>
      </c>
      <c r="J704" s="38">
        <v>58.497782431577797</v>
      </c>
      <c r="K704" s="38">
        <v>-4.7393564133644599</v>
      </c>
      <c r="L704" s="37" t="s">
        <v>217</v>
      </c>
      <c r="M704" s="39">
        <v>2020</v>
      </c>
      <c r="N704" s="39">
        <f t="shared" si="48"/>
        <v>1</v>
      </c>
      <c r="O704" s="43"/>
      <c r="P704" s="43"/>
      <c r="Q704" s="41">
        <v>44075</v>
      </c>
      <c r="R704" s="43">
        <v>97</v>
      </c>
      <c r="S704" s="43"/>
      <c r="T704" s="43"/>
      <c r="U704" s="30" t="s">
        <v>2377</v>
      </c>
      <c r="V704" s="44" t="s">
        <v>2378</v>
      </c>
      <c r="W704" s="45"/>
      <c r="X704" s="45"/>
      <c r="Y704" s="48"/>
    </row>
    <row r="705" spans="1:25" x14ac:dyDescent="0.25">
      <c r="A705" s="66" t="s">
        <v>2379</v>
      </c>
      <c r="B705" s="32" t="s">
        <v>32</v>
      </c>
      <c r="C705" s="30"/>
      <c r="D705" s="60">
        <v>94</v>
      </c>
      <c r="E705" s="35">
        <f t="shared" si="45"/>
        <v>9.4E-2</v>
      </c>
      <c r="F705" s="36" t="str">
        <f t="shared" si="46"/>
        <v>Micro</v>
      </c>
      <c r="G705" s="37" t="s">
        <v>176</v>
      </c>
      <c r="H705" s="38">
        <v>57.454408999999998</v>
      </c>
      <c r="I705" s="38">
        <v>-6.3115348999999998</v>
      </c>
      <c r="J705" s="38">
        <v>57.453434000000001</v>
      </c>
      <c r="K705" s="38">
        <v>-6.3078918000000002</v>
      </c>
      <c r="L705" s="37"/>
      <c r="M705" s="39"/>
      <c r="N705" s="39"/>
      <c r="O705" s="43"/>
      <c r="P705" s="43"/>
      <c r="Q705" s="41"/>
      <c r="R705" s="43"/>
      <c r="S705" s="43"/>
      <c r="T705" s="43" t="s">
        <v>52</v>
      </c>
      <c r="U705" s="30"/>
      <c r="V705" s="44"/>
      <c r="W705" s="45"/>
      <c r="X705" s="45"/>
      <c r="Y705" s="48"/>
    </row>
    <row r="706" spans="1:25" ht="45" x14ac:dyDescent="0.25">
      <c r="A706" s="32" t="s">
        <v>2384</v>
      </c>
      <c r="B706" s="32" t="s">
        <v>32</v>
      </c>
      <c r="C706" s="33" t="s">
        <v>840</v>
      </c>
      <c r="D706" s="60">
        <v>92</v>
      </c>
      <c r="E706" s="35">
        <f t="shared" si="45"/>
        <v>9.1999999999999998E-2</v>
      </c>
      <c r="F706" s="36" t="str">
        <f t="shared" si="46"/>
        <v>Micro</v>
      </c>
      <c r="G706" s="37" t="s">
        <v>387</v>
      </c>
      <c r="H706" s="38">
        <v>55.366539829058503</v>
      </c>
      <c r="I706" s="38">
        <v>-3.6146105388548202</v>
      </c>
      <c r="J706" s="38" t="s">
        <v>197</v>
      </c>
      <c r="K706" s="38" t="s">
        <v>197</v>
      </c>
      <c r="L706" s="37" t="s">
        <v>217</v>
      </c>
      <c r="M706" s="39">
        <v>2014</v>
      </c>
      <c r="N706" s="39">
        <f>2021-M706</f>
        <v>7</v>
      </c>
      <c r="O706" s="40">
        <v>0.91800000000000004</v>
      </c>
      <c r="P706" s="40">
        <v>0.96299999999999997</v>
      </c>
      <c r="Q706" s="41">
        <v>44197</v>
      </c>
      <c r="R706" s="43">
        <v>778</v>
      </c>
      <c r="S706" s="43"/>
      <c r="T706" s="43"/>
      <c r="U706" s="30" t="s">
        <v>2385</v>
      </c>
      <c r="V706" s="44" t="s">
        <v>1447</v>
      </c>
      <c r="W706" s="45"/>
      <c r="X706" s="45"/>
      <c r="Y706" s="48"/>
    </row>
    <row r="707" spans="1:25" ht="90" x14ac:dyDescent="0.25">
      <c r="A707" s="32" t="s">
        <v>2389</v>
      </c>
      <c r="B707" s="32" t="s">
        <v>32</v>
      </c>
      <c r="C707" s="33" t="s">
        <v>2390</v>
      </c>
      <c r="D707" s="60">
        <v>92</v>
      </c>
      <c r="E707" s="35">
        <f t="shared" ref="E707:E770" si="49">D707/1000</f>
        <v>9.1999999999999998E-2</v>
      </c>
      <c r="F707" s="36" t="str">
        <f t="shared" ref="F707:F770" si="50">IF(E707&gt;=5,"Large",IF(AND(E707&lt;5,E707&gt;=0.1),"Small",IF(E707&lt;0.1,"Micro")))</f>
        <v>Micro</v>
      </c>
      <c r="G707" s="37" t="s">
        <v>176</v>
      </c>
      <c r="H707" s="38">
        <v>57.438090000000003</v>
      </c>
      <c r="I707" s="38">
        <v>-3.9088663000000001</v>
      </c>
      <c r="J707" s="38"/>
      <c r="K707" s="38"/>
      <c r="L707" s="37" t="s">
        <v>217</v>
      </c>
      <c r="M707" s="39">
        <v>2014</v>
      </c>
      <c r="N707" s="39">
        <f>2021-M707</f>
        <v>7</v>
      </c>
      <c r="O707" s="40">
        <v>0.30599999999999999</v>
      </c>
      <c r="P707" s="40">
        <v>0.35</v>
      </c>
      <c r="Q707" s="41">
        <v>44197</v>
      </c>
      <c r="R707" s="43">
        <v>283</v>
      </c>
      <c r="S707" s="43"/>
      <c r="T707" s="43" t="s">
        <v>52</v>
      </c>
      <c r="U707" s="30" t="s">
        <v>2391</v>
      </c>
      <c r="V707" s="33" t="s">
        <v>2392</v>
      </c>
      <c r="W707" s="38"/>
      <c r="X707" s="38"/>
      <c r="Y707" s="37"/>
    </row>
    <row r="708" spans="1:25" ht="60" x14ac:dyDescent="0.25">
      <c r="A708" s="32" t="s">
        <v>2393</v>
      </c>
      <c r="B708" s="32" t="s">
        <v>32</v>
      </c>
      <c r="C708" s="33" t="s">
        <v>1393</v>
      </c>
      <c r="D708" s="60">
        <v>90</v>
      </c>
      <c r="E708" s="35">
        <f t="shared" si="49"/>
        <v>0.09</v>
      </c>
      <c r="F708" s="36" t="str">
        <f t="shared" si="50"/>
        <v>Micro</v>
      </c>
      <c r="G708" s="37" t="s">
        <v>1394</v>
      </c>
      <c r="H708" s="38">
        <v>56.113521878801301</v>
      </c>
      <c r="I708" s="38">
        <v>-3.5644549103609</v>
      </c>
      <c r="J708" s="38" t="s">
        <v>197</v>
      </c>
      <c r="K708" s="38" t="s">
        <v>197</v>
      </c>
      <c r="L708" s="37" t="s">
        <v>40</v>
      </c>
      <c r="M708" s="39">
        <v>2017</v>
      </c>
      <c r="N708" s="39">
        <f>2021-M708</f>
        <v>4</v>
      </c>
      <c r="O708" s="40">
        <v>1.7999999999999999E-2</v>
      </c>
      <c r="P708" s="40">
        <v>1.7999999999999999E-2</v>
      </c>
      <c r="Q708" s="41">
        <v>44075</v>
      </c>
      <c r="R708" s="43">
        <v>14</v>
      </c>
      <c r="S708" s="43">
        <v>14</v>
      </c>
      <c r="T708" s="43"/>
      <c r="U708" s="30" t="s">
        <v>2394</v>
      </c>
      <c r="V708" s="44" t="s">
        <v>2395</v>
      </c>
      <c r="W708" s="45"/>
      <c r="X708" s="45"/>
      <c r="Y708" s="48"/>
    </row>
    <row r="709" spans="1:25" ht="45" x14ac:dyDescent="0.25">
      <c r="A709" s="32" t="s">
        <v>3321</v>
      </c>
      <c r="B709" s="32" t="s">
        <v>32</v>
      </c>
      <c r="C709" s="33" t="s">
        <v>2396</v>
      </c>
      <c r="D709" s="60">
        <v>90</v>
      </c>
      <c r="E709" s="35">
        <f t="shared" si="49"/>
        <v>0.09</v>
      </c>
      <c r="F709" s="36" t="str">
        <f t="shared" si="50"/>
        <v>Micro</v>
      </c>
      <c r="G709" s="37" t="s">
        <v>176</v>
      </c>
      <c r="H709" s="38">
        <v>56.473649000000002</v>
      </c>
      <c r="I709" s="38">
        <v>-4.8220974999999999</v>
      </c>
      <c r="J709" s="38">
        <v>56.469504000000001</v>
      </c>
      <c r="K709" s="38">
        <v>-4.8141822999999997</v>
      </c>
      <c r="L709" s="37" t="s">
        <v>217</v>
      </c>
      <c r="M709" s="39">
        <v>2016</v>
      </c>
      <c r="N709" s="39">
        <f>2021-M709</f>
        <v>5</v>
      </c>
      <c r="O709" s="40">
        <v>0.47299999999999998</v>
      </c>
      <c r="P709" s="40">
        <v>0.54</v>
      </c>
      <c r="Q709" s="41">
        <v>44197</v>
      </c>
      <c r="R709" s="43">
        <v>427</v>
      </c>
      <c r="S709" s="43"/>
      <c r="T709" s="43"/>
      <c r="U709" s="30" t="s">
        <v>2397</v>
      </c>
      <c r="V709" s="44" t="s">
        <v>2398</v>
      </c>
      <c r="W709" s="45"/>
      <c r="X709" s="45"/>
      <c r="Y709" s="48"/>
    </row>
    <row r="710" spans="1:25" x14ac:dyDescent="0.25">
      <c r="A710" s="66" t="s">
        <v>2399</v>
      </c>
      <c r="B710" s="32" t="s">
        <v>32</v>
      </c>
      <c r="C710" s="33"/>
      <c r="D710" s="60">
        <v>90</v>
      </c>
      <c r="E710" s="35">
        <f t="shared" si="49"/>
        <v>0.09</v>
      </c>
      <c r="F710" s="36" t="str">
        <f t="shared" si="50"/>
        <v>Micro</v>
      </c>
      <c r="G710" s="37" t="s">
        <v>176</v>
      </c>
      <c r="H710" s="38">
        <v>58.269661351514003</v>
      </c>
      <c r="I710" s="38">
        <v>-4.40313370440259</v>
      </c>
      <c r="J710" s="38">
        <v>58.265837394386097</v>
      </c>
      <c r="K710" s="38">
        <v>-4.4003841987906203</v>
      </c>
      <c r="L710" s="37"/>
      <c r="M710" s="39"/>
      <c r="N710" s="39"/>
      <c r="O710" s="40"/>
      <c r="P710" s="40"/>
      <c r="Q710" s="41"/>
      <c r="R710" s="43"/>
      <c r="S710" s="43"/>
      <c r="T710" s="43" t="s">
        <v>52</v>
      </c>
      <c r="U710" s="30"/>
      <c r="V710" s="44"/>
      <c r="W710" s="45"/>
      <c r="X710" s="45"/>
      <c r="Y710" s="48"/>
    </row>
    <row r="711" spans="1:25" ht="60" x14ac:dyDescent="0.25">
      <c r="A711" s="32" t="s">
        <v>2400</v>
      </c>
      <c r="B711" s="32" t="s">
        <v>206</v>
      </c>
      <c r="C711" s="33" t="s">
        <v>2401</v>
      </c>
      <c r="D711" s="60">
        <v>90</v>
      </c>
      <c r="E711" s="35">
        <f t="shared" si="49"/>
        <v>0.09</v>
      </c>
      <c r="F711" s="36" t="str">
        <f t="shared" si="50"/>
        <v>Micro</v>
      </c>
      <c r="G711" s="37" t="s">
        <v>34</v>
      </c>
      <c r="H711" s="38">
        <v>53.404749088100203</v>
      </c>
      <c r="I711" s="38">
        <v>-1.7437759226984599</v>
      </c>
      <c r="J711" s="38">
        <v>53.405340395807599</v>
      </c>
      <c r="K711" s="38">
        <v>-1.74438082521386</v>
      </c>
      <c r="L711" s="37" t="s">
        <v>40</v>
      </c>
      <c r="M711" s="39">
        <v>1957</v>
      </c>
      <c r="N711" s="39">
        <f t="shared" ref="N711:N726" si="51">2021-M711</f>
        <v>64</v>
      </c>
      <c r="O711" s="40">
        <v>0.34899999999999998</v>
      </c>
      <c r="P711" s="40">
        <v>0.53800000000000003</v>
      </c>
      <c r="Q711" s="41">
        <v>44166</v>
      </c>
      <c r="R711" s="43">
        <v>425</v>
      </c>
      <c r="S711" s="43">
        <v>210</v>
      </c>
      <c r="T711" s="44" t="s">
        <v>744</v>
      </c>
      <c r="U711" s="30" t="s">
        <v>2402</v>
      </c>
      <c r="V711" s="44" t="s">
        <v>2403</v>
      </c>
      <c r="W711" s="45"/>
      <c r="X711" s="45"/>
      <c r="Y711" s="48"/>
    </row>
    <row r="712" spans="1:25" ht="90" x14ac:dyDescent="0.25">
      <c r="A712" s="32" t="s">
        <v>2404</v>
      </c>
      <c r="B712" s="32" t="s">
        <v>72</v>
      </c>
      <c r="C712" s="33" t="s">
        <v>223</v>
      </c>
      <c r="D712" s="60">
        <v>90</v>
      </c>
      <c r="E712" s="35">
        <f t="shared" si="49"/>
        <v>0.09</v>
      </c>
      <c r="F712" s="36" t="str">
        <f t="shared" si="50"/>
        <v>Micro</v>
      </c>
      <c r="G712" s="37" t="s">
        <v>387</v>
      </c>
      <c r="H712" s="38">
        <v>51.683396000000002</v>
      </c>
      <c r="I712" s="38">
        <v>-3.5464462999999999</v>
      </c>
      <c r="J712" s="38" t="s">
        <v>197</v>
      </c>
      <c r="K712" s="38" t="s">
        <v>197</v>
      </c>
      <c r="L712" s="37" t="s">
        <v>217</v>
      </c>
      <c r="M712" s="39">
        <v>2015</v>
      </c>
      <c r="N712" s="39">
        <f t="shared" si="51"/>
        <v>6</v>
      </c>
      <c r="O712" s="40">
        <v>0.20100000000000001</v>
      </c>
      <c r="P712" s="40">
        <v>0.48399999999999999</v>
      </c>
      <c r="Q712" s="41">
        <v>44136</v>
      </c>
      <c r="R712" s="43">
        <v>383</v>
      </c>
      <c r="S712" s="43"/>
      <c r="T712" s="43"/>
      <c r="U712" s="30" t="s">
        <v>2405</v>
      </c>
      <c r="V712" s="44" t="s">
        <v>2406</v>
      </c>
      <c r="W712" s="45"/>
      <c r="X712" s="45"/>
      <c r="Y712" s="48"/>
    </row>
    <row r="713" spans="1:25" ht="60" x14ac:dyDescent="0.25">
      <c r="A713" s="32" t="s">
        <v>2407</v>
      </c>
      <c r="B713" s="32" t="s">
        <v>72</v>
      </c>
      <c r="C713" s="33" t="s">
        <v>2407</v>
      </c>
      <c r="D713" s="60">
        <v>90</v>
      </c>
      <c r="E713" s="35">
        <f t="shared" si="49"/>
        <v>0.09</v>
      </c>
      <c r="F713" s="36" t="str">
        <f t="shared" si="50"/>
        <v>Micro</v>
      </c>
      <c r="G713" s="37" t="s">
        <v>176</v>
      </c>
      <c r="H713" s="38">
        <v>52.911408999999999</v>
      </c>
      <c r="I713" s="38">
        <v>-3.5164699000000001</v>
      </c>
      <c r="J713" s="38">
        <v>52.900646592710103</v>
      </c>
      <c r="K713" s="38">
        <v>-3.51608570689281</v>
      </c>
      <c r="L713" s="37" t="s">
        <v>217</v>
      </c>
      <c r="M713" s="39">
        <v>2017</v>
      </c>
      <c r="N713" s="39">
        <f t="shared" si="51"/>
        <v>4</v>
      </c>
      <c r="O713" s="40">
        <v>0.46</v>
      </c>
      <c r="P713" s="40">
        <v>0.48099999999999998</v>
      </c>
      <c r="Q713" s="41">
        <v>44197</v>
      </c>
      <c r="R713" s="43">
        <v>380</v>
      </c>
      <c r="S713" s="43"/>
      <c r="T713" s="43"/>
      <c r="U713" s="30" t="s">
        <v>2408</v>
      </c>
      <c r="V713" s="44" t="s">
        <v>2409</v>
      </c>
      <c r="W713" s="45"/>
      <c r="X713" s="45">
        <v>2</v>
      </c>
      <c r="Y713" s="52">
        <v>350000</v>
      </c>
    </row>
    <row r="714" spans="1:25" ht="30" x14ac:dyDescent="0.25">
      <c r="A714" s="32" t="s">
        <v>2410</v>
      </c>
      <c r="B714" s="32" t="s">
        <v>32</v>
      </c>
      <c r="C714" s="33" t="s">
        <v>2411</v>
      </c>
      <c r="D714" s="60">
        <v>90</v>
      </c>
      <c r="E714" s="35">
        <f t="shared" si="49"/>
        <v>0.09</v>
      </c>
      <c r="F714" s="36" t="str">
        <f t="shared" si="50"/>
        <v>Micro</v>
      </c>
      <c r="G714" s="37" t="s">
        <v>176</v>
      </c>
      <c r="H714" s="38">
        <v>56.529040951671902</v>
      </c>
      <c r="I714" s="38">
        <v>-6.22242344920899</v>
      </c>
      <c r="J714" s="38">
        <v>56.529386649425597</v>
      </c>
      <c r="K714" s="38">
        <v>-6.2161134764449999</v>
      </c>
      <c r="L714" s="37" t="s">
        <v>217</v>
      </c>
      <c r="M714" s="39">
        <v>2015</v>
      </c>
      <c r="N714" s="39">
        <f t="shared" si="51"/>
        <v>6</v>
      </c>
      <c r="O714" s="40">
        <v>0.34300000000000003</v>
      </c>
      <c r="P714" s="40">
        <v>0.47599999999999998</v>
      </c>
      <c r="Q714" s="41">
        <v>43952</v>
      </c>
      <c r="R714" s="43">
        <v>376</v>
      </c>
      <c r="S714" s="43"/>
      <c r="T714" s="43"/>
      <c r="U714" s="30" t="s">
        <v>2412</v>
      </c>
      <c r="V714" s="33" t="s">
        <v>2413</v>
      </c>
      <c r="W714" s="38"/>
      <c r="X714" s="38"/>
      <c r="Y714" s="37"/>
    </row>
    <row r="715" spans="1:25" ht="75" x14ac:dyDescent="0.25">
      <c r="A715" s="32" t="s">
        <v>2414</v>
      </c>
      <c r="B715" s="32" t="s">
        <v>72</v>
      </c>
      <c r="C715" s="33" t="s">
        <v>2415</v>
      </c>
      <c r="D715" s="60">
        <v>90</v>
      </c>
      <c r="E715" s="35">
        <f t="shared" si="49"/>
        <v>0.09</v>
      </c>
      <c r="F715" s="36" t="str">
        <f t="shared" si="50"/>
        <v>Micro</v>
      </c>
      <c r="G715" s="37" t="s">
        <v>176</v>
      </c>
      <c r="H715" s="38">
        <v>52.640917999999999</v>
      </c>
      <c r="I715" s="38">
        <v>-3.8449768</v>
      </c>
      <c r="J715" s="38">
        <v>52.644035000000002</v>
      </c>
      <c r="K715" s="38">
        <v>-3.8574571</v>
      </c>
      <c r="L715" s="37" t="s">
        <v>217</v>
      </c>
      <c r="M715" s="39">
        <v>2016</v>
      </c>
      <c r="N715" s="39">
        <f t="shared" si="51"/>
        <v>5</v>
      </c>
      <c r="O715" s="40">
        <v>0.39600000000000002</v>
      </c>
      <c r="P715" s="40">
        <v>0.45400000000000001</v>
      </c>
      <c r="Q715" s="41">
        <v>43891</v>
      </c>
      <c r="R715" s="43">
        <v>359</v>
      </c>
      <c r="S715" s="43"/>
      <c r="T715" s="43"/>
      <c r="U715" s="30" t="s">
        <v>2416</v>
      </c>
      <c r="V715" s="44" t="s">
        <v>2417</v>
      </c>
      <c r="W715" s="45"/>
      <c r="X715" s="45"/>
      <c r="Y715" s="48"/>
    </row>
    <row r="716" spans="1:25" ht="45" x14ac:dyDescent="0.25">
      <c r="A716" s="32" t="s">
        <v>2418</v>
      </c>
      <c r="B716" s="32" t="s">
        <v>32</v>
      </c>
      <c r="C716" s="33" t="s">
        <v>2418</v>
      </c>
      <c r="D716" s="60">
        <v>90</v>
      </c>
      <c r="E716" s="35">
        <f t="shared" si="49"/>
        <v>0.09</v>
      </c>
      <c r="F716" s="36" t="str">
        <f t="shared" si="50"/>
        <v>Micro</v>
      </c>
      <c r="G716" s="37" t="s">
        <v>176</v>
      </c>
      <c r="H716" s="38">
        <v>54.973896000000003</v>
      </c>
      <c r="I716" s="38">
        <v>-4.8987691</v>
      </c>
      <c r="J716" s="38">
        <v>54.970286999999999</v>
      </c>
      <c r="K716" s="38">
        <v>-4.9104877</v>
      </c>
      <c r="L716" s="37" t="s">
        <v>217</v>
      </c>
      <c r="M716" s="39">
        <v>2014</v>
      </c>
      <c r="N716" s="39">
        <f t="shared" si="51"/>
        <v>7</v>
      </c>
      <c r="O716" s="40">
        <v>0.35799999999999998</v>
      </c>
      <c r="P716" s="40">
        <v>0.41899999999999998</v>
      </c>
      <c r="Q716" s="41">
        <v>44197</v>
      </c>
      <c r="R716" s="43">
        <v>331</v>
      </c>
      <c r="S716" s="43"/>
      <c r="T716" s="43"/>
      <c r="U716" s="30" t="s">
        <v>2419</v>
      </c>
      <c r="V716" s="44" t="s">
        <v>2420</v>
      </c>
      <c r="W716" s="45"/>
      <c r="X716" s="45"/>
      <c r="Y716" s="48"/>
    </row>
    <row r="717" spans="1:25" ht="45" x14ac:dyDescent="0.25">
      <c r="A717" s="32" t="s">
        <v>2421</v>
      </c>
      <c r="B717" s="32" t="s">
        <v>32</v>
      </c>
      <c r="C717" s="33" t="s">
        <v>2422</v>
      </c>
      <c r="D717" s="60">
        <v>90</v>
      </c>
      <c r="E717" s="35">
        <f t="shared" si="49"/>
        <v>0.09</v>
      </c>
      <c r="F717" s="36" t="str">
        <f t="shared" si="50"/>
        <v>Micro</v>
      </c>
      <c r="G717" s="37" t="s">
        <v>176</v>
      </c>
      <c r="H717" s="38">
        <v>56.064129000000001</v>
      </c>
      <c r="I717" s="38">
        <v>-5.2633939999999999</v>
      </c>
      <c r="J717" s="38">
        <v>56.046363412829798</v>
      </c>
      <c r="K717" s="38">
        <v>-5.2459930830936496</v>
      </c>
      <c r="L717" s="37" t="s">
        <v>217</v>
      </c>
      <c r="M717" s="39">
        <v>2016</v>
      </c>
      <c r="N717" s="39">
        <f t="shared" si="51"/>
        <v>5</v>
      </c>
      <c r="O717" s="40">
        <v>0.40600000000000003</v>
      </c>
      <c r="P717" s="40">
        <v>0.38800000000000001</v>
      </c>
      <c r="Q717" s="41">
        <v>44197</v>
      </c>
      <c r="R717" s="43">
        <v>307</v>
      </c>
      <c r="S717" s="43"/>
      <c r="T717" s="43"/>
      <c r="U717" s="30" t="s">
        <v>2423</v>
      </c>
      <c r="V717" s="44" t="s">
        <v>2424</v>
      </c>
      <c r="W717" s="45"/>
      <c r="X717" s="45"/>
      <c r="Y717" s="48"/>
    </row>
    <row r="718" spans="1:25" ht="60" x14ac:dyDescent="0.25">
      <c r="A718" s="32" t="s">
        <v>2425</v>
      </c>
      <c r="B718" s="32" t="s">
        <v>32</v>
      </c>
      <c r="C718" s="33" t="s">
        <v>2426</v>
      </c>
      <c r="D718" s="60">
        <v>90</v>
      </c>
      <c r="E718" s="35">
        <f t="shared" si="49"/>
        <v>0.09</v>
      </c>
      <c r="F718" s="36" t="str">
        <f t="shared" si="50"/>
        <v>Micro</v>
      </c>
      <c r="G718" s="37" t="s">
        <v>176</v>
      </c>
      <c r="H718" s="38">
        <v>55.328612</v>
      </c>
      <c r="I718" s="38">
        <v>-4.4467578999999997</v>
      </c>
      <c r="J718" s="38">
        <v>55.327744000000003</v>
      </c>
      <c r="K718" s="38">
        <v>-4.4597363999999997</v>
      </c>
      <c r="L718" s="37" t="s">
        <v>217</v>
      </c>
      <c r="M718" s="39">
        <v>2016</v>
      </c>
      <c r="N718" s="39">
        <f t="shared" si="51"/>
        <v>5</v>
      </c>
      <c r="O718" s="40">
        <v>0.28999999999999998</v>
      </c>
      <c r="P718" s="40">
        <v>0.32400000000000001</v>
      </c>
      <c r="Q718" s="41">
        <v>44166</v>
      </c>
      <c r="R718" s="43">
        <v>256</v>
      </c>
      <c r="S718" s="43"/>
      <c r="T718" s="43"/>
      <c r="U718" s="30" t="s">
        <v>2427</v>
      </c>
      <c r="V718" s="44" t="s">
        <v>2428</v>
      </c>
      <c r="W718" s="45"/>
      <c r="X718" s="45"/>
      <c r="Y718" s="48"/>
    </row>
    <row r="719" spans="1:25" ht="30" x14ac:dyDescent="0.25">
      <c r="A719" s="32" t="s">
        <v>2429</v>
      </c>
      <c r="B719" s="32" t="s">
        <v>72</v>
      </c>
      <c r="C719" s="33" t="s">
        <v>2429</v>
      </c>
      <c r="D719" s="60">
        <v>90</v>
      </c>
      <c r="E719" s="35">
        <f t="shared" si="49"/>
        <v>0.09</v>
      </c>
      <c r="F719" s="36" t="str">
        <f t="shared" si="50"/>
        <v>Micro</v>
      </c>
      <c r="G719" s="37" t="s">
        <v>176</v>
      </c>
      <c r="H719" s="38">
        <v>52.753156140633401</v>
      </c>
      <c r="I719" s="38">
        <v>-3.97510769945346</v>
      </c>
      <c r="J719" s="38">
        <v>52.759024963205</v>
      </c>
      <c r="K719" s="38">
        <v>-3.9762397147885098</v>
      </c>
      <c r="L719" s="37" t="s">
        <v>217</v>
      </c>
      <c r="M719" s="39">
        <v>2013</v>
      </c>
      <c r="N719" s="39">
        <f t="shared" si="51"/>
        <v>8</v>
      </c>
      <c r="O719" s="43"/>
      <c r="P719" s="43"/>
      <c r="Q719" s="41">
        <v>41883</v>
      </c>
      <c r="R719" s="43">
        <v>255</v>
      </c>
      <c r="S719" s="43"/>
      <c r="T719" s="43"/>
      <c r="U719" s="30" t="s">
        <v>2430</v>
      </c>
      <c r="V719" s="44" t="s">
        <v>2431</v>
      </c>
      <c r="W719" s="45"/>
      <c r="X719" s="45"/>
      <c r="Y719" s="48"/>
    </row>
    <row r="720" spans="1:25" ht="45" x14ac:dyDescent="0.25">
      <c r="A720" s="32" t="s">
        <v>2432</v>
      </c>
      <c r="B720" s="32" t="s">
        <v>32</v>
      </c>
      <c r="C720" s="33" t="s">
        <v>2433</v>
      </c>
      <c r="D720" s="60">
        <v>90</v>
      </c>
      <c r="E720" s="35">
        <f t="shared" si="49"/>
        <v>0.09</v>
      </c>
      <c r="F720" s="36" t="str">
        <f t="shared" si="50"/>
        <v>Micro</v>
      </c>
      <c r="G720" s="37" t="s">
        <v>176</v>
      </c>
      <c r="H720" s="38">
        <v>56.646405000000001</v>
      </c>
      <c r="I720" s="38">
        <v>-5.4297902000000002</v>
      </c>
      <c r="J720" s="38">
        <v>56.653244999999998</v>
      </c>
      <c r="K720" s="38">
        <v>-5.4275853999999999</v>
      </c>
      <c r="L720" s="37" t="s">
        <v>217</v>
      </c>
      <c r="M720" s="39">
        <v>2010</v>
      </c>
      <c r="N720" s="39">
        <f t="shared" si="51"/>
        <v>11</v>
      </c>
      <c r="O720" s="40">
        <v>0.34200000000000003</v>
      </c>
      <c r="P720" s="40">
        <v>0.31</v>
      </c>
      <c r="Q720" s="41">
        <v>44197</v>
      </c>
      <c r="R720" s="43">
        <v>245</v>
      </c>
      <c r="S720" s="43"/>
      <c r="T720" s="43" t="s">
        <v>52</v>
      </c>
      <c r="U720" s="30" t="s">
        <v>2434</v>
      </c>
      <c r="V720" s="44" t="s">
        <v>1834</v>
      </c>
      <c r="W720" s="45"/>
      <c r="X720" s="45"/>
      <c r="Y720" s="48"/>
    </row>
    <row r="721" spans="1:25" ht="45" x14ac:dyDescent="0.25">
      <c r="A721" s="32" t="s">
        <v>2435</v>
      </c>
      <c r="B721" s="32" t="s">
        <v>72</v>
      </c>
      <c r="C721" s="33" t="s">
        <v>1928</v>
      </c>
      <c r="D721" s="60">
        <v>90</v>
      </c>
      <c r="E721" s="35">
        <f t="shared" si="49"/>
        <v>0.09</v>
      </c>
      <c r="F721" s="36" t="str">
        <f t="shared" si="50"/>
        <v>Micro</v>
      </c>
      <c r="G721" s="37" t="s">
        <v>176</v>
      </c>
      <c r="H721" s="38">
        <v>52.979280000000003</v>
      </c>
      <c r="I721" s="38">
        <v>-3.3165795999999999</v>
      </c>
      <c r="J721" s="38">
        <v>52.969560999999999</v>
      </c>
      <c r="K721" s="38">
        <v>-3.3127513999999998</v>
      </c>
      <c r="L721" s="37" t="s">
        <v>217</v>
      </c>
      <c r="M721" s="39">
        <v>2015</v>
      </c>
      <c r="N721" s="39">
        <f t="shared" si="51"/>
        <v>6</v>
      </c>
      <c r="O721" s="40">
        <v>0.253</v>
      </c>
      <c r="P721" s="40">
        <v>0.27100000000000002</v>
      </c>
      <c r="Q721" s="41">
        <v>43525</v>
      </c>
      <c r="R721" s="43">
        <v>214</v>
      </c>
      <c r="S721" s="43"/>
      <c r="T721" s="43"/>
      <c r="U721" s="30" t="s">
        <v>2436</v>
      </c>
      <c r="V721" s="33" t="s">
        <v>2437</v>
      </c>
      <c r="W721" s="38"/>
      <c r="X721" s="38"/>
      <c r="Y721" s="37"/>
    </row>
    <row r="722" spans="1:25" ht="45" x14ac:dyDescent="0.25">
      <c r="A722" s="32" t="s">
        <v>2438</v>
      </c>
      <c r="B722" s="32" t="s">
        <v>72</v>
      </c>
      <c r="C722" s="33" t="s">
        <v>2439</v>
      </c>
      <c r="D722" s="60">
        <v>90</v>
      </c>
      <c r="E722" s="35">
        <f t="shared" si="49"/>
        <v>0.09</v>
      </c>
      <c r="F722" s="36" t="str">
        <f t="shared" si="50"/>
        <v>Micro</v>
      </c>
      <c r="G722" s="37" t="s">
        <v>176</v>
      </c>
      <c r="H722" s="38">
        <v>53.210538685954099</v>
      </c>
      <c r="I722" s="38">
        <v>-4.0962108049730102</v>
      </c>
      <c r="J722" s="38">
        <v>53.208349104507498</v>
      </c>
      <c r="K722" s="38">
        <v>-4.0960013933933404</v>
      </c>
      <c r="L722" s="37" t="s">
        <v>217</v>
      </c>
      <c r="M722" s="39">
        <v>2016</v>
      </c>
      <c r="N722" s="39">
        <f t="shared" si="51"/>
        <v>5</v>
      </c>
      <c r="O722" s="40">
        <v>0.26</v>
      </c>
      <c r="P722" s="40">
        <v>0.247</v>
      </c>
      <c r="Q722" s="41">
        <v>43800</v>
      </c>
      <c r="R722" s="43">
        <v>195</v>
      </c>
      <c r="S722" s="43"/>
      <c r="T722" s="43"/>
      <c r="U722" s="30" t="s">
        <v>2440</v>
      </c>
      <c r="V722" s="44" t="s">
        <v>2441</v>
      </c>
      <c r="W722" s="45"/>
      <c r="X722" s="45"/>
      <c r="Y722" s="48"/>
    </row>
    <row r="723" spans="1:25" ht="45" x14ac:dyDescent="0.25">
      <c r="A723" s="32" t="s">
        <v>2442</v>
      </c>
      <c r="B723" s="32" t="s">
        <v>32</v>
      </c>
      <c r="C723" s="33" t="s">
        <v>2443</v>
      </c>
      <c r="D723" s="60">
        <v>90</v>
      </c>
      <c r="E723" s="35">
        <f t="shared" si="49"/>
        <v>0.09</v>
      </c>
      <c r="F723" s="36" t="str">
        <f t="shared" si="50"/>
        <v>Micro</v>
      </c>
      <c r="G723" s="37" t="s">
        <v>176</v>
      </c>
      <c r="H723" s="38">
        <v>57.431061</v>
      </c>
      <c r="I723" s="38">
        <v>-5.8110394000000003</v>
      </c>
      <c r="J723" s="38">
        <v>57.425615000000001</v>
      </c>
      <c r="K723" s="38">
        <v>-5.7976511000000004</v>
      </c>
      <c r="L723" s="37" t="s">
        <v>217</v>
      </c>
      <c r="M723" s="39">
        <v>2015</v>
      </c>
      <c r="N723" s="39">
        <f t="shared" si="51"/>
        <v>6</v>
      </c>
      <c r="O723" s="43"/>
      <c r="P723" s="43"/>
      <c r="Q723" s="41">
        <v>43009</v>
      </c>
      <c r="R723" s="43">
        <v>181</v>
      </c>
      <c r="S723" s="43"/>
      <c r="T723" s="43" t="s">
        <v>52</v>
      </c>
      <c r="U723" s="30" t="s">
        <v>2444</v>
      </c>
      <c r="V723" s="33" t="s">
        <v>2445</v>
      </c>
      <c r="W723" s="38"/>
      <c r="X723" s="38"/>
      <c r="Y723" s="37"/>
    </row>
    <row r="724" spans="1:25" ht="75" x14ac:dyDescent="0.25">
      <c r="A724" s="32" t="s">
        <v>2446</v>
      </c>
      <c r="B724" s="32" t="s">
        <v>72</v>
      </c>
      <c r="C724" s="33" t="s">
        <v>2447</v>
      </c>
      <c r="D724" s="60">
        <v>90</v>
      </c>
      <c r="E724" s="35">
        <f t="shared" si="49"/>
        <v>0.09</v>
      </c>
      <c r="F724" s="36" t="str">
        <f t="shared" si="50"/>
        <v>Micro</v>
      </c>
      <c r="G724" s="37" t="s">
        <v>176</v>
      </c>
      <c r="H724" s="38">
        <v>52.826636999999998</v>
      </c>
      <c r="I724" s="38">
        <v>-3.2817048999999998</v>
      </c>
      <c r="J724" s="38">
        <v>52.830261999999998</v>
      </c>
      <c r="K724" s="38">
        <v>-3.2861050000000001</v>
      </c>
      <c r="L724" s="37" t="s">
        <v>217</v>
      </c>
      <c r="M724" s="39">
        <v>2017</v>
      </c>
      <c r="N724" s="39">
        <f t="shared" si="51"/>
        <v>4</v>
      </c>
      <c r="O724" s="40">
        <v>0.35899999999999999</v>
      </c>
      <c r="P724" s="40">
        <v>0.21099999999999999</v>
      </c>
      <c r="Q724" s="41">
        <v>43891</v>
      </c>
      <c r="R724" s="43">
        <v>167</v>
      </c>
      <c r="S724" s="43"/>
      <c r="T724" s="43"/>
      <c r="U724" s="30" t="s">
        <v>2448</v>
      </c>
      <c r="V724" s="44" t="s">
        <v>2449</v>
      </c>
      <c r="W724" s="45"/>
      <c r="X724" s="45"/>
      <c r="Y724" s="48"/>
    </row>
    <row r="725" spans="1:25" ht="45" x14ac:dyDescent="0.25">
      <c r="A725" s="32" t="s">
        <v>2450</v>
      </c>
      <c r="B725" s="32" t="s">
        <v>72</v>
      </c>
      <c r="C725" s="33" t="s">
        <v>2451</v>
      </c>
      <c r="D725" s="60">
        <v>90</v>
      </c>
      <c r="E725" s="35">
        <f t="shared" si="49"/>
        <v>0.09</v>
      </c>
      <c r="F725" s="36" t="str">
        <f t="shared" si="50"/>
        <v>Micro</v>
      </c>
      <c r="G725" s="37" t="s">
        <v>176</v>
      </c>
      <c r="H725" s="38">
        <v>52.968204384005702</v>
      </c>
      <c r="I725" s="38">
        <v>-3.9219731660530099</v>
      </c>
      <c r="J725" s="38">
        <v>52.970032251920699</v>
      </c>
      <c r="K725" s="38">
        <v>-3.9169445189376502</v>
      </c>
      <c r="L725" s="37" t="s">
        <v>217</v>
      </c>
      <c r="M725" s="39">
        <v>2015</v>
      </c>
      <c r="N725" s="39">
        <f t="shared" si="51"/>
        <v>6</v>
      </c>
      <c r="O725" s="40">
        <v>0.214</v>
      </c>
      <c r="P725" s="40">
        <v>0.18</v>
      </c>
      <c r="Q725" s="41">
        <v>44166</v>
      </c>
      <c r="R725" s="43">
        <v>142</v>
      </c>
      <c r="S725" s="43"/>
      <c r="T725" s="43"/>
      <c r="U725" s="30" t="s">
        <v>2452</v>
      </c>
      <c r="V725" s="44" t="s">
        <v>2453</v>
      </c>
      <c r="W725" s="45"/>
      <c r="X725" s="45"/>
      <c r="Y725" s="48"/>
    </row>
    <row r="726" spans="1:25" ht="75" x14ac:dyDescent="0.25">
      <c r="A726" s="32" t="s">
        <v>2454</v>
      </c>
      <c r="B726" s="32" t="s">
        <v>676</v>
      </c>
      <c r="C726" s="33" t="s">
        <v>2455</v>
      </c>
      <c r="D726" s="60">
        <v>90</v>
      </c>
      <c r="E726" s="35">
        <f t="shared" si="49"/>
        <v>0.09</v>
      </c>
      <c r="F726" s="36" t="str">
        <f t="shared" si="50"/>
        <v>Micro</v>
      </c>
      <c r="G726" s="37"/>
      <c r="H726" s="38"/>
      <c r="I726" s="38"/>
      <c r="J726" s="38"/>
      <c r="K726" s="38"/>
      <c r="L726" s="37" t="s">
        <v>40</v>
      </c>
      <c r="M726" s="39">
        <v>2016</v>
      </c>
      <c r="N726" s="39">
        <f t="shared" si="51"/>
        <v>5</v>
      </c>
      <c r="O726" s="40">
        <v>0.17</v>
      </c>
      <c r="P726" s="40">
        <v>0.14199999999999999</v>
      </c>
      <c r="Q726" s="41">
        <v>44166</v>
      </c>
      <c r="R726" s="43">
        <v>112</v>
      </c>
      <c r="S726" s="43">
        <v>324</v>
      </c>
      <c r="T726" s="44" t="s">
        <v>1206</v>
      </c>
      <c r="U726" s="30" t="s">
        <v>2456</v>
      </c>
      <c r="V726" s="44" t="s">
        <v>2457</v>
      </c>
      <c r="W726" s="45"/>
      <c r="X726" s="45"/>
      <c r="Y726" s="48"/>
    </row>
    <row r="727" spans="1:25" ht="30" x14ac:dyDescent="0.25">
      <c r="A727" s="32" t="s">
        <v>2458</v>
      </c>
      <c r="B727" s="32" t="s">
        <v>32</v>
      </c>
      <c r="C727" s="33" t="s">
        <v>2179</v>
      </c>
      <c r="D727" s="60">
        <v>90</v>
      </c>
      <c r="E727" s="35">
        <f t="shared" si="49"/>
        <v>0.09</v>
      </c>
      <c r="F727" s="36" t="str">
        <f t="shared" si="50"/>
        <v>Micro</v>
      </c>
      <c r="G727" s="37" t="s">
        <v>176</v>
      </c>
      <c r="H727" s="38">
        <v>56.473649000000002</v>
      </c>
      <c r="I727" s="38">
        <v>-4.8220897000000003</v>
      </c>
      <c r="J727" s="38">
        <v>56.469504000000001</v>
      </c>
      <c r="K727" s="38">
        <v>-4.8142310999999998</v>
      </c>
      <c r="L727" s="37"/>
      <c r="M727" s="39"/>
      <c r="N727" s="39"/>
      <c r="O727" s="40"/>
      <c r="P727" s="40"/>
      <c r="Q727" s="41"/>
      <c r="R727" s="43"/>
      <c r="S727" s="43"/>
      <c r="T727" s="44"/>
      <c r="U727" s="30"/>
      <c r="V727" s="44"/>
      <c r="W727" s="45"/>
      <c r="X727" s="45"/>
      <c r="Y727" s="48"/>
    </row>
    <row r="728" spans="1:25" ht="60" x14ac:dyDescent="0.25">
      <c r="A728" s="32" t="s">
        <v>2459</v>
      </c>
      <c r="B728" s="32" t="s">
        <v>72</v>
      </c>
      <c r="C728" s="33" t="s">
        <v>223</v>
      </c>
      <c r="D728" s="60">
        <v>89</v>
      </c>
      <c r="E728" s="35">
        <f t="shared" si="49"/>
        <v>8.8999999999999996E-2</v>
      </c>
      <c r="F728" s="36" t="str">
        <f t="shared" si="50"/>
        <v>Micro</v>
      </c>
      <c r="G728" s="37" t="s">
        <v>176</v>
      </c>
      <c r="H728" s="38">
        <v>52.962563266499501</v>
      </c>
      <c r="I728" s="38">
        <v>-4.2366536305327198</v>
      </c>
      <c r="J728" s="38">
        <v>52.962469123940302</v>
      </c>
      <c r="K728" s="38">
        <v>-4.2366552253837302</v>
      </c>
      <c r="L728" s="37" t="s">
        <v>217</v>
      </c>
      <c r="M728" s="39">
        <v>2016</v>
      </c>
      <c r="N728" s="39">
        <f t="shared" ref="N728:N746" si="52">2021-M728</f>
        <v>5</v>
      </c>
      <c r="O728" s="40">
        <v>0.60099999999999998</v>
      </c>
      <c r="P728" s="40">
        <v>0.59599999999999997</v>
      </c>
      <c r="Q728" s="41">
        <v>44197</v>
      </c>
      <c r="R728" s="43">
        <v>466</v>
      </c>
      <c r="S728" s="43"/>
      <c r="T728" s="43"/>
      <c r="U728" s="30" t="s">
        <v>2460</v>
      </c>
      <c r="V728" s="44" t="s">
        <v>2461</v>
      </c>
      <c r="W728" s="45"/>
      <c r="X728" s="45"/>
      <c r="Y728" s="48"/>
    </row>
    <row r="729" spans="1:25" ht="45" x14ac:dyDescent="0.25">
      <c r="A729" s="32" t="s">
        <v>2462</v>
      </c>
      <c r="B729" s="32" t="s">
        <v>32</v>
      </c>
      <c r="C729" s="33" t="s">
        <v>2463</v>
      </c>
      <c r="D729" s="60">
        <v>89</v>
      </c>
      <c r="E729" s="35">
        <f t="shared" si="49"/>
        <v>8.8999999999999996E-2</v>
      </c>
      <c r="F729" s="36" t="str">
        <f t="shared" si="50"/>
        <v>Micro</v>
      </c>
      <c r="G729" s="37" t="s">
        <v>176</v>
      </c>
      <c r="H729" s="38">
        <v>56.772182000000001</v>
      </c>
      <c r="I729" s="38">
        <v>-3.8553723999999998</v>
      </c>
      <c r="J729" s="38">
        <v>56.788836000000003</v>
      </c>
      <c r="K729" s="38">
        <v>-3.8447616</v>
      </c>
      <c r="L729" s="37" t="s">
        <v>217</v>
      </c>
      <c r="M729" s="39">
        <v>2014</v>
      </c>
      <c r="N729" s="39">
        <f t="shared" si="52"/>
        <v>7</v>
      </c>
      <c r="O729" s="40">
        <v>0.30499999999999999</v>
      </c>
      <c r="P729" s="40">
        <v>0.39500000000000002</v>
      </c>
      <c r="Q729" s="41">
        <v>44197</v>
      </c>
      <c r="R729" s="43">
        <v>309</v>
      </c>
      <c r="S729" s="43"/>
      <c r="T729" s="43"/>
      <c r="U729" s="30" t="s">
        <v>2464</v>
      </c>
      <c r="V729" s="44" t="s">
        <v>2465</v>
      </c>
      <c r="W729" s="45"/>
      <c r="X729" s="45"/>
      <c r="Y729" s="48"/>
    </row>
    <row r="730" spans="1:25" ht="60" x14ac:dyDescent="0.25">
      <c r="A730" s="32" t="s">
        <v>2466</v>
      </c>
      <c r="B730" s="32" t="s">
        <v>72</v>
      </c>
      <c r="C730" s="33" t="s">
        <v>1223</v>
      </c>
      <c r="D730" s="60">
        <v>89</v>
      </c>
      <c r="E730" s="35">
        <f t="shared" si="49"/>
        <v>8.8999999999999996E-2</v>
      </c>
      <c r="F730" s="36" t="str">
        <f t="shared" si="50"/>
        <v>Micro</v>
      </c>
      <c r="G730" s="37" t="s">
        <v>387</v>
      </c>
      <c r="H730" s="38">
        <v>51.842153797990697</v>
      </c>
      <c r="I730" s="38">
        <v>-3.66884372608633</v>
      </c>
      <c r="J730" s="38" t="s">
        <v>197</v>
      </c>
      <c r="K730" s="38" t="s">
        <v>197</v>
      </c>
      <c r="L730" s="37" t="s">
        <v>217</v>
      </c>
      <c r="M730" s="39">
        <v>2013</v>
      </c>
      <c r="N730" s="39">
        <f t="shared" si="52"/>
        <v>8</v>
      </c>
      <c r="O730" s="40">
        <v>0.33900000000000002</v>
      </c>
      <c r="P730" s="40">
        <v>0.17199999999999999</v>
      </c>
      <c r="Q730" s="41">
        <v>42401</v>
      </c>
      <c r="R730" s="43">
        <v>134</v>
      </c>
      <c r="S730" s="43"/>
      <c r="T730" s="43"/>
      <c r="U730" s="30" t="s">
        <v>2467</v>
      </c>
      <c r="V730" s="44" t="s">
        <v>2468</v>
      </c>
      <c r="W730" s="45"/>
      <c r="X730" s="45"/>
      <c r="Y730" s="48"/>
    </row>
    <row r="731" spans="1:25" ht="45" x14ac:dyDescent="0.25">
      <c r="A731" s="32" t="s">
        <v>2469</v>
      </c>
      <c r="B731" s="32" t="s">
        <v>32</v>
      </c>
      <c r="C731" s="33" t="s">
        <v>2470</v>
      </c>
      <c r="D731" s="60">
        <v>88</v>
      </c>
      <c r="E731" s="35">
        <f t="shared" si="49"/>
        <v>8.7999999999999995E-2</v>
      </c>
      <c r="F731" s="36" t="str">
        <f t="shared" si="50"/>
        <v>Micro</v>
      </c>
      <c r="G731" s="37" t="s">
        <v>176</v>
      </c>
      <c r="H731" s="38">
        <v>55.203868999999997</v>
      </c>
      <c r="I731" s="38">
        <v>-4.0145548</v>
      </c>
      <c r="J731" s="38">
        <v>55.215732000000003</v>
      </c>
      <c r="K731" s="38">
        <v>-4.0396421</v>
      </c>
      <c r="L731" s="37" t="s">
        <v>217</v>
      </c>
      <c r="M731" s="39">
        <v>2013</v>
      </c>
      <c r="N731" s="39">
        <f t="shared" si="52"/>
        <v>8</v>
      </c>
      <c r="O731" s="40">
        <v>0.26700000000000002</v>
      </c>
      <c r="P731" s="40">
        <v>0.217</v>
      </c>
      <c r="Q731" s="41">
        <v>44166</v>
      </c>
      <c r="R731" s="43">
        <v>168</v>
      </c>
      <c r="S731" s="43"/>
      <c r="T731" s="43"/>
      <c r="U731" s="30" t="s">
        <v>2471</v>
      </c>
      <c r="V731" s="44" t="s">
        <v>2472</v>
      </c>
      <c r="W731" s="45"/>
      <c r="X731" s="45"/>
      <c r="Y731" s="48"/>
    </row>
    <row r="732" spans="1:25" ht="90" x14ac:dyDescent="0.25">
      <c r="A732" s="32" t="s">
        <v>2473</v>
      </c>
      <c r="B732" s="32" t="s">
        <v>206</v>
      </c>
      <c r="C732" s="33" t="s">
        <v>2474</v>
      </c>
      <c r="D732" s="60">
        <v>87</v>
      </c>
      <c r="E732" s="35">
        <f t="shared" si="49"/>
        <v>8.6999999999999994E-2</v>
      </c>
      <c r="F732" s="36" t="str">
        <f t="shared" si="50"/>
        <v>Micro</v>
      </c>
      <c r="G732" s="37" t="s">
        <v>387</v>
      </c>
      <c r="H732" s="38">
        <v>53.791984573954501</v>
      </c>
      <c r="I732" s="38">
        <v>-2.1944484644306401</v>
      </c>
      <c r="J732" s="38" t="s">
        <v>197</v>
      </c>
      <c r="K732" s="38" t="s">
        <v>197</v>
      </c>
      <c r="L732" s="37" t="s">
        <v>40</v>
      </c>
      <c r="M732" s="39">
        <v>1991</v>
      </c>
      <c r="N732" s="39">
        <f t="shared" si="52"/>
        <v>30</v>
      </c>
      <c r="O732" s="43"/>
      <c r="P732" s="43"/>
      <c r="Q732" s="41">
        <v>37803</v>
      </c>
      <c r="R732" s="43">
        <v>15</v>
      </c>
      <c r="S732" s="43">
        <v>15</v>
      </c>
      <c r="T732" s="44" t="s">
        <v>554</v>
      </c>
      <c r="U732" s="30" t="s">
        <v>2475</v>
      </c>
      <c r="V732" s="44" t="s">
        <v>2476</v>
      </c>
      <c r="W732" s="45"/>
      <c r="X732" s="45"/>
      <c r="Y732" s="48"/>
    </row>
    <row r="733" spans="1:25" ht="75" x14ac:dyDescent="0.25">
      <c r="A733" s="32" t="s">
        <v>3384</v>
      </c>
      <c r="B733" s="32" t="s">
        <v>72</v>
      </c>
      <c r="C733" s="33"/>
      <c r="D733" s="60">
        <v>85</v>
      </c>
      <c r="E733" s="35">
        <f t="shared" si="49"/>
        <v>8.5000000000000006E-2</v>
      </c>
      <c r="F733" s="36" t="str">
        <f t="shared" si="50"/>
        <v>Micro</v>
      </c>
      <c r="G733" s="37" t="s">
        <v>176</v>
      </c>
      <c r="H733" s="38">
        <v>52.852758000000001</v>
      </c>
      <c r="I733" s="38">
        <v>-3.6642972</v>
      </c>
      <c r="J733" s="38">
        <v>52.847437999999997</v>
      </c>
      <c r="K733" s="38">
        <v>-3.6650160000000001</v>
      </c>
      <c r="L733" s="37" t="s">
        <v>217</v>
      </c>
      <c r="M733" s="39">
        <v>2019</v>
      </c>
      <c r="N733" s="39">
        <f t="shared" si="52"/>
        <v>2</v>
      </c>
      <c r="O733" s="43"/>
      <c r="P733" s="43"/>
      <c r="Q733" s="41">
        <v>43891</v>
      </c>
      <c r="R733" s="43">
        <v>474</v>
      </c>
      <c r="S733" s="43"/>
      <c r="T733" s="43"/>
      <c r="U733" s="30" t="s">
        <v>2477</v>
      </c>
      <c r="V733" s="44" t="s">
        <v>2478</v>
      </c>
      <c r="W733" s="45"/>
      <c r="X733" s="45"/>
      <c r="Y733" s="48"/>
    </row>
    <row r="734" spans="1:25" ht="45" x14ac:dyDescent="0.25">
      <c r="A734" s="32" t="s">
        <v>2479</v>
      </c>
      <c r="B734" s="32" t="s">
        <v>72</v>
      </c>
      <c r="C734" s="33" t="s">
        <v>2138</v>
      </c>
      <c r="D734" s="60">
        <v>85</v>
      </c>
      <c r="E734" s="35">
        <f t="shared" si="49"/>
        <v>8.5000000000000006E-2</v>
      </c>
      <c r="F734" s="36" t="str">
        <f t="shared" si="50"/>
        <v>Micro</v>
      </c>
      <c r="G734" s="37" t="s">
        <v>176</v>
      </c>
      <c r="H734" s="38">
        <v>53.049224000000002</v>
      </c>
      <c r="I734" s="38">
        <v>-4.2293567999999997</v>
      </c>
      <c r="J734" s="38">
        <v>53.043439999999997</v>
      </c>
      <c r="K734" s="38">
        <v>-4.2262668999999997</v>
      </c>
      <c r="L734" s="37" t="s">
        <v>217</v>
      </c>
      <c r="M734" s="39">
        <v>2015</v>
      </c>
      <c r="N734" s="39">
        <f t="shared" si="52"/>
        <v>6</v>
      </c>
      <c r="O734" s="40">
        <v>0.54200000000000004</v>
      </c>
      <c r="P734" s="40">
        <v>0.56699999999999995</v>
      </c>
      <c r="Q734" s="41">
        <v>43891</v>
      </c>
      <c r="R734" s="43">
        <v>423</v>
      </c>
      <c r="S734" s="43"/>
      <c r="T734" s="43"/>
      <c r="U734" s="30" t="s">
        <v>2139</v>
      </c>
      <c r="V734" s="44" t="s">
        <v>2480</v>
      </c>
      <c r="W734" s="45"/>
      <c r="X734" s="45"/>
      <c r="Y734" s="48"/>
    </row>
    <row r="735" spans="1:25" ht="75" x14ac:dyDescent="0.25">
      <c r="A735" s="32" t="s">
        <v>2481</v>
      </c>
      <c r="B735" s="32" t="s">
        <v>32</v>
      </c>
      <c r="C735" s="33" t="s">
        <v>1393</v>
      </c>
      <c r="D735" s="60">
        <v>85</v>
      </c>
      <c r="E735" s="35">
        <f t="shared" si="49"/>
        <v>8.5000000000000006E-2</v>
      </c>
      <c r="F735" s="36" t="str">
        <f t="shared" si="50"/>
        <v>Micro</v>
      </c>
      <c r="G735" s="37" t="s">
        <v>1394</v>
      </c>
      <c r="H735" s="38">
        <v>55.765800332239799</v>
      </c>
      <c r="I735" s="38">
        <v>-4.09761390929601</v>
      </c>
      <c r="J735" s="38" t="s">
        <v>197</v>
      </c>
      <c r="K735" s="38" t="s">
        <v>197</v>
      </c>
      <c r="L735" s="37" t="s">
        <v>217</v>
      </c>
      <c r="M735" s="39">
        <v>2014</v>
      </c>
      <c r="N735" s="39">
        <f t="shared" si="52"/>
        <v>7</v>
      </c>
      <c r="O735" s="40">
        <v>0.45800000000000002</v>
      </c>
      <c r="P735" s="40">
        <v>0.45700000000000002</v>
      </c>
      <c r="Q735" s="41">
        <v>44197</v>
      </c>
      <c r="R735" s="43">
        <v>341</v>
      </c>
      <c r="S735" s="43"/>
      <c r="T735" s="43"/>
      <c r="U735" s="30" t="s">
        <v>2482</v>
      </c>
      <c r="V735" s="44" t="s">
        <v>2483</v>
      </c>
      <c r="W735" s="45"/>
      <c r="X735" s="45"/>
      <c r="Y735" s="48"/>
    </row>
    <row r="736" spans="1:25" ht="45" x14ac:dyDescent="0.25">
      <c r="A736" s="32" t="s">
        <v>2484</v>
      </c>
      <c r="B736" s="32" t="s">
        <v>32</v>
      </c>
      <c r="C736" s="33" t="s">
        <v>2485</v>
      </c>
      <c r="D736" s="60">
        <v>85</v>
      </c>
      <c r="E736" s="35">
        <f t="shared" si="49"/>
        <v>8.5000000000000006E-2</v>
      </c>
      <c r="F736" s="36" t="str">
        <f t="shared" si="50"/>
        <v>Micro</v>
      </c>
      <c r="G736" s="37" t="s">
        <v>176</v>
      </c>
      <c r="H736" s="38">
        <v>56.911143000000003</v>
      </c>
      <c r="I736" s="38">
        <v>-2.9352037000000002</v>
      </c>
      <c r="J736" s="38">
        <v>56.914406</v>
      </c>
      <c r="K736" s="38">
        <v>-2.9507061999999999</v>
      </c>
      <c r="L736" s="37" t="s">
        <v>217</v>
      </c>
      <c r="M736" s="39">
        <v>2016</v>
      </c>
      <c r="N736" s="39">
        <f t="shared" si="52"/>
        <v>5</v>
      </c>
      <c r="O736" s="40">
        <v>0.221</v>
      </c>
      <c r="P736" s="40">
        <v>0.40699999999999997</v>
      </c>
      <c r="Q736" s="41">
        <v>43891</v>
      </c>
      <c r="R736" s="43">
        <v>304</v>
      </c>
      <c r="S736" s="43"/>
      <c r="T736" s="43"/>
      <c r="U736" s="30" t="s">
        <v>2486</v>
      </c>
      <c r="V736" s="44" t="s">
        <v>2124</v>
      </c>
      <c r="W736" s="45"/>
      <c r="X736" s="45"/>
      <c r="Y736" s="48"/>
    </row>
    <row r="737" spans="1:25" ht="60" x14ac:dyDescent="0.25">
      <c r="A737" s="32" t="s">
        <v>2487</v>
      </c>
      <c r="B737" s="32" t="s">
        <v>32</v>
      </c>
      <c r="C737" s="33" t="s">
        <v>468</v>
      </c>
      <c r="D737" s="60">
        <v>85</v>
      </c>
      <c r="E737" s="35">
        <f t="shared" si="49"/>
        <v>8.5000000000000006E-2</v>
      </c>
      <c r="F737" s="36" t="str">
        <f t="shared" si="50"/>
        <v>Micro</v>
      </c>
      <c r="G737" s="37" t="s">
        <v>34</v>
      </c>
      <c r="H737" s="38">
        <v>57.574601227026001</v>
      </c>
      <c r="I737" s="38">
        <v>-4.6869237003955204</v>
      </c>
      <c r="J737" s="38">
        <v>57.582906999999999</v>
      </c>
      <c r="K737" s="38">
        <v>-4.6984871999999998</v>
      </c>
      <c r="L737" s="37" t="s">
        <v>40</v>
      </c>
      <c r="M737" s="39">
        <v>1954</v>
      </c>
      <c r="N737" s="39">
        <f t="shared" si="52"/>
        <v>67</v>
      </c>
      <c r="O737" s="40">
        <v>0.497</v>
      </c>
      <c r="P737" s="40">
        <v>0.36399999999999999</v>
      </c>
      <c r="Q737" s="41">
        <v>44136</v>
      </c>
      <c r="R737" s="43">
        <v>272</v>
      </c>
      <c r="S737" s="43">
        <v>272</v>
      </c>
      <c r="T737" s="44" t="s">
        <v>41</v>
      </c>
      <c r="U737" s="30" t="s">
        <v>2488</v>
      </c>
      <c r="V737" s="31"/>
      <c r="W737" s="47"/>
      <c r="X737" s="47"/>
      <c r="Y737" s="53"/>
    </row>
    <row r="738" spans="1:25" ht="60" x14ac:dyDescent="0.25">
      <c r="A738" s="32" t="s">
        <v>2489</v>
      </c>
      <c r="B738" s="32" t="s">
        <v>72</v>
      </c>
      <c r="C738" s="33" t="s">
        <v>2490</v>
      </c>
      <c r="D738" s="60">
        <v>85</v>
      </c>
      <c r="E738" s="35">
        <f t="shared" si="49"/>
        <v>8.5000000000000006E-2</v>
      </c>
      <c r="F738" s="36" t="str">
        <f t="shared" si="50"/>
        <v>Micro</v>
      </c>
      <c r="G738" s="37" t="s">
        <v>176</v>
      </c>
      <c r="H738" s="38">
        <v>52.608007999999998</v>
      </c>
      <c r="I738" s="38">
        <v>-4.0253747999999998</v>
      </c>
      <c r="J738" s="38">
        <v>52.604334000000001</v>
      </c>
      <c r="K738" s="38">
        <v>-4.0199110999999998</v>
      </c>
      <c r="L738" s="37" t="s">
        <v>217</v>
      </c>
      <c r="M738" s="39">
        <v>2015</v>
      </c>
      <c r="N738" s="39">
        <f t="shared" si="52"/>
        <v>6</v>
      </c>
      <c r="O738" s="40">
        <v>0.373</v>
      </c>
      <c r="P738" s="40">
        <v>0.316</v>
      </c>
      <c r="Q738" s="41">
        <v>43525</v>
      </c>
      <c r="R738" s="43">
        <v>235</v>
      </c>
      <c r="S738" s="43"/>
      <c r="T738" s="43"/>
      <c r="U738" s="30" t="s">
        <v>2491</v>
      </c>
      <c r="V738" s="44" t="s">
        <v>2492</v>
      </c>
      <c r="W738" s="45"/>
      <c r="X738" s="45"/>
      <c r="Y738" s="48"/>
    </row>
    <row r="739" spans="1:25" ht="60" x14ac:dyDescent="0.25">
      <c r="A739" s="32" t="s">
        <v>2493</v>
      </c>
      <c r="B739" s="32" t="s">
        <v>206</v>
      </c>
      <c r="C739" s="33" t="s">
        <v>2493</v>
      </c>
      <c r="D739" s="60">
        <v>85</v>
      </c>
      <c r="E739" s="35">
        <f t="shared" si="49"/>
        <v>8.5000000000000006E-2</v>
      </c>
      <c r="F739" s="36" t="str">
        <f t="shared" si="50"/>
        <v>Micro</v>
      </c>
      <c r="G739" s="37"/>
      <c r="H739" s="38">
        <v>51.423918999999998</v>
      </c>
      <c r="I739" s="38">
        <v>-2.1131207000000001</v>
      </c>
      <c r="J739" s="38"/>
      <c r="K739" s="38"/>
      <c r="L739" s="37" t="s">
        <v>40</v>
      </c>
      <c r="M739" s="39">
        <v>1963</v>
      </c>
      <c r="N739" s="39">
        <f t="shared" si="52"/>
        <v>58</v>
      </c>
      <c r="O739" s="40">
        <v>0.20399999999999999</v>
      </c>
      <c r="P739" s="40">
        <v>0.27900000000000003</v>
      </c>
      <c r="Q739" s="41">
        <v>44166</v>
      </c>
      <c r="R739" s="43">
        <v>184</v>
      </c>
      <c r="S739" s="43">
        <v>169</v>
      </c>
      <c r="T739" s="44" t="s">
        <v>2494</v>
      </c>
      <c r="U739" s="30" t="s">
        <v>2495</v>
      </c>
      <c r="V739" s="44" t="s">
        <v>2496</v>
      </c>
      <c r="W739" s="45"/>
      <c r="X739" s="45"/>
      <c r="Y739" s="48"/>
    </row>
    <row r="740" spans="1:25" ht="45" x14ac:dyDescent="0.25">
      <c r="A740" s="32" t="s">
        <v>2497</v>
      </c>
      <c r="B740" s="32" t="s">
        <v>206</v>
      </c>
      <c r="C740" s="33" t="s">
        <v>2498</v>
      </c>
      <c r="D740" s="60">
        <v>85</v>
      </c>
      <c r="E740" s="35">
        <f t="shared" si="49"/>
        <v>8.5000000000000006E-2</v>
      </c>
      <c r="F740" s="36" t="str">
        <f t="shared" si="50"/>
        <v>Micro</v>
      </c>
      <c r="G740" s="37" t="s">
        <v>176</v>
      </c>
      <c r="H740" s="38">
        <v>51.263325000000002</v>
      </c>
      <c r="I740" s="38">
        <v>-2.3053284999999999</v>
      </c>
      <c r="J740" s="38">
        <v>51.263126999999997</v>
      </c>
      <c r="K740" s="38">
        <v>-2.3058461000000001</v>
      </c>
      <c r="L740" s="37" t="s">
        <v>217</v>
      </c>
      <c r="M740" s="39">
        <v>2011</v>
      </c>
      <c r="N740" s="39">
        <f t="shared" si="52"/>
        <v>10</v>
      </c>
      <c r="O740" s="40">
        <v>0.33100000000000002</v>
      </c>
      <c r="P740" s="40">
        <v>0.22600000000000001</v>
      </c>
      <c r="Q740" s="41">
        <v>44166</v>
      </c>
      <c r="R740" s="43">
        <v>169</v>
      </c>
      <c r="S740" s="43"/>
      <c r="T740" s="43"/>
      <c r="U740" s="30" t="s">
        <v>2499</v>
      </c>
      <c r="V740" s="44" t="s">
        <v>2500</v>
      </c>
      <c r="W740" s="45"/>
      <c r="X740" s="45"/>
      <c r="Y740" s="48"/>
    </row>
    <row r="741" spans="1:25" ht="75" x14ac:dyDescent="0.25">
      <c r="A741" s="33" t="s">
        <v>2501</v>
      </c>
      <c r="B741" s="33" t="s">
        <v>32</v>
      </c>
      <c r="C741" s="33" t="s">
        <v>128</v>
      </c>
      <c r="D741" s="38">
        <v>85</v>
      </c>
      <c r="E741" s="35">
        <f t="shared" si="49"/>
        <v>8.5000000000000006E-2</v>
      </c>
      <c r="F741" s="36" t="str">
        <f t="shared" si="50"/>
        <v>Micro</v>
      </c>
      <c r="G741" s="37" t="s">
        <v>46</v>
      </c>
      <c r="H741" s="59">
        <v>58.262687</v>
      </c>
      <c r="I741" s="59">
        <v>-5.0355108</v>
      </c>
      <c r="J741" s="63"/>
      <c r="K741" s="63"/>
      <c r="L741" s="37" t="s">
        <v>217</v>
      </c>
      <c r="M741" s="39">
        <v>2013</v>
      </c>
      <c r="N741" s="39">
        <f t="shared" si="52"/>
        <v>8</v>
      </c>
      <c r="O741" s="40">
        <v>0.20899999999999999</v>
      </c>
      <c r="P741" s="40">
        <v>0.20200000000000001</v>
      </c>
      <c r="Q741" s="41">
        <v>44166</v>
      </c>
      <c r="R741" s="43">
        <v>151</v>
      </c>
      <c r="S741" s="43"/>
      <c r="T741" s="43"/>
      <c r="U741" s="30" t="s">
        <v>2502</v>
      </c>
      <c r="V741" s="44" t="s">
        <v>231</v>
      </c>
      <c r="W741" s="45"/>
      <c r="X741" s="45"/>
      <c r="Y741" s="48"/>
    </row>
    <row r="742" spans="1:25" ht="75" x14ac:dyDescent="0.25">
      <c r="A742" s="32" t="s">
        <v>2503</v>
      </c>
      <c r="B742" s="32" t="s">
        <v>32</v>
      </c>
      <c r="C742" s="33" t="s">
        <v>468</v>
      </c>
      <c r="D742" s="60">
        <v>84</v>
      </c>
      <c r="E742" s="35">
        <f t="shared" si="49"/>
        <v>8.4000000000000005E-2</v>
      </c>
      <c r="F742" s="36" t="str">
        <f t="shared" si="50"/>
        <v>Micro</v>
      </c>
      <c r="G742" s="37" t="s">
        <v>34</v>
      </c>
      <c r="H742" s="38">
        <v>56.296636999999997</v>
      </c>
      <c r="I742" s="38">
        <v>-5.4428143000000002</v>
      </c>
      <c r="J742" s="38">
        <v>56.296562000000002</v>
      </c>
      <c r="K742" s="38">
        <v>-5.4427003000000003</v>
      </c>
      <c r="L742" s="37" t="s">
        <v>40</v>
      </c>
      <c r="M742" s="39">
        <v>1956</v>
      </c>
      <c r="N742" s="39">
        <f t="shared" si="52"/>
        <v>65</v>
      </c>
      <c r="O742" s="40">
        <v>0.41</v>
      </c>
      <c r="P742" s="40">
        <v>0.39</v>
      </c>
      <c r="Q742" s="41">
        <v>44136</v>
      </c>
      <c r="R742" s="43">
        <v>288</v>
      </c>
      <c r="S742" s="43">
        <v>288</v>
      </c>
      <c r="T742" s="44" t="s">
        <v>41</v>
      </c>
      <c r="U742" s="30" t="s">
        <v>2504</v>
      </c>
      <c r="V742" s="31"/>
      <c r="W742" s="47"/>
      <c r="X742" s="47"/>
      <c r="Y742" s="53"/>
    </row>
    <row r="743" spans="1:25" ht="60" x14ac:dyDescent="0.25">
      <c r="A743" s="32" t="s">
        <v>2506</v>
      </c>
      <c r="B743" s="32" t="s">
        <v>32</v>
      </c>
      <c r="C743" s="33" t="s">
        <v>2507</v>
      </c>
      <c r="D743" s="60">
        <v>84</v>
      </c>
      <c r="E743" s="35">
        <f t="shared" si="49"/>
        <v>8.4000000000000005E-2</v>
      </c>
      <c r="F743" s="36" t="str">
        <f t="shared" si="50"/>
        <v>Micro</v>
      </c>
      <c r="G743" s="37" t="s">
        <v>176</v>
      </c>
      <c r="H743" s="38">
        <v>55.181052000000001</v>
      </c>
      <c r="I743" s="38">
        <v>-3.9446685000000001</v>
      </c>
      <c r="J743" s="38">
        <v>55.183762000000002</v>
      </c>
      <c r="K743" s="38">
        <v>-3.9627626999999999</v>
      </c>
      <c r="L743" s="37" t="s">
        <v>217</v>
      </c>
      <c r="M743" s="39">
        <v>2013</v>
      </c>
      <c r="N743" s="39">
        <f t="shared" si="52"/>
        <v>8</v>
      </c>
      <c r="O743" s="40">
        <v>0.34300000000000003</v>
      </c>
      <c r="P743" s="40">
        <v>0.34799999999999998</v>
      </c>
      <c r="Q743" s="41">
        <v>42186</v>
      </c>
      <c r="R743" s="43">
        <v>256</v>
      </c>
      <c r="S743" s="43"/>
      <c r="T743" s="43"/>
      <c r="U743" s="30" t="s">
        <v>2508</v>
      </c>
      <c r="V743" s="44" t="s">
        <v>2509</v>
      </c>
      <c r="W743" s="45"/>
      <c r="X743" s="45"/>
      <c r="Y743" s="48"/>
    </row>
    <row r="744" spans="1:25" ht="60" x14ac:dyDescent="0.25">
      <c r="A744" s="32" t="s">
        <v>2510</v>
      </c>
      <c r="B744" s="32" t="s">
        <v>206</v>
      </c>
      <c r="C744" s="33" t="s">
        <v>1488</v>
      </c>
      <c r="D744" s="60">
        <v>84</v>
      </c>
      <c r="E744" s="35">
        <f t="shared" si="49"/>
        <v>8.4000000000000005E-2</v>
      </c>
      <c r="F744" s="36" t="str">
        <f t="shared" si="50"/>
        <v>Micro</v>
      </c>
      <c r="G744" s="37" t="s">
        <v>387</v>
      </c>
      <c r="H744" s="38">
        <v>53.876043729112297</v>
      </c>
      <c r="I744" s="38">
        <v>-1.53349670242965</v>
      </c>
      <c r="J744" s="38" t="s">
        <v>197</v>
      </c>
      <c r="K744" s="38" t="s">
        <v>197</v>
      </c>
      <c r="L744" s="37" t="s">
        <v>217</v>
      </c>
      <c r="M744" s="39">
        <v>2012</v>
      </c>
      <c r="N744" s="39">
        <f t="shared" si="52"/>
        <v>9</v>
      </c>
      <c r="O744" s="43"/>
      <c r="P744" s="43"/>
      <c r="Q744" s="41">
        <v>41640</v>
      </c>
      <c r="R744" s="43">
        <v>52</v>
      </c>
      <c r="S744" s="43"/>
      <c r="T744" s="43"/>
      <c r="U744" s="30" t="s">
        <v>2511</v>
      </c>
      <c r="V744" s="44" t="s">
        <v>2512</v>
      </c>
      <c r="W744" s="45"/>
      <c r="X744" s="45"/>
      <c r="Y744" s="48"/>
    </row>
    <row r="745" spans="1:25" ht="45" x14ac:dyDescent="0.25">
      <c r="A745" s="32" t="s">
        <v>2513</v>
      </c>
      <c r="B745" s="32" t="s">
        <v>32</v>
      </c>
      <c r="C745" s="33" t="s">
        <v>2145</v>
      </c>
      <c r="D745" s="60">
        <v>83</v>
      </c>
      <c r="E745" s="35">
        <f t="shared" si="49"/>
        <v>8.3000000000000004E-2</v>
      </c>
      <c r="F745" s="36" t="str">
        <f t="shared" si="50"/>
        <v>Micro</v>
      </c>
      <c r="G745" s="37" t="s">
        <v>176</v>
      </c>
      <c r="H745" s="38">
        <v>56.536127</v>
      </c>
      <c r="I745" s="38">
        <v>-3.8814850000000001</v>
      </c>
      <c r="J745" s="38">
        <v>56.543149</v>
      </c>
      <c r="K745" s="38">
        <v>-3.8802056</v>
      </c>
      <c r="L745" s="37" t="s">
        <v>217</v>
      </c>
      <c r="M745" s="39">
        <v>2014</v>
      </c>
      <c r="N745" s="39">
        <f t="shared" si="52"/>
        <v>7</v>
      </c>
      <c r="O745" s="40">
        <v>0.20699999999999999</v>
      </c>
      <c r="P745" s="40">
        <v>0.219</v>
      </c>
      <c r="Q745" s="41">
        <v>44166</v>
      </c>
      <c r="R745" s="43">
        <v>160</v>
      </c>
      <c r="S745" s="43"/>
      <c r="T745" s="43"/>
      <c r="U745" s="30" t="s">
        <v>2514</v>
      </c>
      <c r="V745" s="44" t="s">
        <v>2515</v>
      </c>
      <c r="W745" s="45"/>
      <c r="X745" s="45"/>
      <c r="Y745" s="48"/>
    </row>
    <row r="746" spans="1:25" ht="105" x14ac:dyDescent="0.25">
      <c r="A746" s="32" t="s">
        <v>2516</v>
      </c>
      <c r="B746" s="32" t="s">
        <v>32</v>
      </c>
      <c r="C746" s="33" t="s">
        <v>468</v>
      </c>
      <c r="D746" s="60">
        <v>82</v>
      </c>
      <c r="E746" s="35">
        <f t="shared" si="49"/>
        <v>8.2000000000000003E-2</v>
      </c>
      <c r="F746" s="36" t="str">
        <f t="shared" si="50"/>
        <v>Micro</v>
      </c>
      <c r="G746" s="37" t="s">
        <v>2517</v>
      </c>
      <c r="H746" s="47">
        <v>56.273090000000003</v>
      </c>
      <c r="I746" s="47">
        <v>-5.4894699999999998</v>
      </c>
      <c r="J746" s="38"/>
      <c r="K746" s="38"/>
      <c r="L746" s="37" t="s">
        <v>40</v>
      </c>
      <c r="M746" s="39">
        <v>2004</v>
      </c>
      <c r="N746" s="39">
        <f t="shared" si="52"/>
        <v>17</v>
      </c>
      <c r="O746" s="40">
        <v>0.84199999999999997</v>
      </c>
      <c r="P746" s="40">
        <v>0.51500000000000001</v>
      </c>
      <c r="Q746" s="41">
        <v>44136</v>
      </c>
      <c r="R746" s="43">
        <v>371</v>
      </c>
      <c r="S746" s="43">
        <v>371</v>
      </c>
      <c r="T746" s="44" t="s">
        <v>41</v>
      </c>
      <c r="U746" s="30" t="s">
        <v>2518</v>
      </c>
      <c r="V746" s="44" t="s">
        <v>282</v>
      </c>
      <c r="W746" s="45"/>
      <c r="X746" s="45"/>
      <c r="Y746" s="48"/>
    </row>
    <row r="747" spans="1:25" x14ac:dyDescent="0.25">
      <c r="A747" s="32" t="s">
        <v>3385</v>
      </c>
      <c r="B747" s="32" t="s">
        <v>32</v>
      </c>
      <c r="C747" s="33" t="s">
        <v>2505</v>
      </c>
      <c r="D747" s="60">
        <v>80</v>
      </c>
      <c r="E747" s="35">
        <f t="shared" si="49"/>
        <v>0.08</v>
      </c>
      <c r="F747" s="36" t="str">
        <f t="shared" si="50"/>
        <v>Micro</v>
      </c>
      <c r="G747" s="37" t="s">
        <v>176</v>
      </c>
      <c r="H747" s="38">
        <v>55.836725999999999</v>
      </c>
      <c r="I747" s="38">
        <v>-5.4427894999999999</v>
      </c>
      <c r="J747" s="38">
        <v>55.837612</v>
      </c>
      <c r="K747" s="38">
        <v>-5.4305089999999998</v>
      </c>
      <c r="L747" s="37"/>
      <c r="M747" s="39"/>
      <c r="N747" s="39"/>
      <c r="O747" s="40"/>
      <c r="P747" s="40"/>
      <c r="Q747" s="41"/>
      <c r="R747" s="43"/>
      <c r="S747" s="43"/>
      <c r="T747" s="44" t="s">
        <v>559</v>
      </c>
      <c r="U747" s="30"/>
      <c r="V747" s="31"/>
      <c r="W747" s="47"/>
      <c r="X747" s="47"/>
      <c r="Y747" s="53"/>
    </row>
    <row r="748" spans="1:25" ht="60" x14ac:dyDescent="0.25">
      <c r="A748" s="32" t="s">
        <v>2523</v>
      </c>
      <c r="B748" s="32" t="s">
        <v>676</v>
      </c>
      <c r="C748" s="33"/>
      <c r="D748" s="60">
        <v>80</v>
      </c>
      <c r="E748" s="35">
        <f t="shared" si="49"/>
        <v>0.08</v>
      </c>
      <c r="F748" s="36" t="str">
        <f t="shared" si="50"/>
        <v>Micro</v>
      </c>
      <c r="G748" s="37" t="s">
        <v>387</v>
      </c>
      <c r="H748" s="38">
        <v>54.197136829658596</v>
      </c>
      <c r="I748" s="38">
        <v>-6.03157391911106</v>
      </c>
      <c r="J748" s="38" t="s">
        <v>197</v>
      </c>
      <c r="K748" s="38" t="s">
        <v>197</v>
      </c>
      <c r="L748" s="37" t="s">
        <v>40</v>
      </c>
      <c r="M748" s="39">
        <v>2006</v>
      </c>
      <c r="N748" s="39">
        <f t="shared" ref="N748:N769" si="53">2021-M748</f>
        <v>15</v>
      </c>
      <c r="O748" s="40">
        <v>0.38100000000000001</v>
      </c>
      <c r="P748" s="40">
        <v>0.39600000000000002</v>
      </c>
      <c r="Q748" s="41">
        <v>44136</v>
      </c>
      <c r="R748" s="43">
        <v>278</v>
      </c>
      <c r="S748" s="43">
        <v>278</v>
      </c>
      <c r="T748" s="43"/>
      <c r="U748" s="30" t="s">
        <v>2524</v>
      </c>
      <c r="V748" s="31"/>
      <c r="W748" s="47"/>
      <c r="X748" s="47"/>
      <c r="Y748" s="53"/>
    </row>
    <row r="749" spans="1:25" ht="75" x14ac:dyDescent="0.25">
      <c r="A749" s="32" t="s">
        <v>2525</v>
      </c>
      <c r="B749" s="32" t="s">
        <v>72</v>
      </c>
      <c r="C749" s="33" t="s">
        <v>2526</v>
      </c>
      <c r="D749" s="60">
        <v>80</v>
      </c>
      <c r="E749" s="35">
        <f t="shared" si="49"/>
        <v>0.08</v>
      </c>
      <c r="F749" s="36" t="str">
        <f t="shared" si="50"/>
        <v>Micro</v>
      </c>
      <c r="G749" s="37" t="s">
        <v>176</v>
      </c>
      <c r="H749" s="38">
        <v>53.240380000000002</v>
      </c>
      <c r="I749" s="38">
        <v>-3.4417684</v>
      </c>
      <c r="J749" s="38">
        <v>53.240259999999999</v>
      </c>
      <c r="K749" s="38">
        <v>-3.4419252999999999</v>
      </c>
      <c r="L749" s="37" t="s">
        <v>217</v>
      </c>
      <c r="M749" s="39">
        <v>2016</v>
      </c>
      <c r="N749" s="39">
        <f t="shared" si="53"/>
        <v>5</v>
      </c>
      <c r="O749" s="40">
        <v>0.46700000000000003</v>
      </c>
      <c r="P749" s="40">
        <v>0.371</v>
      </c>
      <c r="Q749" s="41">
        <v>43525</v>
      </c>
      <c r="R749" s="43">
        <v>260</v>
      </c>
      <c r="S749" s="43"/>
      <c r="T749" s="43"/>
      <c r="U749" s="30" t="s">
        <v>2527</v>
      </c>
      <c r="V749" s="44" t="s">
        <v>2528</v>
      </c>
      <c r="W749" s="45"/>
      <c r="X749" s="45"/>
      <c r="Y749" s="48"/>
    </row>
    <row r="750" spans="1:25" ht="45" x14ac:dyDescent="0.25">
      <c r="A750" s="32" t="s">
        <v>2529</v>
      </c>
      <c r="B750" s="32" t="s">
        <v>32</v>
      </c>
      <c r="C750" s="105" t="s">
        <v>2530</v>
      </c>
      <c r="D750" s="60">
        <v>80</v>
      </c>
      <c r="E750" s="35">
        <f t="shared" si="49"/>
        <v>0.08</v>
      </c>
      <c r="F750" s="36" t="str">
        <f t="shared" si="50"/>
        <v>Micro</v>
      </c>
      <c r="G750" s="37" t="s">
        <v>176</v>
      </c>
      <c r="H750" s="38">
        <v>57.403669999999998</v>
      </c>
      <c r="I750" s="38">
        <v>-4.6821042999999998</v>
      </c>
      <c r="J750" s="38">
        <v>57.402231</v>
      </c>
      <c r="K750" s="38">
        <v>-4.6912278000000001</v>
      </c>
      <c r="L750" s="37" t="s">
        <v>217</v>
      </c>
      <c r="M750" s="39">
        <v>2012</v>
      </c>
      <c r="N750" s="39">
        <f t="shared" si="53"/>
        <v>9</v>
      </c>
      <c r="O750" s="40">
        <v>0.254</v>
      </c>
      <c r="P750" s="40">
        <v>0.313</v>
      </c>
      <c r="Q750" s="41">
        <v>43983</v>
      </c>
      <c r="R750" s="43">
        <v>220</v>
      </c>
      <c r="S750" s="43"/>
      <c r="T750" s="43" t="s">
        <v>52</v>
      </c>
      <c r="U750" s="30" t="s">
        <v>2531</v>
      </c>
      <c r="V750" s="33" t="s">
        <v>1029</v>
      </c>
      <c r="W750" s="38"/>
      <c r="X750" s="38"/>
      <c r="Y750" s="37"/>
    </row>
    <row r="751" spans="1:25" ht="60" x14ac:dyDescent="0.25">
      <c r="A751" s="33" t="s">
        <v>2532</v>
      </c>
      <c r="B751" s="33" t="s">
        <v>72</v>
      </c>
      <c r="C751" s="33" t="s">
        <v>1223</v>
      </c>
      <c r="D751" s="38">
        <v>79</v>
      </c>
      <c r="E751" s="35">
        <f t="shared" si="49"/>
        <v>7.9000000000000001E-2</v>
      </c>
      <c r="F751" s="36" t="str">
        <f t="shared" si="50"/>
        <v>Micro</v>
      </c>
      <c r="G751" s="37" t="s">
        <v>1394</v>
      </c>
      <c r="H751" s="38">
        <v>51.845831587674901</v>
      </c>
      <c r="I751" s="38">
        <v>-3.5321655433692398</v>
      </c>
      <c r="J751" s="38"/>
      <c r="K751" s="38"/>
      <c r="L751" s="37" t="s">
        <v>217</v>
      </c>
      <c r="M751" s="39">
        <v>2014</v>
      </c>
      <c r="N751" s="39">
        <f t="shared" si="53"/>
        <v>7</v>
      </c>
      <c r="O751" s="40">
        <v>0.502</v>
      </c>
      <c r="P751" s="40">
        <v>0.63800000000000001</v>
      </c>
      <c r="Q751" s="41">
        <v>43922</v>
      </c>
      <c r="R751" s="43">
        <v>443</v>
      </c>
      <c r="S751" s="43"/>
      <c r="T751" s="43"/>
      <c r="U751" s="30" t="s">
        <v>2533</v>
      </c>
      <c r="V751" s="31" t="s">
        <v>2534</v>
      </c>
      <c r="W751" s="47"/>
      <c r="X751" s="47"/>
      <c r="Y751" s="53"/>
    </row>
    <row r="752" spans="1:25" ht="30" x14ac:dyDescent="0.25">
      <c r="A752" s="32" t="s">
        <v>2535</v>
      </c>
      <c r="B752" s="32" t="s">
        <v>206</v>
      </c>
      <c r="C752" s="33" t="s">
        <v>2536</v>
      </c>
      <c r="D752" s="60">
        <v>78</v>
      </c>
      <c r="E752" s="35">
        <f t="shared" si="49"/>
        <v>7.8E-2</v>
      </c>
      <c r="F752" s="36" t="str">
        <f t="shared" si="50"/>
        <v>Micro</v>
      </c>
      <c r="G752" s="37" t="s">
        <v>176</v>
      </c>
      <c r="H752" s="38">
        <v>51.031410999999999</v>
      </c>
      <c r="I752" s="38">
        <v>-3.5414748</v>
      </c>
      <c r="J752" s="38">
        <v>51.031551999999998</v>
      </c>
      <c r="K752" s="38">
        <v>-3.5416547999999999</v>
      </c>
      <c r="L752" s="37" t="s">
        <v>217</v>
      </c>
      <c r="M752" s="39">
        <v>2015</v>
      </c>
      <c r="N752" s="39">
        <f t="shared" si="53"/>
        <v>6</v>
      </c>
      <c r="O752" s="40">
        <v>0.36499999999999999</v>
      </c>
      <c r="P752" s="40">
        <v>0.48899999999999999</v>
      </c>
      <c r="Q752" s="41">
        <v>43891</v>
      </c>
      <c r="R752" s="43">
        <v>335</v>
      </c>
      <c r="S752" s="43"/>
      <c r="T752" s="43"/>
      <c r="U752" s="30" t="s">
        <v>2537</v>
      </c>
      <c r="V752" s="44" t="s">
        <v>2538</v>
      </c>
      <c r="W752" s="45"/>
      <c r="X752" s="45"/>
      <c r="Y752" s="48"/>
    </row>
    <row r="753" spans="1:25" x14ac:dyDescent="0.25">
      <c r="A753" s="32" t="s">
        <v>2854</v>
      </c>
      <c r="B753" s="32" t="s">
        <v>32</v>
      </c>
      <c r="C753" s="33"/>
      <c r="D753" s="60">
        <v>78</v>
      </c>
      <c r="E753" s="35">
        <f t="shared" si="49"/>
        <v>7.8E-2</v>
      </c>
      <c r="F753" s="36" t="str">
        <f t="shared" si="50"/>
        <v>Micro</v>
      </c>
      <c r="G753" s="37" t="s">
        <v>176</v>
      </c>
      <c r="H753" s="38">
        <v>57.327650053316098</v>
      </c>
      <c r="I753" s="38">
        <v>-6.3380848567452004</v>
      </c>
      <c r="J753" s="38">
        <v>57.328533840633703</v>
      </c>
      <c r="K753" s="38">
        <v>-6.3346459209050003</v>
      </c>
      <c r="L753" s="37" t="s">
        <v>217</v>
      </c>
      <c r="M753" s="39">
        <v>2017</v>
      </c>
      <c r="N753" s="39">
        <f t="shared" si="53"/>
        <v>4</v>
      </c>
      <c r="O753" s="40">
        <v>0.47399999999999998</v>
      </c>
      <c r="P753" s="40">
        <v>0.47399999999999998</v>
      </c>
      <c r="Q753" s="41">
        <v>43313</v>
      </c>
      <c r="R753" s="43">
        <v>187</v>
      </c>
      <c r="S753" s="43"/>
      <c r="T753" s="43"/>
      <c r="U753" s="30"/>
      <c r="V753" s="31"/>
      <c r="W753" s="47"/>
      <c r="X753" s="47"/>
      <c r="Y753" s="53"/>
    </row>
    <row r="754" spans="1:25" ht="60" x14ac:dyDescent="0.25">
      <c r="A754" s="32" t="s">
        <v>2539</v>
      </c>
      <c r="B754" s="32" t="s">
        <v>32</v>
      </c>
      <c r="C754" s="33" t="s">
        <v>468</v>
      </c>
      <c r="D754" s="60">
        <v>76</v>
      </c>
      <c r="E754" s="35">
        <f t="shared" si="49"/>
        <v>7.5999999999999998E-2</v>
      </c>
      <c r="F754" s="36" t="str">
        <f t="shared" si="50"/>
        <v>Micro</v>
      </c>
      <c r="G754" s="37" t="s">
        <v>34</v>
      </c>
      <c r="H754" s="38">
        <v>57.565086999999998</v>
      </c>
      <c r="I754" s="38">
        <v>-4.7175899000000001</v>
      </c>
      <c r="J754" s="38">
        <v>57.564767221748902</v>
      </c>
      <c r="K754" s="38">
        <v>-4.7175231441053596</v>
      </c>
      <c r="L754" s="37" t="s">
        <v>40</v>
      </c>
      <c r="M754" s="39">
        <v>1954</v>
      </c>
      <c r="N754" s="39">
        <f t="shared" si="53"/>
        <v>67</v>
      </c>
      <c r="O754" s="40">
        <v>0.441</v>
      </c>
      <c r="P754" s="40">
        <v>0.42099999999999999</v>
      </c>
      <c r="Q754" s="41">
        <v>44136</v>
      </c>
      <c r="R754" s="43">
        <v>281</v>
      </c>
      <c r="S754" s="43">
        <v>281</v>
      </c>
      <c r="T754" s="43"/>
      <c r="U754" s="30" t="s">
        <v>2540</v>
      </c>
      <c r="V754" s="31"/>
      <c r="W754" s="47"/>
      <c r="X754" s="47"/>
      <c r="Y754" s="53"/>
    </row>
    <row r="755" spans="1:25" ht="45" x14ac:dyDescent="0.25">
      <c r="A755" s="32" t="s">
        <v>2541</v>
      </c>
      <c r="B755" s="32" t="s">
        <v>206</v>
      </c>
      <c r="C755" s="33" t="s">
        <v>2542</v>
      </c>
      <c r="D755" s="60">
        <v>75</v>
      </c>
      <c r="E755" s="35">
        <f t="shared" si="49"/>
        <v>7.4999999999999997E-2</v>
      </c>
      <c r="F755" s="36" t="str">
        <f t="shared" si="50"/>
        <v>Micro</v>
      </c>
      <c r="G755" s="37" t="s">
        <v>176</v>
      </c>
      <c r="H755" s="38">
        <v>52.093336013774902</v>
      </c>
      <c r="I755" s="38">
        <v>-1.9417462374132901</v>
      </c>
      <c r="J755" s="38">
        <v>52.093912709401998</v>
      </c>
      <c r="K755" s="38">
        <v>-1.94032073201334</v>
      </c>
      <c r="L755" s="37" t="s">
        <v>217</v>
      </c>
      <c r="M755" s="39">
        <v>2012</v>
      </c>
      <c r="N755" s="39">
        <f t="shared" si="53"/>
        <v>9</v>
      </c>
      <c r="O755" s="40">
        <v>0.55200000000000005</v>
      </c>
      <c r="P755" s="40">
        <v>0.56599999999999995</v>
      </c>
      <c r="Q755" s="41">
        <v>44136</v>
      </c>
      <c r="R755" s="43">
        <v>373</v>
      </c>
      <c r="S755" s="43"/>
      <c r="T755" s="43"/>
      <c r="U755" s="30" t="s">
        <v>2543</v>
      </c>
      <c r="V755" s="44" t="s">
        <v>2544</v>
      </c>
      <c r="W755" s="45"/>
      <c r="X755" s="45"/>
      <c r="Y755" s="48" t="s">
        <v>3243</v>
      </c>
    </row>
    <row r="756" spans="1:25" ht="45" x14ac:dyDescent="0.25">
      <c r="A756" s="32" t="s">
        <v>2545</v>
      </c>
      <c r="B756" s="32" t="s">
        <v>32</v>
      </c>
      <c r="C756" s="33" t="s">
        <v>840</v>
      </c>
      <c r="D756" s="60">
        <v>75</v>
      </c>
      <c r="E756" s="35">
        <f t="shared" si="49"/>
        <v>7.4999999999999997E-2</v>
      </c>
      <c r="F756" s="36" t="str">
        <f t="shared" si="50"/>
        <v>Micro</v>
      </c>
      <c r="G756" s="37" t="s">
        <v>387</v>
      </c>
      <c r="H756" s="38">
        <v>56.101665197201399</v>
      </c>
      <c r="I756" s="38">
        <v>-4.0177654877789601</v>
      </c>
      <c r="J756" s="38" t="s">
        <v>197</v>
      </c>
      <c r="K756" s="38" t="s">
        <v>197</v>
      </c>
      <c r="L756" s="37" t="s">
        <v>217</v>
      </c>
      <c r="M756" s="39">
        <v>2011</v>
      </c>
      <c r="N756" s="39">
        <f t="shared" si="53"/>
        <v>10</v>
      </c>
      <c r="O756" s="40">
        <v>0.52800000000000002</v>
      </c>
      <c r="P756" s="40">
        <v>0.54500000000000004</v>
      </c>
      <c r="Q756" s="41">
        <v>44197</v>
      </c>
      <c r="R756" s="43">
        <v>359</v>
      </c>
      <c r="S756" s="43"/>
      <c r="T756" s="43"/>
      <c r="U756" s="30" t="s">
        <v>2546</v>
      </c>
      <c r="V756" s="44" t="s">
        <v>2547</v>
      </c>
      <c r="W756" s="45"/>
      <c r="X756" s="45"/>
      <c r="Y756" s="48"/>
    </row>
    <row r="757" spans="1:25" ht="75" x14ac:dyDescent="0.25">
      <c r="A757" s="33" t="s">
        <v>3386</v>
      </c>
      <c r="B757" s="33" t="s">
        <v>32</v>
      </c>
      <c r="C757" s="33" t="s">
        <v>2548</v>
      </c>
      <c r="D757" s="38">
        <v>75</v>
      </c>
      <c r="E757" s="35">
        <f t="shared" si="49"/>
        <v>7.4999999999999997E-2</v>
      </c>
      <c r="F757" s="36" t="str">
        <f t="shared" si="50"/>
        <v>Micro</v>
      </c>
      <c r="G757" s="37"/>
      <c r="H757" s="38">
        <v>55.849265843399998</v>
      </c>
      <c r="I757" s="38">
        <v>-5.9580012749926299</v>
      </c>
      <c r="J757" s="38"/>
      <c r="K757" s="38"/>
      <c r="L757" s="37" t="s">
        <v>217</v>
      </c>
      <c r="M757" s="39">
        <v>2013</v>
      </c>
      <c r="N757" s="39">
        <f t="shared" si="53"/>
        <v>8</v>
      </c>
      <c r="O757" s="40">
        <v>0.46700000000000003</v>
      </c>
      <c r="P757" s="40">
        <v>0.52700000000000002</v>
      </c>
      <c r="Q757" s="41">
        <v>44136</v>
      </c>
      <c r="R757" s="43">
        <v>347</v>
      </c>
      <c r="S757" s="43"/>
      <c r="T757" s="43"/>
      <c r="U757" s="30" t="s">
        <v>2549</v>
      </c>
      <c r="V757" s="44" t="s">
        <v>2550</v>
      </c>
      <c r="W757" s="45"/>
      <c r="X757" s="45"/>
      <c r="Y757" s="48"/>
    </row>
    <row r="758" spans="1:25" ht="45" x14ac:dyDescent="0.25">
      <c r="A758" s="32" t="s">
        <v>2551</v>
      </c>
      <c r="B758" s="32" t="s">
        <v>72</v>
      </c>
      <c r="C758" s="33" t="s">
        <v>1878</v>
      </c>
      <c r="D758" s="60">
        <v>75</v>
      </c>
      <c r="E758" s="35">
        <f t="shared" si="49"/>
        <v>7.4999999999999997E-2</v>
      </c>
      <c r="F758" s="36" t="str">
        <f t="shared" si="50"/>
        <v>Micro</v>
      </c>
      <c r="G758" s="37" t="s">
        <v>2517</v>
      </c>
      <c r="H758" s="38">
        <v>52.422708</v>
      </c>
      <c r="I758" s="38">
        <v>-3.8463588</v>
      </c>
      <c r="J758" s="38">
        <v>52.422708</v>
      </c>
      <c r="K758" s="38">
        <v>-3.8461774000000002</v>
      </c>
      <c r="L758" s="37" t="s">
        <v>40</v>
      </c>
      <c r="M758" s="39">
        <v>1963</v>
      </c>
      <c r="N758" s="39">
        <f t="shared" si="53"/>
        <v>58</v>
      </c>
      <c r="O758" s="40">
        <v>0.58899999999999997</v>
      </c>
      <c r="P758" s="40">
        <v>0.47799999999999998</v>
      </c>
      <c r="Q758" s="41">
        <v>44197</v>
      </c>
      <c r="R758" s="43">
        <v>315</v>
      </c>
      <c r="S758" s="43">
        <v>272</v>
      </c>
      <c r="T758" s="44" t="s">
        <v>168</v>
      </c>
      <c r="U758" s="30" t="s">
        <v>2552</v>
      </c>
      <c r="V758" s="44" t="s">
        <v>170</v>
      </c>
      <c r="W758" s="45"/>
      <c r="X758" s="45"/>
      <c r="Y758" s="48"/>
    </row>
    <row r="759" spans="1:25" ht="90" x14ac:dyDescent="0.25">
      <c r="A759" s="32" t="s">
        <v>2553</v>
      </c>
      <c r="B759" s="32" t="s">
        <v>206</v>
      </c>
      <c r="C759" s="33"/>
      <c r="D759" s="60">
        <v>75</v>
      </c>
      <c r="E759" s="35">
        <f t="shared" si="49"/>
        <v>7.4999999999999997E-2</v>
      </c>
      <c r="F759" s="36" t="str">
        <f t="shared" si="50"/>
        <v>Micro</v>
      </c>
      <c r="G759" s="37" t="s">
        <v>387</v>
      </c>
      <c r="H759" s="38">
        <v>53.984194000000002</v>
      </c>
      <c r="I759" s="38">
        <v>-2.4332677999999999</v>
      </c>
      <c r="J759" s="38" t="s">
        <v>197</v>
      </c>
      <c r="K759" s="38" t="s">
        <v>197</v>
      </c>
      <c r="L759" s="37" t="s">
        <v>40</v>
      </c>
      <c r="M759" s="39">
        <v>1961</v>
      </c>
      <c r="N759" s="39">
        <f t="shared" si="53"/>
        <v>60</v>
      </c>
      <c r="O759" s="40">
        <v>0.49299999999999999</v>
      </c>
      <c r="P759" s="40">
        <v>0.41099999999999998</v>
      </c>
      <c r="Q759" s="41">
        <v>44136</v>
      </c>
      <c r="R759" s="43">
        <v>271</v>
      </c>
      <c r="S759" s="43">
        <v>271</v>
      </c>
      <c r="T759" s="43"/>
      <c r="U759" s="30" t="s">
        <v>2554</v>
      </c>
      <c r="V759" s="44" t="s">
        <v>2555</v>
      </c>
      <c r="W759" s="45"/>
      <c r="X759" s="45"/>
      <c r="Y759" s="48"/>
    </row>
    <row r="760" spans="1:25" ht="45" x14ac:dyDescent="0.25">
      <c r="A760" s="32" t="s">
        <v>2556</v>
      </c>
      <c r="B760" s="32" t="s">
        <v>72</v>
      </c>
      <c r="C760" s="33" t="s">
        <v>2557</v>
      </c>
      <c r="D760" s="60">
        <v>75</v>
      </c>
      <c r="E760" s="35">
        <f t="shared" si="49"/>
        <v>7.4999999999999997E-2</v>
      </c>
      <c r="F760" s="36" t="str">
        <f t="shared" si="50"/>
        <v>Micro</v>
      </c>
      <c r="G760" s="37" t="s">
        <v>176</v>
      </c>
      <c r="H760" s="38">
        <v>53.008845002618003</v>
      </c>
      <c r="I760" s="38">
        <v>-4.1170555593541804</v>
      </c>
      <c r="J760" s="38">
        <v>53.000222220017498</v>
      </c>
      <c r="K760" s="38">
        <v>-4.1223724331132301</v>
      </c>
      <c r="L760" s="37" t="s">
        <v>217</v>
      </c>
      <c r="M760" s="39">
        <v>2017</v>
      </c>
      <c r="N760" s="39">
        <f t="shared" si="53"/>
        <v>4</v>
      </c>
      <c r="O760" s="43"/>
      <c r="P760" s="43"/>
      <c r="Q760" s="41">
        <v>43132</v>
      </c>
      <c r="R760" s="43">
        <v>253</v>
      </c>
      <c r="S760" s="43"/>
      <c r="T760" s="43"/>
      <c r="U760" s="30" t="s">
        <v>2558</v>
      </c>
      <c r="V760" s="44" t="s">
        <v>2559</v>
      </c>
      <c r="W760" s="45"/>
      <c r="X760" s="45"/>
      <c r="Y760" s="48"/>
    </row>
    <row r="761" spans="1:25" ht="75" x14ac:dyDescent="0.25">
      <c r="A761" s="32" t="s">
        <v>2560</v>
      </c>
      <c r="B761" s="32" t="s">
        <v>676</v>
      </c>
      <c r="C761" s="30"/>
      <c r="D761" s="60">
        <v>75</v>
      </c>
      <c r="E761" s="35">
        <f t="shared" si="49"/>
        <v>7.4999999999999997E-2</v>
      </c>
      <c r="F761" s="36" t="str">
        <f t="shared" si="50"/>
        <v>Micro</v>
      </c>
      <c r="G761" s="37" t="s">
        <v>176</v>
      </c>
      <c r="H761" s="38">
        <v>54.408945000000003</v>
      </c>
      <c r="I761" s="38">
        <v>-6.7531036000000002</v>
      </c>
      <c r="J761" s="38"/>
      <c r="K761" s="38"/>
      <c r="L761" s="37" t="s">
        <v>40</v>
      </c>
      <c r="M761" s="39">
        <v>1995</v>
      </c>
      <c r="N761" s="39">
        <f t="shared" si="53"/>
        <v>26</v>
      </c>
      <c r="O761" s="40">
        <v>0.45800000000000002</v>
      </c>
      <c r="P761" s="40">
        <v>0.38</v>
      </c>
      <c r="Q761" s="41">
        <v>40969</v>
      </c>
      <c r="R761" s="43">
        <v>250</v>
      </c>
      <c r="S761" s="43">
        <v>250</v>
      </c>
      <c r="T761" s="43"/>
      <c r="U761" s="30" t="s">
        <v>2561</v>
      </c>
      <c r="V761" s="31"/>
      <c r="W761" s="47"/>
      <c r="X761" s="47"/>
      <c r="Y761" s="53"/>
    </row>
    <row r="762" spans="1:25" ht="45" x14ac:dyDescent="0.25">
      <c r="A762" s="32" t="s">
        <v>2562</v>
      </c>
      <c r="B762" s="32" t="s">
        <v>72</v>
      </c>
      <c r="C762" s="33" t="s">
        <v>2563</v>
      </c>
      <c r="D762" s="60">
        <v>75</v>
      </c>
      <c r="E762" s="35">
        <f t="shared" si="49"/>
        <v>7.4999999999999997E-2</v>
      </c>
      <c r="F762" s="36" t="str">
        <f t="shared" si="50"/>
        <v>Micro</v>
      </c>
      <c r="G762" s="37" t="s">
        <v>176</v>
      </c>
      <c r="H762" s="38">
        <v>52.999122</v>
      </c>
      <c r="I762" s="38">
        <v>-3.7636663000000001</v>
      </c>
      <c r="J762" s="38">
        <v>53.000599999999999</v>
      </c>
      <c r="K762" s="38">
        <v>-3.7705006000000001</v>
      </c>
      <c r="L762" s="37" t="s">
        <v>217</v>
      </c>
      <c r="M762" s="39">
        <v>2013</v>
      </c>
      <c r="N762" s="39">
        <f t="shared" si="53"/>
        <v>8</v>
      </c>
      <c r="O762" s="40">
        <v>0.30299999999999999</v>
      </c>
      <c r="P762" s="40">
        <v>0.34499999999999997</v>
      </c>
      <c r="Q762" s="41">
        <v>43891</v>
      </c>
      <c r="R762" s="43">
        <v>227</v>
      </c>
      <c r="S762" s="43"/>
      <c r="T762" s="43"/>
      <c r="U762" s="30" t="s">
        <v>2564</v>
      </c>
      <c r="V762" s="44" t="s">
        <v>2565</v>
      </c>
      <c r="W762" s="45"/>
      <c r="X762" s="45"/>
      <c r="Y762" s="48"/>
    </row>
    <row r="763" spans="1:25" ht="75" x14ac:dyDescent="0.25">
      <c r="A763" s="32" t="s">
        <v>3540</v>
      </c>
      <c r="B763" s="32" t="s">
        <v>32</v>
      </c>
      <c r="C763" s="33" t="s">
        <v>2566</v>
      </c>
      <c r="D763" s="60">
        <v>75</v>
      </c>
      <c r="E763" s="35">
        <f t="shared" si="49"/>
        <v>7.4999999999999997E-2</v>
      </c>
      <c r="F763" s="36" t="str">
        <f t="shared" si="50"/>
        <v>Micro</v>
      </c>
      <c r="G763" s="37" t="s">
        <v>176</v>
      </c>
      <c r="H763" s="38">
        <v>57.195433999999999</v>
      </c>
      <c r="I763" s="38">
        <v>-3.0392901999999999</v>
      </c>
      <c r="J763" s="38"/>
      <c r="K763" s="38"/>
      <c r="L763" s="37" t="s">
        <v>40</v>
      </c>
      <c r="M763" s="39">
        <v>2007</v>
      </c>
      <c r="N763" s="39">
        <f t="shared" si="53"/>
        <v>14</v>
      </c>
      <c r="O763" s="40">
        <v>0.45500000000000002</v>
      </c>
      <c r="P763" s="40">
        <v>0.33100000000000002</v>
      </c>
      <c r="Q763" s="41">
        <v>44197</v>
      </c>
      <c r="R763" s="43">
        <v>218</v>
      </c>
      <c r="S763" s="43">
        <v>160</v>
      </c>
      <c r="T763" s="44" t="s">
        <v>2567</v>
      </c>
      <c r="U763" s="30" t="s">
        <v>2568</v>
      </c>
      <c r="V763" s="44" t="s">
        <v>2569</v>
      </c>
      <c r="W763" s="45"/>
      <c r="X763" s="45"/>
      <c r="Y763" s="48"/>
    </row>
    <row r="764" spans="1:25" ht="60" x14ac:dyDescent="0.25">
      <c r="A764" s="32" t="s">
        <v>2573</v>
      </c>
      <c r="B764" s="32" t="s">
        <v>206</v>
      </c>
      <c r="C764" s="33" t="s">
        <v>2574</v>
      </c>
      <c r="D764" s="60">
        <v>75</v>
      </c>
      <c r="E764" s="35">
        <f t="shared" si="49"/>
        <v>7.4999999999999997E-2</v>
      </c>
      <c r="F764" s="36" t="str">
        <f t="shared" si="50"/>
        <v>Micro</v>
      </c>
      <c r="G764" s="37" t="s">
        <v>176</v>
      </c>
      <c r="H764" s="38">
        <v>53.592216000000001</v>
      </c>
      <c r="I764" s="38">
        <v>-2.2653889999999999</v>
      </c>
      <c r="J764" s="38">
        <v>53.592274000000003</v>
      </c>
      <c r="K764" s="38">
        <v>-2.2650860000000002</v>
      </c>
      <c r="L764" s="37" t="s">
        <v>217</v>
      </c>
      <c r="M764" s="39">
        <v>2014</v>
      </c>
      <c r="N764" s="39">
        <f t="shared" si="53"/>
        <v>7</v>
      </c>
      <c r="O764" s="40">
        <v>0.32600000000000001</v>
      </c>
      <c r="P764" s="40">
        <v>0.32600000000000001</v>
      </c>
      <c r="Q764" s="41">
        <v>42401</v>
      </c>
      <c r="R764" s="43">
        <v>215</v>
      </c>
      <c r="S764" s="43"/>
      <c r="T764" s="43"/>
      <c r="U764" s="30" t="s">
        <v>2575</v>
      </c>
      <c r="V764" s="44" t="s">
        <v>2576</v>
      </c>
      <c r="W764" s="45"/>
      <c r="X764" s="45"/>
      <c r="Y764" s="48"/>
    </row>
    <row r="765" spans="1:25" ht="75" x14ac:dyDescent="0.25">
      <c r="A765" s="32" t="s">
        <v>2577</v>
      </c>
      <c r="B765" s="32" t="s">
        <v>72</v>
      </c>
      <c r="C765" s="33" t="s">
        <v>2578</v>
      </c>
      <c r="D765" s="60">
        <v>75</v>
      </c>
      <c r="E765" s="35">
        <f t="shared" si="49"/>
        <v>7.4999999999999997E-2</v>
      </c>
      <c r="F765" s="36" t="str">
        <f t="shared" si="50"/>
        <v>Micro</v>
      </c>
      <c r="G765" s="37" t="s">
        <v>176</v>
      </c>
      <c r="H765" s="38">
        <v>53.231636999999999</v>
      </c>
      <c r="I765" s="38">
        <v>-3.4894775</v>
      </c>
      <c r="J765" s="38">
        <v>53.231946999999998</v>
      </c>
      <c r="K765" s="38">
        <v>-3.4897027999999999</v>
      </c>
      <c r="L765" s="37" t="s">
        <v>217</v>
      </c>
      <c r="M765" s="39">
        <v>2015</v>
      </c>
      <c r="N765" s="39">
        <f t="shared" si="53"/>
        <v>6</v>
      </c>
      <c r="O765" s="40">
        <v>0.32400000000000001</v>
      </c>
      <c r="P765" s="40">
        <v>0.27500000000000002</v>
      </c>
      <c r="Q765" s="41">
        <v>43709</v>
      </c>
      <c r="R765" s="43">
        <v>181</v>
      </c>
      <c r="S765" s="43"/>
      <c r="T765" s="43"/>
      <c r="U765" s="30" t="s">
        <v>2579</v>
      </c>
      <c r="V765" s="44" t="s">
        <v>2580</v>
      </c>
      <c r="W765" s="45"/>
      <c r="X765" s="45"/>
      <c r="Y765" s="48"/>
    </row>
    <row r="766" spans="1:25" ht="45" x14ac:dyDescent="0.25">
      <c r="A766" s="32" t="s">
        <v>2581</v>
      </c>
      <c r="B766" s="32" t="s">
        <v>72</v>
      </c>
      <c r="C766" s="33" t="s">
        <v>2582</v>
      </c>
      <c r="D766" s="60">
        <v>75</v>
      </c>
      <c r="E766" s="35">
        <f t="shared" si="49"/>
        <v>7.4999999999999997E-2</v>
      </c>
      <c r="F766" s="36" t="str">
        <f t="shared" si="50"/>
        <v>Micro</v>
      </c>
      <c r="G766" s="37"/>
      <c r="H766" s="38"/>
      <c r="I766" s="38"/>
      <c r="J766" s="38"/>
      <c r="K766" s="38"/>
      <c r="L766" s="37" t="s">
        <v>217</v>
      </c>
      <c r="M766" s="39">
        <v>2015</v>
      </c>
      <c r="N766" s="39">
        <f t="shared" si="53"/>
        <v>6</v>
      </c>
      <c r="O766" s="40">
        <v>0.28599999999999998</v>
      </c>
      <c r="P766" s="40">
        <v>0.15</v>
      </c>
      <c r="Q766" s="41">
        <v>44166</v>
      </c>
      <c r="R766" s="43">
        <v>99</v>
      </c>
      <c r="S766" s="43"/>
      <c r="T766" s="43"/>
      <c r="U766" s="30" t="s">
        <v>2583</v>
      </c>
      <c r="V766" s="44" t="s">
        <v>1164</v>
      </c>
      <c r="W766" s="45"/>
      <c r="X766" s="45"/>
      <c r="Y766" s="48"/>
    </row>
    <row r="767" spans="1:25" ht="45" x14ac:dyDescent="0.25">
      <c r="A767" s="32" t="s">
        <v>2584</v>
      </c>
      <c r="B767" s="32" t="s">
        <v>32</v>
      </c>
      <c r="C767" s="33" t="s">
        <v>2585</v>
      </c>
      <c r="D767" s="60">
        <v>75</v>
      </c>
      <c r="E767" s="35">
        <f t="shared" si="49"/>
        <v>7.4999999999999997E-2</v>
      </c>
      <c r="F767" s="36" t="str">
        <f t="shared" si="50"/>
        <v>Micro</v>
      </c>
      <c r="G767" s="37" t="s">
        <v>176</v>
      </c>
      <c r="H767" s="38">
        <v>55.905847000000001</v>
      </c>
      <c r="I767" s="38">
        <v>-5.2401267999999996</v>
      </c>
      <c r="J767" s="38">
        <v>55.914124999999999</v>
      </c>
      <c r="K767" s="38">
        <v>-5.2554318000000002</v>
      </c>
      <c r="L767" s="37" t="s">
        <v>217</v>
      </c>
      <c r="M767" s="39">
        <v>2015</v>
      </c>
      <c r="N767" s="39">
        <f t="shared" si="53"/>
        <v>6</v>
      </c>
      <c r="O767" s="43"/>
      <c r="P767" s="43"/>
      <c r="Q767" s="41">
        <v>42339</v>
      </c>
      <c r="R767" s="43">
        <v>86</v>
      </c>
      <c r="S767" s="43"/>
      <c r="T767" s="43" t="s">
        <v>197</v>
      </c>
      <c r="U767" s="30" t="s">
        <v>2586</v>
      </c>
      <c r="V767" s="44" t="s">
        <v>2587</v>
      </c>
      <c r="W767" s="45"/>
      <c r="X767" s="45"/>
      <c r="Y767" s="52">
        <v>274000</v>
      </c>
    </row>
    <row r="768" spans="1:25" ht="75" x14ac:dyDescent="0.25">
      <c r="A768" s="32" t="s">
        <v>2588</v>
      </c>
      <c r="B768" s="32" t="s">
        <v>676</v>
      </c>
      <c r="C768" s="33" t="s">
        <v>2589</v>
      </c>
      <c r="D768" s="60">
        <v>75</v>
      </c>
      <c r="E768" s="35">
        <f t="shared" si="49"/>
        <v>7.4999999999999997E-2</v>
      </c>
      <c r="F768" s="36" t="str">
        <f t="shared" si="50"/>
        <v>Micro</v>
      </c>
      <c r="G768" s="37" t="s">
        <v>176</v>
      </c>
      <c r="H768" s="38">
        <v>54.410751133636097</v>
      </c>
      <c r="I768" s="38">
        <v>-6.7493105387568004</v>
      </c>
      <c r="J768" s="38"/>
      <c r="K768" s="38"/>
      <c r="L768" s="37" t="s">
        <v>40</v>
      </c>
      <c r="M768" s="39">
        <v>1998</v>
      </c>
      <c r="N768" s="39">
        <f t="shared" si="53"/>
        <v>23</v>
      </c>
      <c r="O768" s="40">
        <v>0.128</v>
      </c>
      <c r="P768" s="40">
        <v>0.10299999999999999</v>
      </c>
      <c r="Q768" s="41">
        <v>39142</v>
      </c>
      <c r="R768" s="43">
        <v>68</v>
      </c>
      <c r="S768" s="43">
        <v>68</v>
      </c>
      <c r="T768" s="43"/>
      <c r="U768" s="30" t="s">
        <v>2590</v>
      </c>
      <c r="V768" s="31"/>
      <c r="W768" s="47"/>
      <c r="X768" s="47"/>
      <c r="Y768" s="53"/>
    </row>
    <row r="769" spans="1:25" ht="60" x14ac:dyDescent="0.25">
      <c r="A769" s="32" t="s">
        <v>2591</v>
      </c>
      <c r="B769" s="32" t="s">
        <v>206</v>
      </c>
      <c r="C769" s="33" t="s">
        <v>2592</v>
      </c>
      <c r="D769" s="60">
        <v>74</v>
      </c>
      <c r="E769" s="35">
        <f t="shared" si="49"/>
        <v>7.3999999999999996E-2</v>
      </c>
      <c r="F769" s="36" t="str">
        <f t="shared" si="50"/>
        <v>Micro</v>
      </c>
      <c r="G769" s="37" t="s">
        <v>176</v>
      </c>
      <c r="H769" s="38">
        <v>53.401671477277702</v>
      </c>
      <c r="I769" s="38">
        <v>-2.0973453748303701</v>
      </c>
      <c r="J769" s="38">
        <v>53.401701639501901</v>
      </c>
      <c r="K769" s="38">
        <v>-2.0969207378675501</v>
      </c>
      <c r="L769" s="37" t="s">
        <v>217</v>
      </c>
      <c r="M769" s="39">
        <v>2012</v>
      </c>
      <c r="N769" s="39">
        <f t="shared" si="53"/>
        <v>9</v>
      </c>
      <c r="O769" s="40">
        <v>0.28999999999999998</v>
      </c>
      <c r="P769" s="40">
        <v>0.23400000000000001</v>
      </c>
      <c r="Q769" s="41">
        <v>44166</v>
      </c>
      <c r="R769" s="43">
        <v>152</v>
      </c>
      <c r="S769" s="43"/>
      <c r="T769" s="43"/>
      <c r="U769" s="30" t="s">
        <v>2593</v>
      </c>
      <c r="V769" s="44" t="s">
        <v>2594</v>
      </c>
      <c r="W769" s="45"/>
      <c r="X769" s="45"/>
      <c r="Y769" s="37" t="s">
        <v>3283</v>
      </c>
    </row>
    <row r="770" spans="1:25" ht="30" x14ac:dyDescent="0.25">
      <c r="A770" s="32" t="s">
        <v>3339</v>
      </c>
      <c r="B770" s="32" t="s">
        <v>32</v>
      </c>
      <c r="C770" s="33" t="s">
        <v>1957</v>
      </c>
      <c r="D770" s="60">
        <v>73</v>
      </c>
      <c r="E770" s="35">
        <f t="shared" si="49"/>
        <v>7.2999999999999995E-2</v>
      </c>
      <c r="F770" s="36" t="str">
        <f t="shared" si="50"/>
        <v>Micro</v>
      </c>
      <c r="G770" s="37" t="s">
        <v>176</v>
      </c>
      <c r="H770" s="38">
        <v>56.045983955815203</v>
      </c>
      <c r="I770" s="38">
        <v>-4.9124262857401497</v>
      </c>
      <c r="J770" s="38">
        <v>56.041610863659898</v>
      </c>
      <c r="K770" s="38">
        <v>-4.9231401365015097</v>
      </c>
      <c r="L770" s="37" t="s">
        <v>3333</v>
      </c>
      <c r="M770" s="39"/>
      <c r="N770" s="39"/>
      <c r="O770" s="40"/>
      <c r="P770" s="40"/>
      <c r="Q770" s="41"/>
      <c r="R770" s="43"/>
      <c r="S770" s="43"/>
      <c r="T770" s="43"/>
      <c r="U770" s="30"/>
      <c r="V770" s="44"/>
      <c r="W770" s="45"/>
      <c r="X770" s="45"/>
      <c r="Y770" s="37"/>
    </row>
    <row r="771" spans="1:25" ht="60" x14ac:dyDescent="0.25">
      <c r="A771" s="33" t="s">
        <v>2519</v>
      </c>
      <c r="B771" s="32" t="s">
        <v>72</v>
      </c>
      <c r="C771" s="33" t="s">
        <v>2520</v>
      </c>
      <c r="D771" s="60">
        <v>70</v>
      </c>
      <c r="E771" s="35">
        <f t="shared" ref="E771:E834" si="54">D771/1000</f>
        <v>7.0000000000000007E-2</v>
      </c>
      <c r="F771" s="36" t="str">
        <f t="shared" ref="F771:F834" si="55">IF(E771&gt;=5,"Large",IF(AND(E771&lt;5,E771&gt;=0.1),"Small",IF(E771&lt;0.1,"Micro")))</f>
        <v>Micro</v>
      </c>
      <c r="G771" s="37" t="s">
        <v>34</v>
      </c>
      <c r="H771" s="38">
        <v>52.823976000000002</v>
      </c>
      <c r="I771" s="38">
        <v>-4.0772352999999999</v>
      </c>
      <c r="J771" s="38">
        <v>52.821216999999997</v>
      </c>
      <c r="K771" s="38">
        <v>-4.0750171000000002</v>
      </c>
      <c r="L771" s="37" t="s">
        <v>217</v>
      </c>
      <c r="M771" s="39">
        <v>2015</v>
      </c>
      <c r="N771" s="39">
        <f t="shared" ref="N771:N815" si="56">2021-M771</f>
        <v>6</v>
      </c>
      <c r="O771" s="40">
        <v>0.35299999999999998</v>
      </c>
      <c r="P771" s="40">
        <v>0.54800000000000004</v>
      </c>
      <c r="Q771" s="41">
        <v>44166</v>
      </c>
      <c r="R771" s="43">
        <v>385</v>
      </c>
      <c r="S771" s="43"/>
      <c r="T771" s="43"/>
      <c r="U771" s="30" t="s">
        <v>2521</v>
      </c>
      <c r="V771" s="44" t="s">
        <v>2522</v>
      </c>
      <c r="W771" s="45"/>
      <c r="X771" s="45"/>
      <c r="Y771" s="48"/>
    </row>
    <row r="772" spans="1:25" ht="60" x14ac:dyDescent="0.25">
      <c r="A772" s="32" t="s">
        <v>2595</v>
      </c>
      <c r="B772" s="32" t="s">
        <v>72</v>
      </c>
      <c r="C772" s="33" t="s">
        <v>1223</v>
      </c>
      <c r="D772" s="60">
        <v>70</v>
      </c>
      <c r="E772" s="35">
        <f t="shared" si="54"/>
        <v>7.0000000000000007E-2</v>
      </c>
      <c r="F772" s="36" t="str">
        <f t="shared" si="55"/>
        <v>Micro</v>
      </c>
      <c r="G772" s="37" t="s">
        <v>387</v>
      </c>
      <c r="H772" s="38">
        <v>53.167839583313203</v>
      </c>
      <c r="I772" s="38">
        <v>-4.1027724814747</v>
      </c>
      <c r="J772" s="38" t="s">
        <v>197</v>
      </c>
      <c r="K772" s="38" t="s">
        <v>197</v>
      </c>
      <c r="L772" s="37" t="s">
        <v>217</v>
      </c>
      <c r="M772" s="39">
        <v>2016</v>
      </c>
      <c r="N772" s="39">
        <f t="shared" si="56"/>
        <v>5</v>
      </c>
      <c r="O772" s="40">
        <v>0.65700000000000003</v>
      </c>
      <c r="P772" s="40">
        <v>0.66500000000000004</v>
      </c>
      <c r="Q772" s="41">
        <v>44197</v>
      </c>
      <c r="R772" s="43">
        <v>409</v>
      </c>
      <c r="S772" s="43"/>
      <c r="T772" s="43"/>
      <c r="U772" s="30" t="s">
        <v>2596</v>
      </c>
      <c r="V772" s="33" t="s">
        <v>2597</v>
      </c>
      <c r="W772" s="38"/>
      <c r="X772" s="38"/>
      <c r="Y772" s="37"/>
    </row>
    <row r="773" spans="1:25" ht="30" x14ac:dyDescent="0.25">
      <c r="A773" s="32" t="s">
        <v>2598</v>
      </c>
      <c r="B773" s="32" t="s">
        <v>72</v>
      </c>
      <c r="C773" s="33" t="s">
        <v>2599</v>
      </c>
      <c r="D773" s="60">
        <v>70</v>
      </c>
      <c r="E773" s="35">
        <f t="shared" si="54"/>
        <v>7.0000000000000007E-2</v>
      </c>
      <c r="F773" s="36" t="str">
        <f t="shared" si="55"/>
        <v>Micro</v>
      </c>
      <c r="G773" s="37"/>
      <c r="H773" s="38"/>
      <c r="I773" s="38"/>
      <c r="J773" s="38"/>
      <c r="K773" s="38"/>
      <c r="L773" s="37" t="s">
        <v>217</v>
      </c>
      <c r="M773" s="39">
        <v>2009</v>
      </c>
      <c r="N773" s="39">
        <f t="shared" si="56"/>
        <v>12</v>
      </c>
      <c r="O773" s="40">
        <v>0.46700000000000003</v>
      </c>
      <c r="P773" s="40">
        <v>0.42499999999999999</v>
      </c>
      <c r="Q773" s="41">
        <v>44166</v>
      </c>
      <c r="R773" s="43">
        <v>261</v>
      </c>
      <c r="S773" s="43"/>
      <c r="T773" s="44" t="s">
        <v>131</v>
      </c>
      <c r="U773" s="30" t="s">
        <v>2600</v>
      </c>
      <c r="V773" s="44" t="s">
        <v>2601</v>
      </c>
      <c r="W773" s="45"/>
      <c r="X773" s="45"/>
      <c r="Y773" s="48"/>
    </row>
    <row r="774" spans="1:25" ht="30" x14ac:dyDescent="0.25">
      <c r="A774" s="32" t="s">
        <v>2602</v>
      </c>
      <c r="B774" s="32" t="s">
        <v>676</v>
      </c>
      <c r="C774" s="33" t="s">
        <v>2603</v>
      </c>
      <c r="D774" s="60">
        <v>70</v>
      </c>
      <c r="E774" s="35">
        <f t="shared" si="54"/>
        <v>7.0000000000000007E-2</v>
      </c>
      <c r="F774" s="36" t="str">
        <f t="shared" si="55"/>
        <v>Micro</v>
      </c>
      <c r="G774" s="37"/>
      <c r="H774" s="38"/>
      <c r="I774" s="38"/>
      <c r="J774" s="38"/>
      <c r="K774" s="38"/>
      <c r="L774" s="37" t="s">
        <v>40</v>
      </c>
      <c r="M774" s="39">
        <v>2011</v>
      </c>
      <c r="N774" s="39">
        <f t="shared" si="56"/>
        <v>10</v>
      </c>
      <c r="O774" s="40">
        <v>0.377</v>
      </c>
      <c r="P774" s="40">
        <v>0.39100000000000001</v>
      </c>
      <c r="Q774" s="41">
        <v>44197</v>
      </c>
      <c r="R774" s="43">
        <v>241</v>
      </c>
      <c r="S774" s="43">
        <v>491</v>
      </c>
      <c r="T774" s="44" t="s">
        <v>1206</v>
      </c>
      <c r="U774" s="30" t="s">
        <v>2604</v>
      </c>
      <c r="V774" s="33" t="s">
        <v>2605</v>
      </c>
      <c r="W774" s="38"/>
      <c r="X774" s="38"/>
      <c r="Y774" s="37"/>
    </row>
    <row r="775" spans="1:25" ht="90" x14ac:dyDescent="0.25">
      <c r="A775" s="32" t="s">
        <v>2606</v>
      </c>
      <c r="B775" s="32" t="s">
        <v>72</v>
      </c>
      <c r="C775" s="33" t="s">
        <v>1223</v>
      </c>
      <c r="D775" s="60">
        <v>70</v>
      </c>
      <c r="E775" s="35">
        <f t="shared" si="54"/>
        <v>7.0000000000000007E-2</v>
      </c>
      <c r="F775" s="36" t="str">
        <f t="shared" si="55"/>
        <v>Micro</v>
      </c>
      <c r="G775" s="37" t="s">
        <v>387</v>
      </c>
      <c r="H775" s="38">
        <v>51.918089054195299</v>
      </c>
      <c r="I775" s="38">
        <v>-4.8178046843524598</v>
      </c>
      <c r="J775" s="38" t="s">
        <v>197</v>
      </c>
      <c r="K775" s="38" t="s">
        <v>197</v>
      </c>
      <c r="L775" s="37" t="s">
        <v>40</v>
      </c>
      <c r="M775" s="39">
        <v>1996</v>
      </c>
      <c r="N775" s="39">
        <f t="shared" si="56"/>
        <v>25</v>
      </c>
      <c r="O775" s="40">
        <v>0.11700000000000001</v>
      </c>
      <c r="P775" s="40">
        <v>1.4999999999999999E-2</v>
      </c>
      <c r="Q775" s="41">
        <v>43525</v>
      </c>
      <c r="R775" s="43">
        <v>9</v>
      </c>
      <c r="S775" s="43">
        <v>9</v>
      </c>
      <c r="T775" s="43"/>
      <c r="U775" s="30" t="s">
        <v>2607</v>
      </c>
      <c r="V775" s="44" t="s">
        <v>2608</v>
      </c>
      <c r="W775" s="45"/>
      <c r="X775" s="45"/>
      <c r="Y775" s="48"/>
    </row>
    <row r="776" spans="1:25" ht="75" x14ac:dyDescent="0.25">
      <c r="A776" s="32" t="s">
        <v>2609</v>
      </c>
      <c r="B776" s="32" t="s">
        <v>206</v>
      </c>
      <c r="C776" s="33" t="s">
        <v>2610</v>
      </c>
      <c r="D776" s="60">
        <v>70</v>
      </c>
      <c r="E776" s="35">
        <f t="shared" si="54"/>
        <v>7.0000000000000007E-2</v>
      </c>
      <c r="F776" s="36" t="str">
        <f t="shared" si="55"/>
        <v>Micro</v>
      </c>
      <c r="G776" s="37" t="s">
        <v>176</v>
      </c>
      <c r="H776" s="38">
        <v>53.364005457410897</v>
      </c>
      <c r="I776" s="38">
        <v>-1.99996261615212</v>
      </c>
      <c r="J776" s="38">
        <v>53.363900090315397</v>
      </c>
      <c r="K776" s="38">
        <v>-2.0000398523066099</v>
      </c>
      <c r="L776" s="37" t="s">
        <v>40</v>
      </c>
      <c r="M776" s="39">
        <v>2008</v>
      </c>
      <c r="N776" s="39">
        <f t="shared" si="56"/>
        <v>13</v>
      </c>
      <c r="O776" s="40">
        <v>0.18099999999999999</v>
      </c>
      <c r="P776" s="40">
        <v>0.23100000000000001</v>
      </c>
      <c r="Q776" s="41">
        <v>44197</v>
      </c>
      <c r="R776" s="43">
        <v>142</v>
      </c>
      <c r="S776" s="43">
        <v>102</v>
      </c>
      <c r="T776" s="37" t="s">
        <v>1009</v>
      </c>
      <c r="U776" s="30" t="s">
        <v>2611</v>
      </c>
      <c r="V776" s="44" t="s">
        <v>2612</v>
      </c>
      <c r="W776" s="45"/>
      <c r="X776" s="45"/>
      <c r="Y776" s="48"/>
    </row>
    <row r="777" spans="1:25" ht="60" x14ac:dyDescent="0.25">
      <c r="A777" s="32" t="s">
        <v>2613</v>
      </c>
      <c r="B777" s="32" t="s">
        <v>676</v>
      </c>
      <c r="C777" s="33"/>
      <c r="D777" s="60">
        <v>70</v>
      </c>
      <c r="E777" s="35">
        <f t="shared" si="54"/>
        <v>7.0000000000000007E-2</v>
      </c>
      <c r="F777" s="36" t="str">
        <f t="shared" si="55"/>
        <v>Micro</v>
      </c>
      <c r="G777" s="37"/>
      <c r="H777" s="38"/>
      <c r="I777" s="38"/>
      <c r="J777" s="38"/>
      <c r="K777" s="38"/>
      <c r="L777" s="37" t="s">
        <v>40</v>
      </c>
      <c r="M777" s="39">
        <v>1997</v>
      </c>
      <c r="N777" s="39">
        <f t="shared" si="56"/>
        <v>24</v>
      </c>
      <c r="O777" s="40">
        <v>0.17799999999999999</v>
      </c>
      <c r="P777" s="40">
        <v>0.159</v>
      </c>
      <c r="Q777" s="41">
        <v>44075</v>
      </c>
      <c r="R777" s="43">
        <v>98</v>
      </c>
      <c r="S777" s="43">
        <v>98</v>
      </c>
      <c r="T777" s="43"/>
      <c r="U777" s="30" t="s">
        <v>2614</v>
      </c>
      <c r="V777" s="33" t="s">
        <v>2615</v>
      </c>
      <c r="W777" s="38"/>
      <c r="X777" s="38"/>
      <c r="Y777" s="37"/>
    </row>
    <row r="778" spans="1:25" ht="75" x14ac:dyDescent="0.25">
      <c r="A778" s="33" t="s">
        <v>2616</v>
      </c>
      <c r="B778" s="33" t="s">
        <v>206</v>
      </c>
      <c r="C778" s="33" t="s">
        <v>1642</v>
      </c>
      <c r="D778" s="38">
        <v>70</v>
      </c>
      <c r="E778" s="35">
        <f t="shared" si="54"/>
        <v>7.0000000000000007E-2</v>
      </c>
      <c r="F778" s="36" t="str">
        <f t="shared" si="55"/>
        <v>Micro</v>
      </c>
      <c r="G778" s="37" t="s">
        <v>176</v>
      </c>
      <c r="H778" s="38">
        <v>52.813577449382002</v>
      </c>
      <c r="I778" s="38">
        <v>-1.6114905716907499</v>
      </c>
      <c r="J778" s="38">
        <v>52.8129451204316</v>
      </c>
      <c r="K778" s="38">
        <v>-1.6127763503302399</v>
      </c>
      <c r="L778" s="37" t="s">
        <v>40</v>
      </c>
      <c r="M778" s="39">
        <v>1998</v>
      </c>
      <c r="N778" s="39">
        <f t="shared" si="56"/>
        <v>23</v>
      </c>
      <c r="O778" s="40">
        <v>0.184</v>
      </c>
      <c r="P778" s="40">
        <v>0.159</v>
      </c>
      <c r="Q778" s="41">
        <v>44075</v>
      </c>
      <c r="R778" s="43">
        <v>98</v>
      </c>
      <c r="S778" s="43">
        <v>98</v>
      </c>
      <c r="T778" s="44" t="s">
        <v>2617</v>
      </c>
      <c r="U778" s="30" t="s">
        <v>2618</v>
      </c>
      <c r="V778" s="44" t="s">
        <v>2619</v>
      </c>
      <c r="W778" s="45"/>
      <c r="X778" s="45"/>
      <c r="Y778" s="48"/>
    </row>
    <row r="779" spans="1:25" ht="60" x14ac:dyDescent="0.25">
      <c r="A779" s="33" t="s">
        <v>2620</v>
      </c>
      <c r="B779" s="33" t="s">
        <v>206</v>
      </c>
      <c r="C779" s="33"/>
      <c r="D779" s="38">
        <v>70</v>
      </c>
      <c r="E779" s="35">
        <f t="shared" si="54"/>
        <v>7.0000000000000007E-2</v>
      </c>
      <c r="F779" s="36" t="str">
        <f t="shared" si="55"/>
        <v>Micro</v>
      </c>
      <c r="G779" s="37" t="s">
        <v>176</v>
      </c>
      <c r="H779" s="38">
        <v>52.813577449382002</v>
      </c>
      <c r="I779" s="38">
        <v>-1.6114905716907499</v>
      </c>
      <c r="J779" s="38">
        <v>52.8129451204316</v>
      </c>
      <c r="K779" s="38">
        <v>-1.6127763503302399</v>
      </c>
      <c r="L779" s="37" t="s">
        <v>40</v>
      </c>
      <c r="M779" s="39">
        <v>1998</v>
      </c>
      <c r="N779" s="39">
        <f t="shared" si="56"/>
        <v>23</v>
      </c>
      <c r="O779" s="40">
        <v>0.222</v>
      </c>
      <c r="P779" s="40">
        <v>0.158</v>
      </c>
      <c r="Q779" s="41">
        <v>41334</v>
      </c>
      <c r="R779" s="43">
        <v>97</v>
      </c>
      <c r="S779" s="43">
        <v>97</v>
      </c>
      <c r="T779" s="44" t="s">
        <v>2617</v>
      </c>
      <c r="U779" s="30" t="s">
        <v>2621</v>
      </c>
      <c r="V779" s="31"/>
      <c r="W779" s="47"/>
      <c r="X779" s="47"/>
      <c r="Y779" s="53"/>
    </row>
    <row r="780" spans="1:25" ht="60" x14ac:dyDescent="0.25">
      <c r="A780" s="33" t="s">
        <v>2673</v>
      </c>
      <c r="B780" s="32" t="s">
        <v>72</v>
      </c>
      <c r="C780" s="33" t="s">
        <v>2674</v>
      </c>
      <c r="D780" s="60">
        <v>70</v>
      </c>
      <c r="E780" s="35">
        <f t="shared" si="54"/>
        <v>7.0000000000000007E-2</v>
      </c>
      <c r="F780" s="36" t="str">
        <f t="shared" si="55"/>
        <v>Micro</v>
      </c>
      <c r="G780" s="37" t="s">
        <v>34</v>
      </c>
      <c r="H780" s="38">
        <v>52.823976000000002</v>
      </c>
      <c r="I780" s="38">
        <v>-4.0772352999999999</v>
      </c>
      <c r="J780" s="38">
        <v>52.821216999999997</v>
      </c>
      <c r="K780" s="38">
        <v>-4.0750171000000002</v>
      </c>
      <c r="L780" s="37" t="s">
        <v>40</v>
      </c>
      <c r="M780" s="39">
        <v>1997</v>
      </c>
      <c r="N780" s="39">
        <f t="shared" si="56"/>
        <v>24</v>
      </c>
      <c r="O780" s="40">
        <v>0.55200000000000005</v>
      </c>
      <c r="P780" s="40">
        <v>0.19700000000000001</v>
      </c>
      <c r="Q780" s="41">
        <v>44166</v>
      </c>
      <c r="R780" s="43">
        <v>104</v>
      </c>
      <c r="S780" s="43">
        <v>79</v>
      </c>
      <c r="T780" s="44" t="s">
        <v>131</v>
      </c>
      <c r="U780" s="30" t="s">
        <v>2675</v>
      </c>
      <c r="V780" s="44" t="s">
        <v>2676</v>
      </c>
      <c r="W780" s="45"/>
      <c r="X780" s="45"/>
      <c r="Y780" s="48"/>
    </row>
    <row r="781" spans="1:25" ht="75" x14ac:dyDescent="0.25">
      <c r="A781" s="32" t="s">
        <v>2622</v>
      </c>
      <c r="B781" s="32" t="s">
        <v>676</v>
      </c>
      <c r="C781" s="33"/>
      <c r="D781" s="60">
        <v>66</v>
      </c>
      <c r="E781" s="35">
        <f t="shared" si="54"/>
        <v>6.6000000000000003E-2</v>
      </c>
      <c r="F781" s="36" t="str">
        <f t="shared" si="55"/>
        <v>Micro</v>
      </c>
      <c r="G781" s="37"/>
      <c r="H781" s="38"/>
      <c r="I781" s="38"/>
      <c r="J781" s="38"/>
      <c r="K781" s="38"/>
      <c r="L781" s="37" t="s">
        <v>40</v>
      </c>
      <c r="M781" s="39">
        <v>2017</v>
      </c>
      <c r="N781" s="39">
        <f t="shared" si="56"/>
        <v>4</v>
      </c>
      <c r="O781" s="40">
        <v>0.37</v>
      </c>
      <c r="P781" s="40">
        <v>0.441</v>
      </c>
      <c r="Q781" s="41">
        <v>44136</v>
      </c>
      <c r="R781" s="43">
        <v>257</v>
      </c>
      <c r="S781" s="43">
        <v>771</v>
      </c>
      <c r="T781" s="43"/>
      <c r="U781" s="30" t="s">
        <v>2623</v>
      </c>
      <c r="V781" s="33" t="s">
        <v>2624</v>
      </c>
      <c r="W781" s="38"/>
      <c r="X781" s="38"/>
      <c r="Y781" s="37"/>
    </row>
    <row r="782" spans="1:25" ht="45" x14ac:dyDescent="0.25">
      <c r="A782" s="32" t="s">
        <v>2625</v>
      </c>
      <c r="B782" s="32" t="s">
        <v>32</v>
      </c>
      <c r="C782" s="33" t="s">
        <v>840</v>
      </c>
      <c r="D782" s="60">
        <v>65</v>
      </c>
      <c r="E782" s="35">
        <f t="shared" si="54"/>
        <v>6.5000000000000002E-2</v>
      </c>
      <c r="F782" s="36" t="str">
        <f t="shared" si="55"/>
        <v>Micro</v>
      </c>
      <c r="G782" s="37" t="s">
        <v>1394</v>
      </c>
      <c r="H782" s="38">
        <v>55.486412999999999</v>
      </c>
      <c r="I782" s="38">
        <v>-3.5846784999999999</v>
      </c>
      <c r="J782" s="38">
        <v>55.486525999999998</v>
      </c>
      <c r="K782" s="38">
        <v>-3.5823100999999999</v>
      </c>
      <c r="L782" s="37" t="s">
        <v>217</v>
      </c>
      <c r="M782" s="39">
        <v>2014</v>
      </c>
      <c r="N782" s="39">
        <f t="shared" si="56"/>
        <v>7</v>
      </c>
      <c r="O782" s="40">
        <v>0.72299999999999998</v>
      </c>
      <c r="P782" s="40">
        <v>0.622</v>
      </c>
      <c r="Q782" s="41">
        <v>44197</v>
      </c>
      <c r="R782" s="43">
        <v>355</v>
      </c>
      <c r="S782" s="43"/>
      <c r="T782" s="43"/>
      <c r="U782" s="30" t="s">
        <v>2626</v>
      </c>
      <c r="V782" s="44" t="s">
        <v>2627</v>
      </c>
      <c r="W782" s="45"/>
      <c r="X782" s="45"/>
      <c r="Y782" s="48"/>
    </row>
    <row r="783" spans="1:25" ht="75" x14ac:dyDescent="0.25">
      <c r="A783" s="32" t="s">
        <v>2628</v>
      </c>
      <c r="B783" s="32" t="s">
        <v>676</v>
      </c>
      <c r="C783" s="33" t="s">
        <v>2628</v>
      </c>
      <c r="D783" s="60">
        <v>65</v>
      </c>
      <c r="E783" s="35">
        <f t="shared" si="54"/>
        <v>6.5000000000000002E-2</v>
      </c>
      <c r="F783" s="36" t="str">
        <f t="shared" si="55"/>
        <v>Micro</v>
      </c>
      <c r="G783" s="37"/>
      <c r="H783" s="38"/>
      <c r="I783" s="38"/>
      <c r="J783" s="38"/>
      <c r="K783" s="38"/>
      <c r="L783" s="37" t="s">
        <v>40</v>
      </c>
      <c r="M783" s="39">
        <v>2013</v>
      </c>
      <c r="N783" s="39">
        <f t="shared" si="56"/>
        <v>8</v>
      </c>
      <c r="O783" s="40">
        <v>0.56299999999999994</v>
      </c>
      <c r="P783" s="40">
        <v>0.55000000000000004</v>
      </c>
      <c r="Q783" s="41">
        <v>44166</v>
      </c>
      <c r="R783" s="43">
        <v>314</v>
      </c>
      <c r="S783" s="43">
        <v>709</v>
      </c>
      <c r="T783" s="33" t="s">
        <v>728</v>
      </c>
      <c r="U783" s="30" t="s">
        <v>2629</v>
      </c>
      <c r="V783" s="44" t="s">
        <v>2630</v>
      </c>
      <c r="W783" s="45"/>
      <c r="X783" s="45"/>
      <c r="Y783" s="48"/>
    </row>
    <row r="784" spans="1:25" ht="75" x14ac:dyDescent="0.25">
      <c r="A784" s="32" t="s">
        <v>2631</v>
      </c>
      <c r="B784" s="32" t="s">
        <v>206</v>
      </c>
      <c r="C784" s="33" t="s">
        <v>2632</v>
      </c>
      <c r="D784" s="60">
        <v>64</v>
      </c>
      <c r="E784" s="35">
        <f t="shared" si="54"/>
        <v>6.4000000000000001E-2</v>
      </c>
      <c r="F784" s="36" t="str">
        <f t="shared" si="55"/>
        <v>Micro</v>
      </c>
      <c r="G784" s="37" t="s">
        <v>176</v>
      </c>
      <c r="H784" s="38">
        <v>52.385777311769402</v>
      </c>
      <c r="I784" s="38">
        <v>-2.7620800604552298</v>
      </c>
      <c r="J784" s="38">
        <v>52.385866999999998</v>
      </c>
      <c r="K784" s="38">
        <v>-2.7632539999999999</v>
      </c>
      <c r="L784" s="37" t="s">
        <v>217</v>
      </c>
      <c r="M784" s="39">
        <v>2015</v>
      </c>
      <c r="N784" s="39">
        <f t="shared" si="56"/>
        <v>6</v>
      </c>
      <c r="O784" s="40">
        <v>0.33700000000000002</v>
      </c>
      <c r="P784" s="40">
        <v>0.318</v>
      </c>
      <c r="Q784" s="41">
        <v>44136</v>
      </c>
      <c r="R784" s="43">
        <v>179</v>
      </c>
      <c r="S784" s="43"/>
      <c r="T784" s="43" t="s">
        <v>2099</v>
      </c>
      <c r="U784" s="30" t="s">
        <v>2633</v>
      </c>
      <c r="V784" s="33" t="s">
        <v>2634</v>
      </c>
      <c r="W784" s="38"/>
      <c r="X784" s="38"/>
      <c r="Y784" s="37"/>
    </row>
    <row r="785" spans="1:25" ht="60" x14ac:dyDescent="0.25">
      <c r="A785" s="32" t="s">
        <v>2635</v>
      </c>
      <c r="B785" s="32" t="s">
        <v>206</v>
      </c>
      <c r="C785" s="33" t="s">
        <v>3427</v>
      </c>
      <c r="D785" s="60">
        <v>63</v>
      </c>
      <c r="E785" s="35">
        <f t="shared" si="54"/>
        <v>6.3E-2</v>
      </c>
      <c r="F785" s="36" t="str">
        <f t="shared" si="55"/>
        <v>Micro</v>
      </c>
      <c r="G785" s="37" t="s">
        <v>176</v>
      </c>
      <c r="H785" s="38">
        <v>51.245018000000002</v>
      </c>
      <c r="I785" s="38">
        <v>-2.3448099</v>
      </c>
      <c r="J785" s="38">
        <v>51.244191000000001</v>
      </c>
      <c r="K785" s="38">
        <v>-2.3455127</v>
      </c>
      <c r="L785" s="37" t="s">
        <v>217</v>
      </c>
      <c r="M785" s="39">
        <v>2010</v>
      </c>
      <c r="N785" s="39">
        <f t="shared" si="56"/>
        <v>11</v>
      </c>
      <c r="O785" s="40">
        <v>0.39400000000000002</v>
      </c>
      <c r="P785" s="40">
        <v>0.41399999999999998</v>
      </c>
      <c r="Q785" s="41">
        <v>44166</v>
      </c>
      <c r="R785" s="43">
        <v>229</v>
      </c>
      <c r="S785" s="43"/>
      <c r="T785" s="43"/>
      <c r="U785" s="30" t="s">
        <v>2636</v>
      </c>
      <c r="V785" s="44" t="s">
        <v>2637</v>
      </c>
      <c r="W785" s="45"/>
      <c r="X785" s="45"/>
      <c r="Y785" s="48"/>
    </row>
    <row r="786" spans="1:25" ht="45" x14ac:dyDescent="0.25">
      <c r="A786" s="32" t="s">
        <v>2640</v>
      </c>
      <c r="B786" s="32" t="s">
        <v>676</v>
      </c>
      <c r="C786" s="33" t="s">
        <v>2638</v>
      </c>
      <c r="D786" s="60">
        <v>62</v>
      </c>
      <c r="E786" s="35">
        <f t="shared" si="54"/>
        <v>6.2E-2</v>
      </c>
      <c r="F786" s="36" t="str">
        <f t="shared" si="55"/>
        <v>Micro</v>
      </c>
      <c r="G786" s="37" t="s">
        <v>176</v>
      </c>
      <c r="H786" s="38">
        <v>54.397435448473999</v>
      </c>
      <c r="I786" s="38">
        <v>-5.8320788668946504</v>
      </c>
      <c r="J786" s="38">
        <v>54.395731777876001</v>
      </c>
      <c r="K786" s="38">
        <v>-5.8316931565410899</v>
      </c>
      <c r="L786" s="37" t="s">
        <v>40</v>
      </c>
      <c r="M786" s="39">
        <v>2013</v>
      </c>
      <c r="N786" s="39">
        <f t="shared" si="56"/>
        <v>8</v>
      </c>
      <c r="O786" s="43"/>
      <c r="P786" s="43"/>
      <c r="Q786" s="41">
        <v>41730</v>
      </c>
      <c r="R786" s="43">
        <v>175</v>
      </c>
      <c r="S786" s="43"/>
      <c r="T786" s="43"/>
      <c r="U786" s="30" t="s">
        <v>2641</v>
      </c>
      <c r="V786" s="44" t="s">
        <v>2639</v>
      </c>
      <c r="W786" s="45"/>
      <c r="X786" s="45"/>
      <c r="Y786" s="48"/>
    </row>
    <row r="787" spans="1:25" ht="90" x14ac:dyDescent="0.25">
      <c r="A787" s="32" t="s">
        <v>2642</v>
      </c>
      <c r="B787" s="32" t="s">
        <v>206</v>
      </c>
      <c r="C787" s="33" t="s">
        <v>2643</v>
      </c>
      <c r="D787" s="60">
        <v>61</v>
      </c>
      <c r="E787" s="35">
        <f t="shared" si="54"/>
        <v>6.0999999999999999E-2</v>
      </c>
      <c r="F787" s="36" t="str">
        <f t="shared" si="55"/>
        <v>Micro</v>
      </c>
      <c r="G787" s="37"/>
      <c r="H787" s="38"/>
      <c r="I787" s="38"/>
      <c r="J787" s="38"/>
      <c r="K787" s="38"/>
      <c r="L787" s="37" t="s">
        <v>217</v>
      </c>
      <c r="M787" s="39">
        <v>2015</v>
      </c>
      <c r="N787" s="39">
        <f t="shared" si="56"/>
        <v>6</v>
      </c>
      <c r="O787" s="40">
        <v>0.46300000000000002</v>
      </c>
      <c r="P787" s="40">
        <v>0.49299999999999999</v>
      </c>
      <c r="Q787" s="41">
        <v>44166</v>
      </c>
      <c r="R787" s="43">
        <v>264</v>
      </c>
      <c r="S787" s="43"/>
      <c r="T787" s="43"/>
      <c r="U787" s="30" t="s">
        <v>2644</v>
      </c>
      <c r="V787" s="44" t="s">
        <v>2645</v>
      </c>
      <c r="W787" s="45"/>
      <c r="X787" s="45"/>
      <c r="Y787" s="48"/>
    </row>
    <row r="788" spans="1:25" ht="45" x14ac:dyDescent="0.25">
      <c r="A788" s="32" t="s">
        <v>2646</v>
      </c>
      <c r="B788" s="32" t="s">
        <v>72</v>
      </c>
      <c r="C788" s="33" t="s">
        <v>1223</v>
      </c>
      <c r="D788" s="60">
        <v>60</v>
      </c>
      <c r="E788" s="35">
        <f t="shared" si="54"/>
        <v>0.06</v>
      </c>
      <c r="F788" s="36" t="str">
        <f t="shared" si="55"/>
        <v>Micro</v>
      </c>
      <c r="G788" s="37" t="s">
        <v>1394</v>
      </c>
      <c r="H788" s="38">
        <v>53.072994036139598</v>
      </c>
      <c r="I788" s="38">
        <v>-3.5315442060485598</v>
      </c>
      <c r="J788" s="38">
        <v>53.075477280847302</v>
      </c>
      <c r="K788" s="38">
        <v>-3.53487347639585</v>
      </c>
      <c r="L788" s="37" t="s">
        <v>40</v>
      </c>
      <c r="M788" s="39">
        <v>2008</v>
      </c>
      <c r="N788" s="39">
        <f t="shared" si="56"/>
        <v>13</v>
      </c>
      <c r="O788" s="40">
        <v>0.63800000000000001</v>
      </c>
      <c r="P788" s="40">
        <v>0.59399999999999997</v>
      </c>
      <c r="Q788" s="41">
        <v>44197</v>
      </c>
      <c r="R788" s="43">
        <v>313</v>
      </c>
      <c r="S788" s="43">
        <v>230</v>
      </c>
      <c r="T788" s="44" t="s">
        <v>2647</v>
      </c>
      <c r="U788" s="30" t="s">
        <v>2648</v>
      </c>
      <c r="V788" s="44" t="s">
        <v>2649</v>
      </c>
      <c r="W788" s="45"/>
      <c r="X788" s="45"/>
      <c r="Y788" s="48"/>
    </row>
    <row r="789" spans="1:25" ht="60" x14ac:dyDescent="0.25">
      <c r="A789" s="32" t="s">
        <v>2650</v>
      </c>
      <c r="B789" s="32" t="s">
        <v>32</v>
      </c>
      <c r="C789" s="33" t="s">
        <v>2651</v>
      </c>
      <c r="D789" s="60">
        <v>60</v>
      </c>
      <c r="E789" s="35">
        <f t="shared" si="54"/>
        <v>0.06</v>
      </c>
      <c r="F789" s="36" t="str">
        <f t="shared" si="55"/>
        <v>Micro</v>
      </c>
      <c r="G789" s="37" t="s">
        <v>176</v>
      </c>
      <c r="H789" s="38">
        <v>57.257936999999998</v>
      </c>
      <c r="I789" s="38">
        <v>-2.6198429999999999</v>
      </c>
      <c r="J789" s="38">
        <v>57.256802</v>
      </c>
      <c r="K789" s="38">
        <v>-2.6210996</v>
      </c>
      <c r="L789" s="37" t="s">
        <v>217</v>
      </c>
      <c r="M789" s="39">
        <v>2013</v>
      </c>
      <c r="N789" s="39">
        <f t="shared" si="56"/>
        <v>8</v>
      </c>
      <c r="O789" s="40">
        <v>0.54500000000000004</v>
      </c>
      <c r="P789" s="40">
        <v>0.47</v>
      </c>
      <c r="Q789" s="41">
        <v>43040</v>
      </c>
      <c r="R789" s="43">
        <v>247</v>
      </c>
      <c r="S789" s="43"/>
      <c r="T789" s="43"/>
      <c r="U789" s="30" t="s">
        <v>2652</v>
      </c>
      <c r="V789" s="44" t="s">
        <v>2653</v>
      </c>
      <c r="W789" s="45"/>
      <c r="X789" s="45"/>
      <c r="Y789" s="48"/>
    </row>
    <row r="790" spans="1:25" ht="45" x14ac:dyDescent="0.25">
      <c r="A790" s="32" t="s">
        <v>2654</v>
      </c>
      <c r="B790" s="32" t="s">
        <v>32</v>
      </c>
      <c r="C790" s="33" t="s">
        <v>2655</v>
      </c>
      <c r="D790" s="60">
        <v>60</v>
      </c>
      <c r="E790" s="35">
        <f t="shared" si="54"/>
        <v>0.06</v>
      </c>
      <c r="F790" s="36" t="str">
        <f t="shared" si="55"/>
        <v>Micro</v>
      </c>
      <c r="G790" s="37" t="s">
        <v>176</v>
      </c>
      <c r="H790" s="38">
        <v>54.852677</v>
      </c>
      <c r="I790" s="38">
        <v>-4.3116361999999997</v>
      </c>
      <c r="J790" s="38">
        <v>54.8562696342739</v>
      </c>
      <c r="K790" s="38">
        <v>-4.3097829831810603</v>
      </c>
      <c r="L790" s="37" t="s">
        <v>217</v>
      </c>
      <c r="M790" s="39">
        <v>2014</v>
      </c>
      <c r="N790" s="39">
        <f t="shared" si="56"/>
        <v>7</v>
      </c>
      <c r="O790" s="40">
        <v>0.47899999999999998</v>
      </c>
      <c r="P790" s="40">
        <v>0.46700000000000003</v>
      </c>
      <c r="Q790" s="41">
        <v>44044</v>
      </c>
      <c r="R790" s="43">
        <v>246</v>
      </c>
      <c r="S790" s="43"/>
      <c r="T790" s="43"/>
      <c r="U790" s="30" t="s">
        <v>2656</v>
      </c>
      <c r="V790" s="33" t="s">
        <v>2657</v>
      </c>
      <c r="W790" s="38"/>
      <c r="X790" s="38"/>
      <c r="Y790" s="37"/>
    </row>
    <row r="791" spans="1:25" ht="60" x14ac:dyDescent="0.25">
      <c r="A791" s="32" t="s">
        <v>2658</v>
      </c>
      <c r="B791" s="32" t="s">
        <v>206</v>
      </c>
      <c r="C791" s="33" t="s">
        <v>2659</v>
      </c>
      <c r="D791" s="60">
        <v>60</v>
      </c>
      <c r="E791" s="35">
        <f t="shared" si="54"/>
        <v>0.06</v>
      </c>
      <c r="F791" s="36" t="str">
        <f t="shared" si="55"/>
        <v>Micro</v>
      </c>
      <c r="G791" s="37" t="s">
        <v>176</v>
      </c>
      <c r="H791" s="38">
        <v>54.288730999999999</v>
      </c>
      <c r="I791" s="38">
        <v>-2.6807747000000002</v>
      </c>
      <c r="J791" s="38">
        <v>54.287585999999997</v>
      </c>
      <c r="K791" s="38">
        <v>-2.6783123999999998</v>
      </c>
      <c r="L791" s="37" t="s">
        <v>217</v>
      </c>
      <c r="M791" s="39">
        <v>2015</v>
      </c>
      <c r="N791" s="39">
        <f t="shared" si="56"/>
        <v>6</v>
      </c>
      <c r="O791" s="40">
        <v>0.44700000000000001</v>
      </c>
      <c r="P791" s="40">
        <v>0.44400000000000001</v>
      </c>
      <c r="Q791" s="41">
        <v>43891</v>
      </c>
      <c r="R791" s="43">
        <v>234</v>
      </c>
      <c r="S791" s="43"/>
      <c r="T791" s="43"/>
      <c r="U791" s="30" t="s">
        <v>2660</v>
      </c>
      <c r="V791" s="44" t="s">
        <v>2661</v>
      </c>
      <c r="W791" s="45"/>
      <c r="X791" s="45"/>
      <c r="Y791" s="48"/>
    </row>
    <row r="792" spans="1:25" ht="60" x14ac:dyDescent="0.25">
      <c r="A792" s="32" t="s">
        <v>2662</v>
      </c>
      <c r="B792" s="32" t="s">
        <v>32</v>
      </c>
      <c r="C792" s="33" t="s">
        <v>2663</v>
      </c>
      <c r="D792" s="60">
        <v>60</v>
      </c>
      <c r="E792" s="35">
        <f t="shared" si="54"/>
        <v>0.06</v>
      </c>
      <c r="F792" s="36" t="str">
        <f t="shared" si="55"/>
        <v>Micro</v>
      </c>
      <c r="G792" s="37" t="s">
        <v>176</v>
      </c>
      <c r="H792" s="38"/>
      <c r="I792" s="38"/>
      <c r="J792" s="38"/>
      <c r="K792" s="38"/>
      <c r="L792" s="37" t="s">
        <v>217</v>
      </c>
      <c r="M792" s="39">
        <v>2014</v>
      </c>
      <c r="N792" s="39">
        <f t="shared" si="56"/>
        <v>7</v>
      </c>
      <c r="O792" s="40">
        <v>0.379</v>
      </c>
      <c r="P792" s="40">
        <v>0.36699999999999999</v>
      </c>
      <c r="Q792" s="41">
        <v>42339</v>
      </c>
      <c r="R792" s="43">
        <v>193</v>
      </c>
      <c r="S792" s="43"/>
      <c r="T792" s="43"/>
      <c r="U792" s="30" t="s">
        <v>2664</v>
      </c>
      <c r="V792" s="44" t="s">
        <v>2665</v>
      </c>
      <c r="W792" s="45"/>
      <c r="X792" s="45"/>
      <c r="Y792" s="48"/>
    </row>
    <row r="793" spans="1:25" ht="75" x14ac:dyDescent="0.25">
      <c r="A793" s="32" t="s">
        <v>2666</v>
      </c>
      <c r="B793" s="32" t="s">
        <v>206</v>
      </c>
      <c r="C793" s="33" t="s">
        <v>2667</v>
      </c>
      <c r="D793" s="60">
        <v>60</v>
      </c>
      <c r="E793" s="35">
        <f t="shared" si="54"/>
        <v>0.06</v>
      </c>
      <c r="F793" s="36" t="str">
        <f t="shared" si="55"/>
        <v>Micro</v>
      </c>
      <c r="G793" s="37" t="s">
        <v>176</v>
      </c>
      <c r="H793" s="38">
        <v>54.429783999999998</v>
      </c>
      <c r="I793" s="38">
        <v>-2.8350968999999999</v>
      </c>
      <c r="J793" s="38">
        <v>54.432831</v>
      </c>
      <c r="K793" s="38">
        <v>-2.8331751000000001</v>
      </c>
      <c r="L793" s="37" t="s">
        <v>217</v>
      </c>
      <c r="M793" s="39">
        <v>2012</v>
      </c>
      <c r="N793" s="39">
        <f t="shared" si="56"/>
        <v>9</v>
      </c>
      <c r="O793" s="40">
        <v>0.221</v>
      </c>
      <c r="P793" s="40">
        <v>0.26900000000000002</v>
      </c>
      <c r="Q793" s="41">
        <v>43862</v>
      </c>
      <c r="R793" s="43">
        <v>142</v>
      </c>
      <c r="S793" s="43"/>
      <c r="T793" s="44" t="s">
        <v>2668</v>
      </c>
      <c r="U793" s="30" t="s">
        <v>2669</v>
      </c>
      <c r="V793" s="44" t="s">
        <v>2670</v>
      </c>
      <c r="W793" s="45"/>
      <c r="X793" s="45"/>
      <c r="Y793" s="37" t="s">
        <v>3244</v>
      </c>
    </row>
    <row r="794" spans="1:25" ht="60" x14ac:dyDescent="0.25">
      <c r="A794" s="32" t="s">
        <v>2671</v>
      </c>
      <c r="B794" s="32" t="s">
        <v>32</v>
      </c>
      <c r="C794" s="33" t="s">
        <v>1939</v>
      </c>
      <c r="D794" s="60">
        <v>60</v>
      </c>
      <c r="E794" s="35">
        <f t="shared" si="54"/>
        <v>0.06</v>
      </c>
      <c r="F794" s="36" t="str">
        <f t="shared" si="55"/>
        <v>Micro</v>
      </c>
      <c r="G794" s="37" t="s">
        <v>176</v>
      </c>
      <c r="H794" s="38">
        <v>56.261822000000002</v>
      </c>
      <c r="I794" s="38">
        <v>-4.2807962000000002</v>
      </c>
      <c r="J794" s="38">
        <v>56.265248999999997</v>
      </c>
      <c r="K794" s="38">
        <v>-4.2694175999999997</v>
      </c>
      <c r="L794" s="37" t="s">
        <v>217</v>
      </c>
      <c r="M794" s="39">
        <v>2015</v>
      </c>
      <c r="N794" s="39">
        <f t="shared" si="56"/>
        <v>6</v>
      </c>
      <c r="O794" s="40">
        <v>0.218</v>
      </c>
      <c r="P794" s="40">
        <v>0.25600000000000001</v>
      </c>
      <c r="Q794" s="41">
        <v>43891</v>
      </c>
      <c r="R794" s="43">
        <v>135</v>
      </c>
      <c r="S794" s="43"/>
      <c r="T794" s="43"/>
      <c r="U794" s="30" t="s">
        <v>2672</v>
      </c>
      <c r="V794" s="44" t="s">
        <v>1215</v>
      </c>
      <c r="W794" s="45"/>
      <c r="X794" s="45"/>
      <c r="Y794" s="48"/>
    </row>
    <row r="795" spans="1:25" ht="75" x14ac:dyDescent="0.25">
      <c r="A795" s="32" t="s">
        <v>2677</v>
      </c>
      <c r="B795" s="32" t="s">
        <v>72</v>
      </c>
      <c r="C795" s="33" t="s">
        <v>2678</v>
      </c>
      <c r="D795" s="60">
        <v>60</v>
      </c>
      <c r="E795" s="35">
        <f t="shared" si="54"/>
        <v>0.06</v>
      </c>
      <c r="F795" s="36" t="str">
        <f t="shared" si="55"/>
        <v>Micro</v>
      </c>
      <c r="G795" s="37" t="s">
        <v>176</v>
      </c>
      <c r="H795" s="38">
        <v>51.625061000000002</v>
      </c>
      <c r="I795" s="38">
        <v>-3.4742237999999999</v>
      </c>
      <c r="J795" s="38">
        <v>51.623739999999998</v>
      </c>
      <c r="K795" s="38">
        <v>-3.4963869000000001</v>
      </c>
      <c r="L795" s="37" t="s">
        <v>40</v>
      </c>
      <c r="M795" s="39">
        <v>2011</v>
      </c>
      <c r="N795" s="39">
        <f t="shared" si="56"/>
        <v>10</v>
      </c>
      <c r="O795" s="40">
        <v>0.28199999999999997</v>
      </c>
      <c r="P795" s="40">
        <v>0.158</v>
      </c>
      <c r="Q795" s="41">
        <v>43891</v>
      </c>
      <c r="R795" s="43">
        <v>83</v>
      </c>
      <c r="S795" s="43">
        <v>83</v>
      </c>
      <c r="T795" s="44" t="s">
        <v>2679</v>
      </c>
      <c r="U795" s="30" t="s">
        <v>2680</v>
      </c>
      <c r="V795" s="44" t="s">
        <v>2681</v>
      </c>
      <c r="W795" s="45"/>
      <c r="X795" s="45"/>
      <c r="Y795" s="48"/>
    </row>
    <row r="796" spans="1:25" ht="60" x14ac:dyDescent="0.25">
      <c r="A796" s="32" t="s">
        <v>2682</v>
      </c>
      <c r="B796" s="32" t="s">
        <v>32</v>
      </c>
      <c r="C796" s="33" t="s">
        <v>2663</v>
      </c>
      <c r="D796" s="60">
        <v>59</v>
      </c>
      <c r="E796" s="35">
        <f t="shared" si="54"/>
        <v>5.8999999999999997E-2</v>
      </c>
      <c r="F796" s="36" t="str">
        <f t="shared" si="55"/>
        <v>Micro</v>
      </c>
      <c r="G796" s="37" t="s">
        <v>176</v>
      </c>
      <c r="H796" s="38">
        <v>55.213923000000001</v>
      </c>
      <c r="I796" s="38">
        <v>-3.4108236999999999</v>
      </c>
      <c r="J796" s="38">
        <v>55.216782000000002</v>
      </c>
      <c r="K796" s="38">
        <v>-3.4082219999999999</v>
      </c>
      <c r="L796" s="37" t="s">
        <v>217</v>
      </c>
      <c r="M796" s="39">
        <v>2014</v>
      </c>
      <c r="N796" s="39">
        <f t="shared" si="56"/>
        <v>7</v>
      </c>
      <c r="O796" s="40">
        <v>0.57399999999999995</v>
      </c>
      <c r="P796" s="40">
        <v>0.73099999999999998</v>
      </c>
      <c r="Q796" s="41">
        <v>43922</v>
      </c>
      <c r="R796" s="43">
        <v>379</v>
      </c>
      <c r="S796" s="43"/>
      <c r="T796" s="43"/>
      <c r="U796" s="30" t="s">
        <v>2683</v>
      </c>
      <c r="V796" s="44" t="s">
        <v>2684</v>
      </c>
      <c r="W796" s="45"/>
      <c r="X796" s="45"/>
      <c r="Y796" s="48"/>
    </row>
    <row r="797" spans="1:25" ht="60" x14ac:dyDescent="0.25">
      <c r="A797" s="32" t="s">
        <v>2685</v>
      </c>
      <c r="B797" s="32" t="s">
        <v>32</v>
      </c>
      <c r="C797" s="33" t="s">
        <v>2686</v>
      </c>
      <c r="D797" s="60">
        <v>59</v>
      </c>
      <c r="E797" s="35">
        <f t="shared" si="54"/>
        <v>5.8999999999999997E-2</v>
      </c>
      <c r="F797" s="36" t="str">
        <f t="shared" si="55"/>
        <v>Micro</v>
      </c>
      <c r="G797" s="37" t="s">
        <v>176</v>
      </c>
      <c r="H797" s="38">
        <v>57.522126999999998</v>
      </c>
      <c r="I797" s="38">
        <v>-2.7587445000000002</v>
      </c>
      <c r="J797" s="38">
        <v>57.521746</v>
      </c>
      <c r="K797" s="38">
        <v>-2.7623709000000001</v>
      </c>
      <c r="L797" s="37" t="s">
        <v>217</v>
      </c>
      <c r="M797" s="39">
        <v>2014</v>
      </c>
      <c r="N797" s="39">
        <f t="shared" si="56"/>
        <v>7</v>
      </c>
      <c r="O797" s="40">
        <v>0.499</v>
      </c>
      <c r="P797" s="40">
        <v>0.63700000000000001</v>
      </c>
      <c r="Q797" s="41">
        <v>43891</v>
      </c>
      <c r="R797" s="43">
        <v>330</v>
      </c>
      <c r="S797" s="43"/>
      <c r="T797" s="43"/>
      <c r="U797" s="30" t="s">
        <v>2687</v>
      </c>
      <c r="V797" s="44" t="s">
        <v>2688</v>
      </c>
      <c r="W797" s="45"/>
      <c r="X797" s="45"/>
      <c r="Y797" s="48"/>
    </row>
    <row r="798" spans="1:25" ht="90" x14ac:dyDescent="0.25">
      <c r="A798" s="32" t="s">
        <v>2570</v>
      </c>
      <c r="B798" s="32" t="s">
        <v>32</v>
      </c>
      <c r="C798" s="33" t="s">
        <v>3426</v>
      </c>
      <c r="D798" s="60">
        <v>58</v>
      </c>
      <c r="E798" s="35">
        <f t="shared" si="54"/>
        <v>5.8000000000000003E-2</v>
      </c>
      <c r="F798" s="36" t="str">
        <f t="shared" si="55"/>
        <v>Micro</v>
      </c>
      <c r="G798" s="37" t="s">
        <v>34</v>
      </c>
      <c r="H798" s="38">
        <v>56.606414000000001</v>
      </c>
      <c r="I798" s="38">
        <v>-3.0018733000000002</v>
      </c>
      <c r="J798" s="38">
        <v>56.601341776831298</v>
      </c>
      <c r="K798" s="38">
        <v>-3.0002989283076</v>
      </c>
      <c r="L798" s="37" t="s">
        <v>217</v>
      </c>
      <c r="M798" s="39">
        <v>2011</v>
      </c>
      <c r="N798" s="39">
        <f t="shared" si="56"/>
        <v>10</v>
      </c>
      <c r="O798" s="40">
        <v>0.34100000000000003</v>
      </c>
      <c r="P798" s="40">
        <v>0.32900000000000001</v>
      </c>
      <c r="Q798" s="41">
        <v>43678</v>
      </c>
      <c r="R798" s="43">
        <v>216</v>
      </c>
      <c r="S798" s="43"/>
      <c r="T798" s="43"/>
      <c r="U798" s="30" t="s">
        <v>2571</v>
      </c>
      <c r="V798" s="44" t="s">
        <v>2572</v>
      </c>
      <c r="W798" s="45"/>
      <c r="X798" s="45"/>
      <c r="Y798" s="48"/>
    </row>
    <row r="799" spans="1:25" ht="105" x14ac:dyDescent="0.25">
      <c r="A799" s="32" t="s">
        <v>2689</v>
      </c>
      <c r="B799" s="32" t="s">
        <v>32</v>
      </c>
      <c r="C799" s="33" t="s">
        <v>468</v>
      </c>
      <c r="D799" s="60">
        <v>58</v>
      </c>
      <c r="E799" s="35">
        <f t="shared" si="54"/>
        <v>5.8000000000000003E-2</v>
      </c>
      <c r="F799" s="36" t="str">
        <f t="shared" si="55"/>
        <v>Micro</v>
      </c>
      <c r="G799" s="37" t="s">
        <v>2517</v>
      </c>
      <c r="H799" s="47">
        <v>56.699001000000003</v>
      </c>
      <c r="I799" s="47">
        <v>-3.7401298999999999</v>
      </c>
      <c r="J799" s="47">
        <v>56.699607999999998</v>
      </c>
      <c r="K799" s="47">
        <v>-3.7401513999999998</v>
      </c>
      <c r="L799" s="37" t="s">
        <v>40</v>
      </c>
      <c r="M799" s="39">
        <v>1950</v>
      </c>
      <c r="N799" s="39">
        <f t="shared" si="56"/>
        <v>71</v>
      </c>
      <c r="O799" s="40">
        <v>0.73699999999999999</v>
      </c>
      <c r="P799" s="40">
        <v>0.73</v>
      </c>
      <c r="Q799" s="41">
        <v>44136</v>
      </c>
      <c r="R799" s="43">
        <v>372</v>
      </c>
      <c r="S799" s="43">
        <v>372</v>
      </c>
      <c r="T799" s="44" t="s">
        <v>56</v>
      </c>
      <c r="U799" s="30" t="s">
        <v>2690</v>
      </c>
      <c r="V799" s="44" t="s">
        <v>154</v>
      </c>
      <c r="W799" s="45"/>
      <c r="X799" s="45"/>
      <c r="Y799" s="48"/>
    </row>
    <row r="800" spans="1:25" ht="45" x14ac:dyDescent="0.25">
      <c r="A800" s="32" t="s">
        <v>2691</v>
      </c>
      <c r="B800" s="32" t="s">
        <v>32</v>
      </c>
      <c r="C800" s="33" t="s">
        <v>2663</v>
      </c>
      <c r="D800" s="60">
        <v>58</v>
      </c>
      <c r="E800" s="35">
        <f t="shared" si="54"/>
        <v>5.8000000000000003E-2</v>
      </c>
      <c r="F800" s="36" t="str">
        <f t="shared" si="55"/>
        <v>Micro</v>
      </c>
      <c r="G800" s="37" t="s">
        <v>176</v>
      </c>
      <c r="H800" s="38">
        <v>55.235719000000003</v>
      </c>
      <c r="I800" s="38">
        <v>-3.4711607</v>
      </c>
      <c r="J800" s="38">
        <v>55.244697000000002</v>
      </c>
      <c r="K800" s="38">
        <v>-3.4797277000000002</v>
      </c>
      <c r="L800" s="37" t="s">
        <v>217</v>
      </c>
      <c r="M800" s="39">
        <v>2014</v>
      </c>
      <c r="N800" s="39">
        <f t="shared" si="56"/>
        <v>7</v>
      </c>
      <c r="O800" s="40">
        <v>0.33800000000000002</v>
      </c>
      <c r="P800" s="40">
        <v>0.432</v>
      </c>
      <c r="Q800" s="41">
        <v>43891</v>
      </c>
      <c r="R800" s="43">
        <v>218</v>
      </c>
      <c r="S800" s="43"/>
      <c r="T800" s="43"/>
      <c r="U800" s="30" t="s">
        <v>2692</v>
      </c>
      <c r="V800" s="44" t="s">
        <v>2665</v>
      </c>
      <c r="W800" s="45"/>
      <c r="X800" s="45"/>
      <c r="Y800" s="48"/>
    </row>
    <row r="801" spans="1:25" ht="45" x14ac:dyDescent="0.25">
      <c r="A801" s="32" t="s">
        <v>2693</v>
      </c>
      <c r="B801" s="32" t="s">
        <v>32</v>
      </c>
      <c r="C801" s="33" t="s">
        <v>2485</v>
      </c>
      <c r="D801" s="60">
        <v>57</v>
      </c>
      <c r="E801" s="35">
        <f t="shared" si="54"/>
        <v>5.7000000000000002E-2</v>
      </c>
      <c r="F801" s="36" t="str">
        <f t="shared" si="55"/>
        <v>Micro</v>
      </c>
      <c r="G801" s="37" t="s">
        <v>176</v>
      </c>
      <c r="H801" s="38">
        <v>56.899921556605499</v>
      </c>
      <c r="I801" s="38">
        <v>-2.9695600284268302</v>
      </c>
      <c r="J801" s="38">
        <v>56.895939503126201</v>
      </c>
      <c r="K801" s="38">
        <v>-2.9746429012306899</v>
      </c>
      <c r="L801" s="37" t="s">
        <v>217</v>
      </c>
      <c r="M801" s="39">
        <v>2016</v>
      </c>
      <c r="N801" s="39">
        <f t="shared" si="56"/>
        <v>5</v>
      </c>
      <c r="O801" s="40">
        <v>0.151</v>
      </c>
      <c r="P801" s="40">
        <v>0.3</v>
      </c>
      <c r="Q801" s="41">
        <v>43891</v>
      </c>
      <c r="R801" s="43">
        <v>150</v>
      </c>
      <c r="S801" s="43"/>
      <c r="T801" s="43"/>
      <c r="U801" s="30" t="s">
        <v>2694</v>
      </c>
      <c r="V801" s="33" t="s">
        <v>2124</v>
      </c>
      <c r="W801" s="38"/>
      <c r="X801" s="38"/>
      <c r="Y801" s="37"/>
    </row>
    <row r="802" spans="1:25" ht="60" x14ac:dyDescent="0.25">
      <c r="A802" s="32" t="s">
        <v>2699</v>
      </c>
      <c r="B802" s="32" t="s">
        <v>676</v>
      </c>
      <c r="C802" s="33"/>
      <c r="D802" s="60">
        <v>56</v>
      </c>
      <c r="E802" s="35">
        <f t="shared" si="54"/>
        <v>5.6000000000000001E-2</v>
      </c>
      <c r="F802" s="36" t="str">
        <f t="shared" si="55"/>
        <v>Micro</v>
      </c>
      <c r="G802" s="37"/>
      <c r="H802" s="38"/>
      <c r="I802" s="38"/>
      <c r="J802" s="38"/>
      <c r="K802" s="38"/>
      <c r="L802" s="37" t="s">
        <v>40</v>
      </c>
      <c r="M802" s="39">
        <v>2017</v>
      </c>
      <c r="N802" s="39">
        <f t="shared" si="56"/>
        <v>4</v>
      </c>
      <c r="O802" s="40">
        <v>0.43</v>
      </c>
      <c r="P802" s="40">
        <v>0.499</v>
      </c>
      <c r="Q802" s="41">
        <v>44105</v>
      </c>
      <c r="R802" s="43">
        <v>245</v>
      </c>
      <c r="S802" s="43">
        <v>736</v>
      </c>
      <c r="T802" s="43"/>
      <c r="U802" s="30" t="s">
        <v>2700</v>
      </c>
      <c r="V802" s="44" t="s">
        <v>2701</v>
      </c>
      <c r="W802" s="45"/>
      <c r="X802" s="45"/>
      <c r="Y802" s="48"/>
    </row>
    <row r="803" spans="1:25" ht="75" x14ac:dyDescent="0.25">
      <c r="A803" s="32" t="s">
        <v>2702</v>
      </c>
      <c r="B803" s="32" t="s">
        <v>32</v>
      </c>
      <c r="C803" s="33" t="s">
        <v>468</v>
      </c>
      <c r="D803" s="60">
        <v>55</v>
      </c>
      <c r="E803" s="35">
        <f t="shared" si="54"/>
        <v>5.5E-2</v>
      </c>
      <c r="F803" s="36" t="str">
        <f t="shared" si="55"/>
        <v>Micro</v>
      </c>
      <c r="G803" s="37" t="s">
        <v>2517</v>
      </c>
      <c r="H803" s="38">
        <v>57.298622000000002</v>
      </c>
      <c r="I803" s="38">
        <v>-5.5629892999999999</v>
      </c>
      <c r="J803" s="38">
        <v>57.298811000000001</v>
      </c>
      <c r="K803" s="38">
        <v>-5.5629806000000004</v>
      </c>
      <c r="L803" s="37" t="s">
        <v>217</v>
      </c>
      <c r="M803" s="39">
        <v>2017</v>
      </c>
      <c r="N803" s="39">
        <f t="shared" si="56"/>
        <v>4</v>
      </c>
      <c r="O803" s="40">
        <v>0.878</v>
      </c>
      <c r="P803" s="40">
        <v>0.84699999999999998</v>
      </c>
      <c r="Q803" s="41">
        <v>44136</v>
      </c>
      <c r="R803" s="43">
        <v>409</v>
      </c>
      <c r="S803" s="43"/>
      <c r="T803" s="43"/>
      <c r="U803" s="30" t="s">
        <v>2703</v>
      </c>
      <c r="V803" s="44" t="s">
        <v>474</v>
      </c>
      <c r="W803" s="45"/>
      <c r="X803" s="45"/>
      <c r="Y803" s="48"/>
    </row>
    <row r="804" spans="1:25" ht="60" x14ac:dyDescent="0.25">
      <c r="A804" s="32" t="s">
        <v>2704</v>
      </c>
      <c r="B804" s="32" t="s">
        <v>206</v>
      </c>
      <c r="C804" s="33" t="s">
        <v>2705</v>
      </c>
      <c r="D804" s="60">
        <v>55</v>
      </c>
      <c r="E804" s="35">
        <f t="shared" si="54"/>
        <v>5.5E-2</v>
      </c>
      <c r="F804" s="36" t="str">
        <f t="shared" si="55"/>
        <v>Micro</v>
      </c>
      <c r="G804" s="37" t="s">
        <v>2517</v>
      </c>
      <c r="H804" s="38">
        <v>53.530835000000003</v>
      </c>
      <c r="I804" s="38">
        <v>-1.9818655000000001</v>
      </c>
      <c r="J804" s="38">
        <v>53.530169000000001</v>
      </c>
      <c r="K804" s="38">
        <v>-1.979894</v>
      </c>
      <c r="L804" s="37" t="s">
        <v>40</v>
      </c>
      <c r="M804" s="39">
        <v>2014</v>
      </c>
      <c r="N804" s="39">
        <f t="shared" si="56"/>
        <v>7</v>
      </c>
      <c r="O804" s="40">
        <v>0.64800000000000002</v>
      </c>
      <c r="P804" s="40">
        <v>0.69499999999999995</v>
      </c>
      <c r="Q804" s="41">
        <v>44197</v>
      </c>
      <c r="R804" s="43">
        <v>336</v>
      </c>
      <c r="S804" s="43">
        <v>170</v>
      </c>
      <c r="T804" s="44" t="s">
        <v>554</v>
      </c>
      <c r="U804" s="30" t="s">
        <v>2706</v>
      </c>
      <c r="V804" s="44" t="s">
        <v>2707</v>
      </c>
      <c r="W804" s="45"/>
      <c r="X804" s="45"/>
      <c r="Y804" s="48"/>
    </row>
    <row r="805" spans="1:25" ht="45" x14ac:dyDescent="0.25">
      <c r="A805" s="32" t="s">
        <v>2708</v>
      </c>
      <c r="B805" s="32" t="s">
        <v>72</v>
      </c>
      <c r="C805" s="33" t="s">
        <v>2709</v>
      </c>
      <c r="D805" s="60">
        <v>55</v>
      </c>
      <c r="E805" s="35">
        <f t="shared" si="54"/>
        <v>5.5E-2</v>
      </c>
      <c r="F805" s="36" t="str">
        <f t="shared" si="55"/>
        <v>Micro</v>
      </c>
      <c r="G805" s="37" t="s">
        <v>176</v>
      </c>
      <c r="H805" s="38">
        <v>52.766396999999998</v>
      </c>
      <c r="I805" s="38">
        <v>-4.0757209000000003</v>
      </c>
      <c r="J805" s="38">
        <v>52.765931999999999</v>
      </c>
      <c r="K805" s="38">
        <v>-4.0570409999999999</v>
      </c>
      <c r="L805" s="37" t="s">
        <v>217</v>
      </c>
      <c r="M805" s="39">
        <v>2015</v>
      </c>
      <c r="N805" s="39">
        <f t="shared" si="56"/>
        <v>6</v>
      </c>
      <c r="O805" s="40">
        <v>0.55100000000000005</v>
      </c>
      <c r="P805" s="40">
        <v>0.61499999999999999</v>
      </c>
      <c r="Q805" s="41">
        <v>43891</v>
      </c>
      <c r="R805" s="43">
        <v>297</v>
      </c>
      <c r="S805" s="43"/>
      <c r="T805" s="43"/>
      <c r="U805" s="30" t="s">
        <v>2710</v>
      </c>
      <c r="V805" s="44" t="s">
        <v>2711</v>
      </c>
      <c r="W805" s="45"/>
      <c r="X805" s="45"/>
      <c r="Y805" s="48"/>
    </row>
    <row r="806" spans="1:25" ht="60" x14ac:dyDescent="0.25">
      <c r="A806" s="32" t="s">
        <v>2712</v>
      </c>
      <c r="B806" s="32" t="s">
        <v>206</v>
      </c>
      <c r="C806" s="33" t="s">
        <v>2713</v>
      </c>
      <c r="D806" s="60">
        <v>55</v>
      </c>
      <c r="E806" s="35">
        <f t="shared" si="54"/>
        <v>5.5E-2</v>
      </c>
      <c r="F806" s="36" t="str">
        <f t="shared" si="55"/>
        <v>Micro</v>
      </c>
      <c r="G806" s="37" t="s">
        <v>176</v>
      </c>
      <c r="H806" s="38">
        <v>51.299945999999998</v>
      </c>
      <c r="I806" s="38">
        <v>-2.2806676000000001</v>
      </c>
      <c r="J806" s="38">
        <v>51.297901000000003</v>
      </c>
      <c r="K806" s="38">
        <v>-2.280799</v>
      </c>
      <c r="L806" s="37" t="s">
        <v>40</v>
      </c>
      <c r="M806" s="39">
        <v>2006</v>
      </c>
      <c r="N806" s="39">
        <f t="shared" si="56"/>
        <v>15</v>
      </c>
      <c r="O806" s="40">
        <v>0.54400000000000004</v>
      </c>
      <c r="P806" s="40">
        <v>0.60399999999999998</v>
      </c>
      <c r="Q806" s="41">
        <v>44136</v>
      </c>
      <c r="R806" s="43">
        <v>292</v>
      </c>
      <c r="S806" s="43">
        <v>292</v>
      </c>
      <c r="T806" s="44" t="s">
        <v>2714</v>
      </c>
      <c r="U806" s="30" t="s">
        <v>2715</v>
      </c>
      <c r="V806" s="44" t="s">
        <v>2716</v>
      </c>
      <c r="W806" s="45"/>
      <c r="X806" s="45"/>
      <c r="Y806" s="55">
        <v>135000</v>
      </c>
    </row>
    <row r="807" spans="1:25" ht="60" x14ac:dyDescent="0.25">
      <c r="A807" s="32" t="s">
        <v>2717</v>
      </c>
      <c r="B807" s="32" t="s">
        <v>676</v>
      </c>
      <c r="C807" s="33"/>
      <c r="D807" s="60">
        <v>55</v>
      </c>
      <c r="E807" s="35">
        <f t="shared" si="54"/>
        <v>5.5E-2</v>
      </c>
      <c r="F807" s="36" t="str">
        <f t="shared" si="55"/>
        <v>Micro</v>
      </c>
      <c r="G807" s="37"/>
      <c r="H807" s="38"/>
      <c r="I807" s="38"/>
      <c r="J807" s="38"/>
      <c r="K807" s="38"/>
      <c r="L807" s="37" t="s">
        <v>40</v>
      </c>
      <c r="M807" s="39">
        <v>2000</v>
      </c>
      <c r="N807" s="39">
        <f t="shared" si="56"/>
        <v>21</v>
      </c>
      <c r="O807" s="40">
        <v>0.45800000000000002</v>
      </c>
      <c r="P807" s="40">
        <v>0.373</v>
      </c>
      <c r="Q807" s="41">
        <v>44136</v>
      </c>
      <c r="R807" s="43">
        <v>180</v>
      </c>
      <c r="S807" s="43">
        <v>180</v>
      </c>
      <c r="T807" s="43"/>
      <c r="U807" s="30" t="s">
        <v>2718</v>
      </c>
      <c r="V807" s="31"/>
      <c r="W807" s="47"/>
      <c r="X807" s="47"/>
      <c r="Y807" s="53"/>
    </row>
    <row r="808" spans="1:25" ht="30" x14ac:dyDescent="0.25">
      <c r="A808" s="32" t="s">
        <v>2719</v>
      </c>
      <c r="B808" s="32" t="s">
        <v>72</v>
      </c>
      <c r="C808" s="33" t="s">
        <v>2720</v>
      </c>
      <c r="D808" s="60">
        <v>55</v>
      </c>
      <c r="E808" s="35">
        <f t="shared" si="54"/>
        <v>5.5E-2</v>
      </c>
      <c r="F808" s="36" t="str">
        <f t="shared" si="55"/>
        <v>Micro</v>
      </c>
      <c r="G808" s="37"/>
      <c r="H808" s="38"/>
      <c r="I808" s="38"/>
      <c r="J808" s="38"/>
      <c r="K808" s="38"/>
      <c r="L808" s="37" t="s">
        <v>217</v>
      </c>
      <c r="M808" s="39">
        <v>2016</v>
      </c>
      <c r="N808" s="39">
        <f t="shared" si="56"/>
        <v>5</v>
      </c>
      <c r="O808" s="40">
        <v>0.31900000000000001</v>
      </c>
      <c r="P808" s="40">
        <v>0.36599999999999999</v>
      </c>
      <c r="Q808" s="41">
        <v>43891</v>
      </c>
      <c r="R808" s="43">
        <v>177</v>
      </c>
      <c r="S808" s="43"/>
      <c r="T808" s="43"/>
      <c r="U808" s="30" t="s">
        <v>2721</v>
      </c>
      <c r="V808" s="44" t="s">
        <v>2722</v>
      </c>
      <c r="W808" s="45"/>
      <c r="X808" s="45"/>
      <c r="Y808" s="48"/>
    </row>
    <row r="809" spans="1:25" ht="60" x14ac:dyDescent="0.25">
      <c r="A809" s="32" t="s">
        <v>2723</v>
      </c>
      <c r="B809" s="32" t="s">
        <v>72</v>
      </c>
      <c r="C809" s="33" t="s">
        <v>2724</v>
      </c>
      <c r="D809" s="60">
        <v>55</v>
      </c>
      <c r="E809" s="35">
        <f t="shared" si="54"/>
        <v>5.5E-2</v>
      </c>
      <c r="F809" s="36" t="str">
        <f t="shared" si="55"/>
        <v>Micro</v>
      </c>
      <c r="G809" s="37" t="s">
        <v>176</v>
      </c>
      <c r="H809" s="38">
        <v>52.979484999999997</v>
      </c>
      <c r="I809" s="38">
        <v>-3.3719698999999999</v>
      </c>
      <c r="J809" s="38">
        <v>52.974367999999998</v>
      </c>
      <c r="K809" s="38">
        <v>-3.3718666000000002</v>
      </c>
      <c r="L809" s="37" t="s">
        <v>217</v>
      </c>
      <c r="M809" s="39">
        <v>2016</v>
      </c>
      <c r="N809" s="39">
        <f t="shared" si="56"/>
        <v>5</v>
      </c>
      <c r="O809" s="40">
        <v>0.34100000000000003</v>
      </c>
      <c r="P809" s="40">
        <v>0.34799999999999998</v>
      </c>
      <c r="Q809" s="41">
        <v>44166</v>
      </c>
      <c r="R809" s="43">
        <v>168</v>
      </c>
      <c r="S809" s="43"/>
      <c r="T809" s="43"/>
      <c r="U809" s="30" t="s">
        <v>2725</v>
      </c>
      <c r="V809" s="44" t="s">
        <v>2726</v>
      </c>
      <c r="W809" s="45" t="s">
        <v>3251</v>
      </c>
      <c r="X809" s="61">
        <f>22/12</f>
        <v>1.8333333333333333</v>
      </c>
      <c r="Y809" s="48"/>
    </row>
    <row r="810" spans="1:25" x14ac:dyDescent="0.25">
      <c r="A810" s="32" t="s">
        <v>2727</v>
      </c>
      <c r="B810" s="32" t="s">
        <v>32</v>
      </c>
      <c r="C810" s="33"/>
      <c r="D810" s="60">
        <v>55</v>
      </c>
      <c r="E810" s="35">
        <f t="shared" si="54"/>
        <v>5.5E-2</v>
      </c>
      <c r="F810" s="36" t="str">
        <f t="shared" si="55"/>
        <v>Micro</v>
      </c>
      <c r="G810" s="37"/>
      <c r="H810" s="38"/>
      <c r="I810" s="38"/>
      <c r="J810" s="38"/>
      <c r="K810" s="38"/>
      <c r="L810" s="37" t="s">
        <v>217</v>
      </c>
      <c r="M810" s="39">
        <v>2012</v>
      </c>
      <c r="N810" s="39">
        <f t="shared" si="56"/>
        <v>9</v>
      </c>
      <c r="O810" s="40">
        <v>0.246</v>
      </c>
      <c r="P810" s="40">
        <v>0.26700000000000002</v>
      </c>
      <c r="Q810" s="41">
        <v>44166</v>
      </c>
      <c r="R810" s="43">
        <v>129</v>
      </c>
      <c r="S810" s="43"/>
      <c r="T810" s="43"/>
      <c r="U810" s="30"/>
      <c r="V810" s="31"/>
      <c r="W810" s="47"/>
      <c r="X810" s="47"/>
      <c r="Y810" s="53"/>
    </row>
    <row r="811" spans="1:25" ht="45" x14ac:dyDescent="0.25">
      <c r="A811" s="32" t="s">
        <v>2728</v>
      </c>
      <c r="B811" s="32" t="s">
        <v>676</v>
      </c>
      <c r="C811" s="33"/>
      <c r="D811" s="60">
        <v>55</v>
      </c>
      <c r="E811" s="35">
        <f t="shared" si="54"/>
        <v>5.5E-2</v>
      </c>
      <c r="F811" s="36" t="str">
        <f t="shared" si="55"/>
        <v>Micro</v>
      </c>
      <c r="G811" s="37" t="s">
        <v>176</v>
      </c>
      <c r="H811" s="38">
        <v>54.631450999999998</v>
      </c>
      <c r="I811" s="38">
        <v>-6.6959698000000003</v>
      </c>
      <c r="J811" s="38">
        <v>54.631456999999997</v>
      </c>
      <c r="K811" s="38">
        <v>-6.6970850000000004</v>
      </c>
      <c r="L811" s="37" t="s">
        <v>40</v>
      </c>
      <c r="M811" s="39">
        <v>2017</v>
      </c>
      <c r="N811" s="39">
        <f t="shared" si="56"/>
        <v>4</v>
      </c>
      <c r="O811" s="40">
        <v>0.16600000000000001</v>
      </c>
      <c r="P811" s="40">
        <v>0.23499999999999999</v>
      </c>
      <c r="Q811" s="41">
        <v>44166</v>
      </c>
      <c r="R811" s="43">
        <v>113</v>
      </c>
      <c r="S811" s="43">
        <v>295</v>
      </c>
      <c r="T811" s="43"/>
      <c r="U811" s="30" t="s">
        <v>2729</v>
      </c>
      <c r="V811" s="44" t="s">
        <v>2730</v>
      </c>
      <c r="W811" s="45"/>
      <c r="X811" s="45"/>
      <c r="Y811" s="48"/>
    </row>
    <row r="812" spans="1:25" ht="45" x14ac:dyDescent="0.25">
      <c r="A812" s="33" t="s">
        <v>2731</v>
      </c>
      <c r="B812" s="33" t="s">
        <v>206</v>
      </c>
      <c r="C812" s="33"/>
      <c r="D812" s="38">
        <v>55</v>
      </c>
      <c r="E812" s="35">
        <f t="shared" si="54"/>
        <v>5.5E-2</v>
      </c>
      <c r="F812" s="36" t="str">
        <f t="shared" si="55"/>
        <v>Micro</v>
      </c>
      <c r="G812" s="37"/>
      <c r="H812" s="38"/>
      <c r="I812" s="38"/>
      <c r="J812" s="38"/>
      <c r="K812" s="38"/>
      <c r="L812" s="37" t="s">
        <v>217</v>
      </c>
      <c r="M812" s="39">
        <v>2013</v>
      </c>
      <c r="N812" s="39">
        <f t="shared" si="56"/>
        <v>8</v>
      </c>
      <c r="O812" s="40">
        <v>0.192</v>
      </c>
      <c r="P812" s="40">
        <v>0.185</v>
      </c>
      <c r="Q812" s="41">
        <v>43435</v>
      </c>
      <c r="R812" s="43">
        <v>89</v>
      </c>
      <c r="S812" s="43"/>
      <c r="T812" s="43"/>
      <c r="U812" s="30" t="s">
        <v>2732</v>
      </c>
      <c r="V812" s="44" t="s">
        <v>2733</v>
      </c>
      <c r="W812" s="45"/>
      <c r="X812" s="45"/>
      <c r="Y812" s="48"/>
    </row>
    <row r="813" spans="1:25" ht="45" x14ac:dyDescent="0.25">
      <c r="A813" s="32" t="s">
        <v>2734</v>
      </c>
      <c r="B813" s="32" t="s">
        <v>206</v>
      </c>
      <c r="C813" s="33" t="s">
        <v>2735</v>
      </c>
      <c r="D813" s="60">
        <v>55</v>
      </c>
      <c r="E813" s="35">
        <f t="shared" si="54"/>
        <v>5.5E-2</v>
      </c>
      <c r="F813" s="36" t="str">
        <f t="shared" si="55"/>
        <v>Micro</v>
      </c>
      <c r="G813" s="37" t="s">
        <v>176</v>
      </c>
      <c r="H813" s="38">
        <v>51.3340872180557</v>
      </c>
      <c r="I813" s="38">
        <v>-2.3071795728272</v>
      </c>
      <c r="J813" s="38">
        <v>51.334105000000001</v>
      </c>
      <c r="K813" s="38">
        <v>-2.3070567999999998</v>
      </c>
      <c r="L813" s="37" t="s">
        <v>217</v>
      </c>
      <c r="M813" s="39">
        <v>2012</v>
      </c>
      <c r="N813" s="39">
        <f t="shared" si="56"/>
        <v>9</v>
      </c>
      <c r="O813" s="40">
        <v>0.25800000000000001</v>
      </c>
      <c r="P813" s="40">
        <v>0.12</v>
      </c>
      <c r="Q813" s="41">
        <v>42795</v>
      </c>
      <c r="R813" s="43">
        <v>58</v>
      </c>
      <c r="S813" s="43"/>
      <c r="T813" s="33" t="s">
        <v>2736</v>
      </c>
      <c r="U813" s="30" t="s">
        <v>2737</v>
      </c>
      <c r="V813" s="44" t="s">
        <v>2738</v>
      </c>
      <c r="W813" s="45"/>
      <c r="X813" s="45"/>
      <c r="Y813" s="48"/>
    </row>
    <row r="814" spans="1:25" ht="60" x14ac:dyDescent="0.25">
      <c r="A814" s="32" t="s">
        <v>2739</v>
      </c>
      <c r="B814" s="32" t="s">
        <v>676</v>
      </c>
      <c r="C814" s="33"/>
      <c r="D814" s="60">
        <v>55</v>
      </c>
      <c r="E814" s="35">
        <f t="shared" si="54"/>
        <v>5.5E-2</v>
      </c>
      <c r="F814" s="36" t="str">
        <f t="shared" si="55"/>
        <v>Micro</v>
      </c>
      <c r="G814" s="37" t="s">
        <v>176</v>
      </c>
      <c r="H814" s="38">
        <v>54.602937317930099</v>
      </c>
      <c r="I814" s="38">
        <v>-5.7050915557170496</v>
      </c>
      <c r="J814" s="38">
        <v>54.603151158209698</v>
      </c>
      <c r="K814" s="38">
        <v>-5.7051407391892397</v>
      </c>
      <c r="L814" s="37" t="s">
        <v>40</v>
      </c>
      <c r="M814" s="39">
        <v>2006</v>
      </c>
      <c r="N814" s="39">
        <f t="shared" si="56"/>
        <v>15</v>
      </c>
      <c r="O814" s="40">
        <v>0.113</v>
      </c>
      <c r="P814" s="40">
        <v>0.11</v>
      </c>
      <c r="Q814" s="41">
        <v>43891</v>
      </c>
      <c r="R814" s="43">
        <v>53</v>
      </c>
      <c r="S814" s="43">
        <v>53</v>
      </c>
      <c r="T814" s="43"/>
      <c r="U814" s="30" t="s">
        <v>2740</v>
      </c>
      <c r="V814" s="44" t="s">
        <v>2741</v>
      </c>
      <c r="W814" s="45"/>
      <c r="X814" s="45"/>
      <c r="Y814" s="48"/>
    </row>
    <row r="815" spans="1:25" ht="75" x14ac:dyDescent="0.25">
      <c r="A815" s="32" t="s">
        <v>2742</v>
      </c>
      <c r="B815" s="32" t="s">
        <v>206</v>
      </c>
      <c r="C815" s="33" t="s">
        <v>2743</v>
      </c>
      <c r="D815" s="60">
        <v>55</v>
      </c>
      <c r="E815" s="35">
        <f t="shared" si="54"/>
        <v>5.5E-2</v>
      </c>
      <c r="F815" s="36" t="str">
        <f t="shared" si="55"/>
        <v>Micro</v>
      </c>
      <c r="G815" s="37" t="s">
        <v>176</v>
      </c>
      <c r="H815" s="38">
        <v>51.231251999999998</v>
      </c>
      <c r="I815" s="38">
        <v>-0.27282826999999998</v>
      </c>
      <c r="J815" s="38">
        <v>51.231251999999998</v>
      </c>
      <c r="K815" s="38">
        <v>-0.27282826999999998</v>
      </c>
      <c r="L815" s="37" t="s">
        <v>40</v>
      </c>
      <c r="M815" s="39">
        <v>2004</v>
      </c>
      <c r="N815" s="39">
        <f t="shared" si="56"/>
        <v>17</v>
      </c>
      <c r="O815" s="40">
        <v>8.7999999999999995E-2</v>
      </c>
      <c r="P815" s="40">
        <v>8.1000000000000003E-2</v>
      </c>
      <c r="Q815" s="41">
        <v>42826</v>
      </c>
      <c r="R815" s="43">
        <v>39</v>
      </c>
      <c r="S815" s="43">
        <v>39</v>
      </c>
      <c r="T815" s="44" t="s">
        <v>2744</v>
      </c>
      <c r="U815" s="30" t="s">
        <v>2745</v>
      </c>
      <c r="V815" s="44" t="s">
        <v>2746</v>
      </c>
      <c r="W815" s="45"/>
      <c r="X815" s="45"/>
      <c r="Y815" s="48"/>
    </row>
    <row r="816" spans="1:25" ht="30" x14ac:dyDescent="0.25">
      <c r="A816" s="32" t="s">
        <v>2747</v>
      </c>
      <c r="B816" s="32" t="s">
        <v>206</v>
      </c>
      <c r="C816" s="33" t="s">
        <v>2179</v>
      </c>
      <c r="D816" s="60">
        <v>55</v>
      </c>
      <c r="E816" s="35">
        <f t="shared" si="54"/>
        <v>5.5E-2</v>
      </c>
      <c r="F816" s="36" t="str">
        <f t="shared" si="55"/>
        <v>Micro</v>
      </c>
      <c r="G816" s="37" t="s">
        <v>176</v>
      </c>
      <c r="H816" s="38">
        <v>52.059063999999999</v>
      </c>
      <c r="I816" s="38">
        <v>-2.122379</v>
      </c>
      <c r="J816" s="38">
        <v>52.060343608955499</v>
      </c>
      <c r="K816" s="38">
        <v>-2.1236752022797498</v>
      </c>
      <c r="L816" s="37" t="s">
        <v>40</v>
      </c>
      <c r="M816" s="39"/>
      <c r="N816" s="39"/>
      <c r="O816" s="43"/>
      <c r="P816" s="43"/>
      <c r="Q816" s="41">
        <v>40238</v>
      </c>
      <c r="R816" s="43">
        <v>28</v>
      </c>
      <c r="S816" s="43">
        <v>55</v>
      </c>
      <c r="T816" s="43"/>
      <c r="U816" s="30"/>
      <c r="V816" s="31"/>
      <c r="W816" s="47"/>
      <c r="X816" s="47"/>
      <c r="Y816" s="53"/>
    </row>
    <row r="817" spans="1:25" ht="45" x14ac:dyDescent="0.25">
      <c r="A817" s="32" t="s">
        <v>2774</v>
      </c>
      <c r="B817" s="32" t="s">
        <v>206</v>
      </c>
      <c r="C817" s="33" t="s">
        <v>2775</v>
      </c>
      <c r="D817" s="60">
        <v>55</v>
      </c>
      <c r="E817" s="35">
        <f t="shared" si="54"/>
        <v>5.5E-2</v>
      </c>
      <c r="F817" s="36" t="str">
        <f t="shared" si="55"/>
        <v>Micro</v>
      </c>
      <c r="G817" s="37" t="s">
        <v>176</v>
      </c>
      <c r="H817" s="38">
        <v>54.055945000000001</v>
      </c>
      <c r="I817" s="38">
        <v>-0.88656966000000004</v>
      </c>
      <c r="J817" s="38">
        <v>54.056162999999998</v>
      </c>
      <c r="K817" s="38">
        <v>-0.88679428999999999</v>
      </c>
      <c r="L817" s="37" t="s">
        <v>217</v>
      </c>
      <c r="M817" s="39">
        <v>2007</v>
      </c>
      <c r="N817" s="39">
        <f t="shared" ref="N817:N848" si="57">2021-M817</f>
        <v>14</v>
      </c>
      <c r="O817" s="40">
        <v>0.33500000000000002</v>
      </c>
      <c r="P817" s="40">
        <v>0.35399999999999998</v>
      </c>
      <c r="Q817" s="41">
        <v>42795</v>
      </c>
      <c r="R817" s="43">
        <v>155</v>
      </c>
      <c r="S817" s="43"/>
      <c r="T817" s="43"/>
      <c r="U817" s="30" t="s">
        <v>2776</v>
      </c>
      <c r="V817" s="44" t="s">
        <v>2777</v>
      </c>
      <c r="W817" s="45"/>
      <c r="X817" s="45"/>
      <c r="Y817" s="48"/>
    </row>
    <row r="818" spans="1:25" ht="60" x14ac:dyDescent="0.25">
      <c r="A818" s="32" t="s">
        <v>2695</v>
      </c>
      <c r="B818" s="32" t="s">
        <v>676</v>
      </c>
      <c r="C818" s="33" t="s">
        <v>2696</v>
      </c>
      <c r="D818" s="60">
        <v>54</v>
      </c>
      <c r="E818" s="35">
        <f t="shared" si="54"/>
        <v>5.3999999999999999E-2</v>
      </c>
      <c r="F818" s="36" t="str">
        <f t="shared" si="55"/>
        <v>Micro</v>
      </c>
      <c r="G818" s="37" t="s">
        <v>176</v>
      </c>
      <c r="H818" s="38">
        <v>55.013641999999997</v>
      </c>
      <c r="I818" s="38">
        <v>-6.6206132000000002</v>
      </c>
      <c r="J818" s="38">
        <v>55.013461</v>
      </c>
      <c r="K818" s="38">
        <v>-6.6233142000000003</v>
      </c>
      <c r="L818" s="37" t="s">
        <v>40</v>
      </c>
      <c r="M818" s="39">
        <v>2014</v>
      </c>
      <c r="N818" s="39">
        <f t="shared" si="57"/>
        <v>7</v>
      </c>
      <c r="O818" s="40">
        <v>0.27600000000000002</v>
      </c>
      <c r="P818" s="40">
        <v>0.29499999999999998</v>
      </c>
      <c r="Q818" s="41">
        <v>44105</v>
      </c>
      <c r="R818" s="43">
        <v>148</v>
      </c>
      <c r="S818" s="43">
        <v>443</v>
      </c>
      <c r="T818" s="44" t="s">
        <v>1705</v>
      </c>
      <c r="U818" s="30" t="s">
        <v>2697</v>
      </c>
      <c r="V818" s="44" t="s">
        <v>2698</v>
      </c>
      <c r="W818" s="45"/>
      <c r="X818" s="45"/>
      <c r="Y818" s="48"/>
    </row>
    <row r="819" spans="1:25" ht="90" x14ac:dyDescent="0.25">
      <c r="A819" s="32" t="s">
        <v>2748</v>
      </c>
      <c r="B819" s="32" t="s">
        <v>32</v>
      </c>
      <c r="C819" s="33" t="s">
        <v>33</v>
      </c>
      <c r="D819" s="60">
        <v>54</v>
      </c>
      <c r="E819" s="35">
        <f t="shared" si="54"/>
        <v>5.3999999999999999E-2</v>
      </c>
      <c r="F819" s="36" t="str">
        <f t="shared" si="55"/>
        <v>Micro</v>
      </c>
      <c r="G819" s="37" t="s">
        <v>2517</v>
      </c>
      <c r="H819" s="38">
        <v>56.484560664465299</v>
      </c>
      <c r="I819" s="38">
        <v>-4.3634073951704702</v>
      </c>
      <c r="J819" s="38">
        <v>56.484034000000001</v>
      </c>
      <c r="K819" s="38">
        <v>-4.3643577000000002</v>
      </c>
      <c r="L819" s="37" t="s">
        <v>40</v>
      </c>
      <c r="M819" s="39">
        <v>2004</v>
      </c>
      <c r="N819" s="39">
        <f t="shared" si="57"/>
        <v>17</v>
      </c>
      <c r="O819" s="40">
        <v>0.314</v>
      </c>
      <c r="P819" s="40">
        <v>0.41499999999999998</v>
      </c>
      <c r="Q819" s="41">
        <v>44136</v>
      </c>
      <c r="R819" s="43">
        <v>197</v>
      </c>
      <c r="S819" s="43">
        <v>197</v>
      </c>
      <c r="T819" s="44" t="s">
        <v>146</v>
      </c>
      <c r="U819" s="30" t="s">
        <v>2749</v>
      </c>
      <c r="V819" s="44" t="s">
        <v>2750</v>
      </c>
      <c r="W819" s="45"/>
      <c r="X819" s="45"/>
      <c r="Y819" s="48"/>
    </row>
    <row r="820" spans="1:25" ht="45" x14ac:dyDescent="0.25">
      <c r="A820" s="32" t="s">
        <v>2751</v>
      </c>
      <c r="B820" s="32" t="s">
        <v>206</v>
      </c>
      <c r="C820" s="33" t="s">
        <v>2752</v>
      </c>
      <c r="D820" s="60">
        <v>53</v>
      </c>
      <c r="E820" s="35">
        <f t="shared" si="54"/>
        <v>5.2999999999999999E-2</v>
      </c>
      <c r="F820" s="36" t="str">
        <f t="shared" si="55"/>
        <v>Micro</v>
      </c>
      <c r="G820" s="37" t="s">
        <v>176</v>
      </c>
      <c r="H820" s="38">
        <v>51.346344714509797</v>
      </c>
      <c r="I820" s="38">
        <v>-2.24804890126024</v>
      </c>
      <c r="J820" s="38">
        <v>51.345194932745002</v>
      </c>
      <c r="K820" s="38">
        <v>-2.24525791066378</v>
      </c>
      <c r="L820" s="37" t="s">
        <v>217</v>
      </c>
      <c r="M820" s="39">
        <v>2015</v>
      </c>
      <c r="N820" s="39">
        <f t="shared" si="57"/>
        <v>6</v>
      </c>
      <c r="O820" s="40">
        <v>0.317</v>
      </c>
      <c r="P820" s="40">
        <v>0.51500000000000001</v>
      </c>
      <c r="Q820" s="41">
        <v>44136</v>
      </c>
      <c r="R820" s="43">
        <v>240</v>
      </c>
      <c r="S820" s="43"/>
      <c r="T820" s="43"/>
      <c r="U820" s="30" t="s">
        <v>2753</v>
      </c>
      <c r="V820" s="44" t="s">
        <v>2754</v>
      </c>
      <c r="W820" s="45"/>
      <c r="X820" s="45"/>
      <c r="Y820" s="52">
        <v>333000</v>
      </c>
    </row>
    <row r="821" spans="1:25" ht="75" x14ac:dyDescent="0.25">
      <c r="A821" s="32" t="s">
        <v>2755</v>
      </c>
      <c r="B821" s="32" t="s">
        <v>206</v>
      </c>
      <c r="C821" s="33" t="s">
        <v>2179</v>
      </c>
      <c r="D821" s="60">
        <v>52</v>
      </c>
      <c r="E821" s="35">
        <f t="shared" si="54"/>
        <v>5.1999999999999998E-2</v>
      </c>
      <c r="F821" s="36" t="str">
        <f t="shared" si="55"/>
        <v>Micro</v>
      </c>
      <c r="G821" s="37" t="s">
        <v>176</v>
      </c>
      <c r="H821" s="38">
        <v>50.921653544680503</v>
      </c>
      <c r="I821" s="38">
        <v>-2.2851510038916998</v>
      </c>
      <c r="J821" s="38">
        <v>50.921031795434601</v>
      </c>
      <c r="K821" s="38">
        <v>-2.28584706970166</v>
      </c>
      <c r="L821" s="37" t="s">
        <v>217</v>
      </c>
      <c r="M821" s="39">
        <v>2013</v>
      </c>
      <c r="N821" s="39">
        <f t="shared" si="57"/>
        <v>8</v>
      </c>
      <c r="O821" s="40">
        <v>0.251</v>
      </c>
      <c r="P821" s="40">
        <v>0.219</v>
      </c>
      <c r="Q821" s="41">
        <v>44166</v>
      </c>
      <c r="R821" s="43">
        <v>100</v>
      </c>
      <c r="S821" s="43"/>
      <c r="T821" s="43"/>
      <c r="U821" s="30" t="s">
        <v>2756</v>
      </c>
      <c r="V821" s="33" t="s">
        <v>2757</v>
      </c>
      <c r="W821" s="38"/>
      <c r="X821" s="38"/>
      <c r="Y821" s="37"/>
    </row>
    <row r="822" spans="1:25" ht="90" x14ac:dyDescent="0.25">
      <c r="A822" s="32" t="s">
        <v>2758</v>
      </c>
      <c r="B822" s="32" t="s">
        <v>32</v>
      </c>
      <c r="C822" s="33" t="s">
        <v>3428</v>
      </c>
      <c r="D822" s="60">
        <v>51</v>
      </c>
      <c r="E822" s="35">
        <f t="shared" si="54"/>
        <v>5.0999999999999997E-2</v>
      </c>
      <c r="F822" s="36" t="str">
        <f t="shared" si="55"/>
        <v>Micro</v>
      </c>
      <c r="G822" s="37" t="s">
        <v>176</v>
      </c>
      <c r="H822" s="38">
        <v>56.418878999999997</v>
      </c>
      <c r="I822" s="38">
        <v>-5.1883565000000003</v>
      </c>
      <c r="J822" s="38">
        <v>56.418011999999997</v>
      </c>
      <c r="K822" s="38">
        <v>-5.1817557000000001</v>
      </c>
      <c r="L822" s="37" t="s">
        <v>217</v>
      </c>
      <c r="M822" s="39">
        <v>2015</v>
      </c>
      <c r="N822" s="39">
        <f t="shared" si="57"/>
        <v>6</v>
      </c>
      <c r="O822" s="40">
        <v>0.47399999999999998</v>
      </c>
      <c r="P822" s="40">
        <v>0.46</v>
      </c>
      <c r="Q822" s="41">
        <v>44197</v>
      </c>
      <c r="R822" s="43">
        <v>206</v>
      </c>
      <c r="S822" s="43"/>
      <c r="T822" s="43"/>
      <c r="U822" s="30" t="s">
        <v>2759</v>
      </c>
      <c r="V822" s="44" t="s">
        <v>2760</v>
      </c>
      <c r="W822" s="45"/>
      <c r="X822" s="45"/>
      <c r="Y822" s="48"/>
    </row>
    <row r="823" spans="1:25" ht="45" x14ac:dyDescent="0.25">
      <c r="A823" s="32" t="s">
        <v>2761</v>
      </c>
      <c r="B823" s="32" t="s">
        <v>32</v>
      </c>
      <c r="C823" s="33" t="s">
        <v>828</v>
      </c>
      <c r="D823" s="60">
        <v>51</v>
      </c>
      <c r="E823" s="35">
        <f t="shared" si="54"/>
        <v>5.0999999999999997E-2</v>
      </c>
      <c r="F823" s="36" t="str">
        <f t="shared" si="55"/>
        <v>Micro</v>
      </c>
      <c r="G823" s="37" t="s">
        <v>176</v>
      </c>
      <c r="H823" s="38">
        <v>57.095502000000003</v>
      </c>
      <c r="I823" s="38">
        <v>-4.0575485999999996</v>
      </c>
      <c r="J823" s="38">
        <v>57.096710999999999</v>
      </c>
      <c r="K823" s="38">
        <v>-4.0666634000000004</v>
      </c>
      <c r="L823" s="37" t="s">
        <v>217</v>
      </c>
      <c r="M823" s="39">
        <v>2015</v>
      </c>
      <c r="N823" s="39">
        <f t="shared" si="57"/>
        <v>6</v>
      </c>
      <c r="O823" s="40">
        <v>0.34399999999999997</v>
      </c>
      <c r="P823" s="40">
        <v>0.40400000000000003</v>
      </c>
      <c r="Q823" s="41">
        <v>43891</v>
      </c>
      <c r="R823" s="43">
        <v>181</v>
      </c>
      <c r="S823" s="43"/>
      <c r="T823" s="43" t="s">
        <v>52</v>
      </c>
      <c r="U823" s="30" t="s">
        <v>2762</v>
      </c>
      <c r="V823" s="33" t="s">
        <v>832</v>
      </c>
      <c r="W823" s="38"/>
      <c r="X823" s="38"/>
      <c r="Y823" s="37"/>
    </row>
    <row r="824" spans="1:25" ht="45" x14ac:dyDescent="0.25">
      <c r="A824" s="32" t="s">
        <v>2763</v>
      </c>
      <c r="B824" s="32" t="s">
        <v>32</v>
      </c>
      <c r="C824" s="33"/>
      <c r="D824" s="60">
        <v>51</v>
      </c>
      <c r="E824" s="35">
        <f t="shared" si="54"/>
        <v>5.0999999999999997E-2</v>
      </c>
      <c r="F824" s="36" t="str">
        <f t="shared" si="55"/>
        <v>Micro</v>
      </c>
      <c r="G824" s="37" t="s">
        <v>2764</v>
      </c>
      <c r="H824" s="38">
        <v>55.519492168276997</v>
      </c>
      <c r="I824" s="38">
        <v>-4.0568144841015599</v>
      </c>
      <c r="J824" s="38">
        <v>55.5147158148404</v>
      </c>
      <c r="K824" s="38">
        <v>-4.0438415766399496</v>
      </c>
      <c r="L824" s="37" t="s">
        <v>217</v>
      </c>
      <c r="M824" s="39">
        <v>2013</v>
      </c>
      <c r="N824" s="39">
        <f t="shared" si="57"/>
        <v>8</v>
      </c>
      <c r="O824" s="40">
        <v>0.219</v>
      </c>
      <c r="P824" s="40">
        <v>0.19700000000000001</v>
      </c>
      <c r="Q824" s="41">
        <v>42278</v>
      </c>
      <c r="R824" s="43">
        <v>88</v>
      </c>
      <c r="S824" s="43"/>
      <c r="T824" s="43"/>
      <c r="U824" s="30" t="s">
        <v>2765</v>
      </c>
      <c r="V824" s="33" t="s">
        <v>2766</v>
      </c>
      <c r="W824" s="38"/>
      <c r="X824" s="38"/>
      <c r="Y824" s="37"/>
    </row>
    <row r="825" spans="1:25" ht="60" x14ac:dyDescent="0.25">
      <c r="A825" s="32" t="s">
        <v>2767</v>
      </c>
      <c r="B825" s="32" t="s">
        <v>206</v>
      </c>
      <c r="C825" s="33" t="s">
        <v>2768</v>
      </c>
      <c r="D825" s="60">
        <v>50</v>
      </c>
      <c r="E825" s="35">
        <f t="shared" si="54"/>
        <v>0.05</v>
      </c>
      <c r="F825" s="36" t="str">
        <f t="shared" si="55"/>
        <v>Micro</v>
      </c>
      <c r="G825" s="37" t="s">
        <v>176</v>
      </c>
      <c r="H825" s="38">
        <v>54.468164000000002</v>
      </c>
      <c r="I825" s="38">
        <v>-0.63363667999999995</v>
      </c>
      <c r="J825" s="38">
        <v>54.468094000000001</v>
      </c>
      <c r="K825" s="38">
        <v>-0.63384488000000005</v>
      </c>
      <c r="L825" s="37" t="s">
        <v>217</v>
      </c>
      <c r="M825" s="39">
        <v>2012</v>
      </c>
      <c r="N825" s="39">
        <f t="shared" si="57"/>
        <v>9</v>
      </c>
      <c r="O825" s="40">
        <v>0.251</v>
      </c>
      <c r="P825" s="40">
        <v>0.29899999999999999</v>
      </c>
      <c r="Q825" s="41">
        <v>44197</v>
      </c>
      <c r="R825" s="43">
        <v>132</v>
      </c>
      <c r="S825" s="43"/>
      <c r="T825" s="43"/>
      <c r="U825" s="30" t="s">
        <v>2769</v>
      </c>
      <c r="V825" s="44" t="s">
        <v>2770</v>
      </c>
      <c r="W825" s="45"/>
      <c r="X825" s="45"/>
      <c r="Y825" s="48"/>
    </row>
    <row r="826" spans="1:25" ht="45" x14ac:dyDescent="0.25">
      <c r="A826" s="32" t="s">
        <v>2771</v>
      </c>
      <c r="B826" s="32" t="s">
        <v>72</v>
      </c>
      <c r="C826" s="33" t="s">
        <v>2772</v>
      </c>
      <c r="D826" s="60">
        <v>50</v>
      </c>
      <c r="E826" s="35">
        <f t="shared" si="54"/>
        <v>0.05</v>
      </c>
      <c r="F826" s="36" t="str">
        <f t="shared" si="55"/>
        <v>Micro</v>
      </c>
      <c r="G826" s="37" t="s">
        <v>2764</v>
      </c>
      <c r="H826" s="38">
        <v>52.430880000000002</v>
      </c>
      <c r="I826" s="38">
        <v>-3.8451</v>
      </c>
      <c r="J826" s="38">
        <v>52.459676999999999</v>
      </c>
      <c r="K826" s="38">
        <v>-3.8347058999999999</v>
      </c>
      <c r="L826" s="37" t="s">
        <v>217</v>
      </c>
      <c r="M826" s="39">
        <v>1964</v>
      </c>
      <c r="N826" s="39">
        <f t="shared" si="57"/>
        <v>57</v>
      </c>
      <c r="O826" s="40">
        <v>0.48599999999999999</v>
      </c>
      <c r="P826" s="40">
        <v>0.57399999999999995</v>
      </c>
      <c r="Q826" s="41">
        <v>44197</v>
      </c>
      <c r="R826" s="43">
        <v>252</v>
      </c>
      <c r="S826" s="43"/>
      <c r="T826" s="44" t="s">
        <v>168</v>
      </c>
      <c r="U826" s="30" t="s">
        <v>2773</v>
      </c>
      <c r="V826" s="44" t="s">
        <v>170</v>
      </c>
      <c r="W826" s="45"/>
      <c r="X826" s="45"/>
      <c r="Y826" s="48"/>
    </row>
    <row r="827" spans="1:25" ht="60" x14ac:dyDescent="0.25">
      <c r="A827" s="32" t="s">
        <v>2778</v>
      </c>
      <c r="B827" s="32" t="s">
        <v>206</v>
      </c>
      <c r="C827" s="33" t="s">
        <v>2779</v>
      </c>
      <c r="D827" s="60">
        <v>50</v>
      </c>
      <c r="E827" s="35">
        <f t="shared" si="54"/>
        <v>0.05</v>
      </c>
      <c r="F827" s="36" t="str">
        <f t="shared" si="55"/>
        <v>Micro</v>
      </c>
      <c r="G827" s="37" t="s">
        <v>176</v>
      </c>
      <c r="H827" s="38">
        <v>54.293087</v>
      </c>
      <c r="I827" s="38">
        <v>-1.9843103</v>
      </c>
      <c r="J827" s="38">
        <v>54.291696000000002</v>
      </c>
      <c r="K827" s="38">
        <v>-1.9861262</v>
      </c>
      <c r="L827" s="37" t="s">
        <v>217</v>
      </c>
      <c r="M827" s="39">
        <v>2008</v>
      </c>
      <c r="N827" s="39">
        <f t="shared" si="57"/>
        <v>13</v>
      </c>
      <c r="O827" s="40">
        <v>0.33400000000000002</v>
      </c>
      <c r="P827" s="40">
        <v>0.307</v>
      </c>
      <c r="Q827" s="41">
        <v>40269</v>
      </c>
      <c r="R827" s="43">
        <v>135</v>
      </c>
      <c r="S827" s="43">
        <v>250</v>
      </c>
      <c r="T827" s="43"/>
      <c r="U827" s="30" t="s">
        <v>2780</v>
      </c>
      <c r="V827" s="44" t="s">
        <v>2781</v>
      </c>
      <c r="W827" s="45"/>
      <c r="X827" s="45"/>
      <c r="Y827" s="48"/>
    </row>
    <row r="828" spans="1:25" ht="60" x14ac:dyDescent="0.25">
      <c r="A828" s="32" t="s">
        <v>2782</v>
      </c>
      <c r="B828" s="32" t="s">
        <v>32</v>
      </c>
      <c r="C828" s="33" t="s">
        <v>2783</v>
      </c>
      <c r="D828" s="60">
        <v>50</v>
      </c>
      <c r="E828" s="35">
        <f t="shared" si="54"/>
        <v>0.05</v>
      </c>
      <c r="F828" s="36" t="str">
        <f t="shared" si="55"/>
        <v>Micro</v>
      </c>
      <c r="G828" s="37" t="s">
        <v>176</v>
      </c>
      <c r="H828" s="38">
        <v>57.175694999999997</v>
      </c>
      <c r="I828" s="38">
        <v>-4.8426498999999996</v>
      </c>
      <c r="J828" s="38">
        <v>57.184178000000003</v>
      </c>
      <c r="K828" s="38">
        <v>-4.8389103000000002</v>
      </c>
      <c r="L828" s="37"/>
      <c r="M828" s="39">
        <v>2016</v>
      </c>
      <c r="N828" s="39">
        <f t="shared" si="57"/>
        <v>5</v>
      </c>
      <c r="O828" s="40"/>
      <c r="P828" s="40"/>
      <c r="Q828" s="41"/>
      <c r="R828" s="43"/>
      <c r="S828" s="43"/>
      <c r="T828" s="43" t="s">
        <v>52</v>
      </c>
      <c r="U828" s="30"/>
      <c r="V828" s="44"/>
      <c r="W828" s="45"/>
      <c r="X828" s="45"/>
      <c r="Y828" s="48"/>
    </row>
    <row r="829" spans="1:25" ht="45" x14ac:dyDescent="0.25">
      <c r="A829" s="32" t="s">
        <v>2784</v>
      </c>
      <c r="B829" s="32" t="s">
        <v>32</v>
      </c>
      <c r="C829" s="33" t="s">
        <v>2785</v>
      </c>
      <c r="D829" s="60">
        <v>50</v>
      </c>
      <c r="E829" s="35">
        <f t="shared" si="54"/>
        <v>0.05</v>
      </c>
      <c r="F829" s="36" t="str">
        <f t="shared" si="55"/>
        <v>Micro</v>
      </c>
      <c r="G829" s="37" t="s">
        <v>176</v>
      </c>
      <c r="H829" s="38">
        <v>56.704039999999999</v>
      </c>
      <c r="I829" s="38">
        <v>-5.7002185000000001</v>
      </c>
      <c r="J829" s="38">
        <v>56.705421000000001</v>
      </c>
      <c r="K829" s="38">
        <v>-5.6973377999999997</v>
      </c>
      <c r="L829" s="37" t="s">
        <v>217</v>
      </c>
      <c r="M829" s="39">
        <v>2012</v>
      </c>
      <c r="N829" s="39">
        <f t="shared" si="57"/>
        <v>9</v>
      </c>
      <c r="O829" s="40">
        <v>0.50800000000000001</v>
      </c>
      <c r="P829" s="40">
        <v>0.505</v>
      </c>
      <c r="Q829" s="41">
        <v>43891</v>
      </c>
      <c r="R829" s="43">
        <v>222</v>
      </c>
      <c r="S829" s="43"/>
      <c r="T829" s="43" t="s">
        <v>52</v>
      </c>
      <c r="U829" s="30" t="s">
        <v>2786</v>
      </c>
      <c r="V829" s="44" t="s">
        <v>2787</v>
      </c>
      <c r="W829" s="45"/>
      <c r="X829" s="45"/>
      <c r="Y829" s="48"/>
    </row>
    <row r="830" spans="1:25" ht="30" x14ac:dyDescent="0.25">
      <c r="A830" s="32" t="s">
        <v>3539</v>
      </c>
      <c r="B830" s="32" t="s">
        <v>32</v>
      </c>
      <c r="C830" s="105"/>
      <c r="D830" s="60">
        <v>50</v>
      </c>
      <c r="E830" s="35">
        <f t="shared" si="54"/>
        <v>0.05</v>
      </c>
      <c r="F830" s="36" t="str">
        <f t="shared" si="55"/>
        <v>Micro</v>
      </c>
      <c r="G830" s="37" t="s">
        <v>176</v>
      </c>
      <c r="H830" s="38"/>
      <c r="I830" s="38"/>
      <c r="J830" s="38"/>
      <c r="K830" s="38"/>
      <c r="L830" s="37" t="s">
        <v>40</v>
      </c>
      <c r="M830" s="39">
        <v>1922</v>
      </c>
      <c r="N830" s="39">
        <f t="shared" si="57"/>
        <v>99</v>
      </c>
      <c r="O830" s="40">
        <v>0.159</v>
      </c>
      <c r="P830" s="40">
        <v>0.13400000000000001</v>
      </c>
      <c r="Q830" s="41">
        <v>40238</v>
      </c>
      <c r="R830" s="43">
        <v>59</v>
      </c>
      <c r="S830" s="43">
        <v>117</v>
      </c>
      <c r="T830" s="43"/>
      <c r="U830" s="114"/>
      <c r="V830" s="31"/>
      <c r="W830" s="47"/>
      <c r="X830" s="47"/>
      <c r="Y830" s="53"/>
    </row>
    <row r="831" spans="1:25" ht="45" x14ac:dyDescent="0.25">
      <c r="A831" s="32" t="s">
        <v>2788</v>
      </c>
      <c r="B831" s="32" t="s">
        <v>72</v>
      </c>
      <c r="C831" s="33"/>
      <c r="D831" s="60">
        <v>50</v>
      </c>
      <c r="E831" s="35">
        <f t="shared" si="54"/>
        <v>0.05</v>
      </c>
      <c r="F831" s="36" t="str">
        <f t="shared" si="55"/>
        <v>Micro</v>
      </c>
      <c r="G831" s="37" t="s">
        <v>176</v>
      </c>
      <c r="H831" s="38">
        <v>51.690923117508198</v>
      </c>
      <c r="I831" s="38">
        <v>-3.77292872646027</v>
      </c>
      <c r="J831" s="38">
        <v>51.695543033932204</v>
      </c>
      <c r="K831" s="38">
        <v>-3.77779042182532</v>
      </c>
      <c r="L831" s="37" t="s">
        <v>217</v>
      </c>
      <c r="M831" s="39">
        <v>2013</v>
      </c>
      <c r="N831" s="39">
        <f t="shared" si="57"/>
        <v>8</v>
      </c>
      <c r="O831" s="40">
        <v>0.36199999999999999</v>
      </c>
      <c r="P831" s="40">
        <v>0.34899999999999998</v>
      </c>
      <c r="Q831" s="41">
        <v>42064</v>
      </c>
      <c r="R831" s="43">
        <v>153</v>
      </c>
      <c r="S831" s="43"/>
      <c r="T831" s="44" t="s">
        <v>2789</v>
      </c>
      <c r="U831" s="30" t="s">
        <v>2790</v>
      </c>
      <c r="V831" s="44" t="s">
        <v>1777</v>
      </c>
      <c r="W831" s="45"/>
      <c r="X831" s="45"/>
      <c r="Y831" s="48"/>
    </row>
    <row r="832" spans="1:25" x14ac:dyDescent="0.25">
      <c r="A832" s="32" t="s">
        <v>2791</v>
      </c>
      <c r="B832" s="32" t="s">
        <v>32</v>
      </c>
      <c r="C832" s="33"/>
      <c r="D832" s="60">
        <v>50</v>
      </c>
      <c r="E832" s="35">
        <f t="shared" si="54"/>
        <v>0.05</v>
      </c>
      <c r="F832" s="36" t="str">
        <f t="shared" si="55"/>
        <v>Micro</v>
      </c>
      <c r="G832" s="37"/>
      <c r="H832" s="38"/>
      <c r="I832" s="38"/>
      <c r="J832" s="38"/>
      <c r="K832" s="38"/>
      <c r="L832" s="37" t="s">
        <v>217</v>
      </c>
      <c r="M832" s="39">
        <v>2013</v>
      </c>
      <c r="N832" s="39">
        <f t="shared" si="57"/>
        <v>8</v>
      </c>
      <c r="O832" s="40">
        <v>0.66500000000000004</v>
      </c>
      <c r="P832" s="40">
        <v>0.72599999999999998</v>
      </c>
      <c r="Q832" s="41">
        <v>44197</v>
      </c>
      <c r="R832" s="43">
        <v>319</v>
      </c>
      <c r="S832" s="43"/>
      <c r="T832" s="43"/>
      <c r="U832" s="30"/>
      <c r="V832" s="31"/>
      <c r="W832" s="47"/>
      <c r="X832" s="47"/>
      <c r="Y832" s="53"/>
    </row>
    <row r="833" spans="1:25" ht="90" x14ac:dyDescent="0.25">
      <c r="A833" s="32" t="s">
        <v>2792</v>
      </c>
      <c r="B833" s="32" t="s">
        <v>206</v>
      </c>
      <c r="C833" s="33"/>
      <c r="D833" s="60">
        <v>50</v>
      </c>
      <c r="E833" s="35">
        <f t="shared" si="54"/>
        <v>0.05</v>
      </c>
      <c r="F833" s="36" t="str">
        <f t="shared" si="55"/>
        <v>Micro</v>
      </c>
      <c r="G833" s="37" t="s">
        <v>176</v>
      </c>
      <c r="H833" s="38">
        <v>50.5160044433011</v>
      </c>
      <c r="I833" s="38">
        <v>-3.7851971280899699</v>
      </c>
      <c r="J833" s="38">
        <v>50.521067135385302</v>
      </c>
      <c r="K833" s="38">
        <v>-3.7888326210264198</v>
      </c>
      <c r="L833" s="37" t="s">
        <v>217</v>
      </c>
      <c r="M833" s="39">
        <v>2007</v>
      </c>
      <c r="N833" s="39">
        <f t="shared" si="57"/>
        <v>14</v>
      </c>
      <c r="O833" s="40">
        <v>0.72199999999999998</v>
      </c>
      <c r="P833" s="40">
        <v>0.69</v>
      </c>
      <c r="Q833" s="41">
        <v>40299</v>
      </c>
      <c r="R833" s="43">
        <v>302</v>
      </c>
      <c r="S833" s="43">
        <v>528</v>
      </c>
      <c r="T833" s="43"/>
      <c r="U833" s="30" t="s">
        <v>2793</v>
      </c>
      <c r="V833" s="31" t="s">
        <v>2794</v>
      </c>
      <c r="W833" s="47"/>
      <c r="X833" s="47"/>
      <c r="Y833" s="53"/>
    </row>
    <row r="834" spans="1:25" ht="45" x14ac:dyDescent="0.25">
      <c r="A834" s="32" t="s">
        <v>2795</v>
      </c>
      <c r="B834" s="32" t="s">
        <v>32</v>
      </c>
      <c r="C834" s="33" t="s">
        <v>2796</v>
      </c>
      <c r="D834" s="60">
        <v>50</v>
      </c>
      <c r="E834" s="35">
        <f t="shared" si="54"/>
        <v>0.05</v>
      </c>
      <c r="F834" s="36" t="str">
        <f t="shared" si="55"/>
        <v>Micro</v>
      </c>
      <c r="G834" s="37" t="s">
        <v>34</v>
      </c>
      <c r="H834" s="38">
        <v>56.909681999999997</v>
      </c>
      <c r="I834" s="38">
        <v>-5.6161098000000003</v>
      </c>
      <c r="J834" s="38">
        <v>56.909229000000003</v>
      </c>
      <c r="K834" s="38">
        <v>-5.6164451</v>
      </c>
      <c r="L834" s="37" t="s">
        <v>217</v>
      </c>
      <c r="M834" s="39">
        <v>2008</v>
      </c>
      <c r="N834" s="39">
        <f t="shared" si="57"/>
        <v>13</v>
      </c>
      <c r="O834" s="43"/>
      <c r="P834" s="43"/>
      <c r="Q834" s="41">
        <v>40238</v>
      </c>
      <c r="R834" s="43">
        <v>325</v>
      </c>
      <c r="S834" s="43">
        <v>650</v>
      </c>
      <c r="T834" s="43"/>
      <c r="U834" s="30" t="s">
        <v>2797</v>
      </c>
      <c r="V834" s="44" t="s">
        <v>2798</v>
      </c>
      <c r="W834" s="45"/>
      <c r="X834" s="45"/>
      <c r="Y834" s="48"/>
    </row>
    <row r="835" spans="1:25" ht="30" x14ac:dyDescent="0.25">
      <c r="A835" s="32" t="s">
        <v>2799</v>
      </c>
      <c r="B835" s="32" t="s">
        <v>32</v>
      </c>
      <c r="C835" s="33"/>
      <c r="D835" s="60">
        <v>50</v>
      </c>
      <c r="E835" s="35">
        <f t="shared" ref="E835:E898" si="58">D835/1000</f>
        <v>0.05</v>
      </c>
      <c r="F835" s="36" t="str">
        <f t="shared" ref="F835:F898" si="59">IF(E835&gt;=5,"Large",IF(AND(E835&lt;5,E835&gt;=0.1),"Small",IF(E835&lt;0.1,"Micro")))</f>
        <v>Micro</v>
      </c>
      <c r="G835" s="37" t="s">
        <v>34</v>
      </c>
      <c r="H835" s="38"/>
      <c r="I835" s="38"/>
      <c r="J835" s="38">
        <v>54.904006000000003</v>
      </c>
      <c r="K835" s="38">
        <v>-4.2160932999999998</v>
      </c>
      <c r="L835" s="37" t="s">
        <v>217</v>
      </c>
      <c r="M835" s="39">
        <v>1931</v>
      </c>
      <c r="N835" s="39">
        <f t="shared" si="57"/>
        <v>90</v>
      </c>
      <c r="O835" s="43"/>
      <c r="P835" s="43"/>
      <c r="Q835" s="41">
        <v>40238</v>
      </c>
      <c r="R835" s="43">
        <v>36</v>
      </c>
      <c r="S835" s="43"/>
      <c r="T835" s="43"/>
      <c r="U835" s="30"/>
      <c r="V835" s="31"/>
      <c r="W835" s="47"/>
      <c r="X835" s="47"/>
      <c r="Y835" s="53"/>
    </row>
    <row r="836" spans="1:25" ht="30" x14ac:dyDescent="0.25">
      <c r="A836" s="32" t="s">
        <v>2800</v>
      </c>
      <c r="B836" s="32" t="s">
        <v>32</v>
      </c>
      <c r="C836" s="33"/>
      <c r="D836" s="60">
        <v>50</v>
      </c>
      <c r="E836" s="35">
        <f t="shared" si="58"/>
        <v>0.05</v>
      </c>
      <c r="F836" s="36" t="str">
        <f t="shared" si="59"/>
        <v>Micro</v>
      </c>
      <c r="G836" s="37" t="s">
        <v>176</v>
      </c>
      <c r="H836" s="38">
        <v>56.216634999999997</v>
      </c>
      <c r="I836" s="38">
        <v>-5.2979716999999997</v>
      </c>
      <c r="J836" s="38"/>
      <c r="K836" s="38"/>
      <c r="L836" s="37" t="s">
        <v>217</v>
      </c>
      <c r="M836" s="39">
        <v>2012</v>
      </c>
      <c r="N836" s="39">
        <f t="shared" si="57"/>
        <v>9</v>
      </c>
      <c r="O836" s="40">
        <v>0.56699999999999995</v>
      </c>
      <c r="P836" s="40">
        <v>0.51700000000000002</v>
      </c>
      <c r="Q836" s="41">
        <v>44166</v>
      </c>
      <c r="R836" s="43">
        <v>227</v>
      </c>
      <c r="S836" s="43"/>
      <c r="T836" s="43"/>
      <c r="U836" s="30" t="s">
        <v>2298</v>
      </c>
      <c r="V836" s="33" t="s">
        <v>303</v>
      </c>
      <c r="W836" s="38"/>
      <c r="X836" s="38"/>
      <c r="Y836" s="37"/>
    </row>
    <row r="837" spans="1:25" ht="45" x14ac:dyDescent="0.25">
      <c r="A837" s="32" t="s">
        <v>2801</v>
      </c>
      <c r="B837" s="32" t="s">
        <v>32</v>
      </c>
      <c r="C837" s="33" t="s">
        <v>2179</v>
      </c>
      <c r="D837" s="60">
        <v>50</v>
      </c>
      <c r="E837" s="35">
        <f t="shared" si="58"/>
        <v>0.05</v>
      </c>
      <c r="F837" s="36" t="str">
        <f t="shared" si="59"/>
        <v>Micro</v>
      </c>
      <c r="G837" s="37" t="s">
        <v>176</v>
      </c>
      <c r="H837" s="38">
        <v>55.908985000000001</v>
      </c>
      <c r="I837" s="38">
        <v>-5.2353950999999999</v>
      </c>
      <c r="J837" s="38">
        <v>55.921272999999999</v>
      </c>
      <c r="K837" s="38">
        <v>-5.2317754000000001</v>
      </c>
      <c r="L837" s="37" t="s">
        <v>217</v>
      </c>
      <c r="M837" s="39">
        <v>2012</v>
      </c>
      <c r="N837" s="39">
        <f t="shared" si="57"/>
        <v>9</v>
      </c>
      <c r="O837" s="40">
        <v>0.51300000000000001</v>
      </c>
      <c r="P837" s="40">
        <v>0.52100000000000002</v>
      </c>
      <c r="Q837" s="41">
        <v>44197</v>
      </c>
      <c r="R837" s="43">
        <v>229</v>
      </c>
      <c r="S837" s="43"/>
      <c r="T837" s="43"/>
      <c r="U837" s="30" t="s">
        <v>2802</v>
      </c>
      <c r="V837" s="44" t="s">
        <v>2803</v>
      </c>
      <c r="W837" s="45"/>
      <c r="X837" s="45"/>
      <c r="Y837" s="48"/>
    </row>
    <row r="838" spans="1:25" ht="30" x14ac:dyDescent="0.25">
      <c r="A838" s="33" t="s">
        <v>2804</v>
      </c>
      <c r="B838" s="33" t="s">
        <v>32</v>
      </c>
      <c r="C838" s="33" t="s">
        <v>2805</v>
      </c>
      <c r="D838" s="38">
        <v>50</v>
      </c>
      <c r="E838" s="35">
        <f t="shared" si="58"/>
        <v>0.05</v>
      </c>
      <c r="F838" s="36" t="str">
        <f t="shared" si="59"/>
        <v>Micro</v>
      </c>
      <c r="G838" s="37" t="s">
        <v>176</v>
      </c>
      <c r="H838" s="38">
        <v>56.408743000000001</v>
      </c>
      <c r="I838" s="38">
        <v>-5.2746874000000004</v>
      </c>
      <c r="J838" s="38"/>
      <c r="K838" s="38"/>
      <c r="L838" s="37" t="s">
        <v>217</v>
      </c>
      <c r="M838" s="39">
        <v>2020</v>
      </c>
      <c r="N838" s="39">
        <f t="shared" si="57"/>
        <v>1</v>
      </c>
      <c r="O838" s="43"/>
      <c r="P838" s="43"/>
      <c r="Q838" s="41">
        <v>44166</v>
      </c>
      <c r="R838" s="43">
        <v>66</v>
      </c>
      <c r="S838" s="43"/>
      <c r="T838" s="43"/>
      <c r="U838" s="30"/>
      <c r="V838" s="31"/>
      <c r="W838" s="47"/>
      <c r="X838" s="47"/>
      <c r="Y838" s="54">
        <v>300000</v>
      </c>
    </row>
    <row r="839" spans="1:25" ht="30" x14ac:dyDescent="0.25">
      <c r="A839" s="32" t="s">
        <v>2806</v>
      </c>
      <c r="B839" s="32" t="s">
        <v>72</v>
      </c>
      <c r="C839" s="33" t="s">
        <v>2807</v>
      </c>
      <c r="D839" s="60">
        <v>50</v>
      </c>
      <c r="E839" s="35">
        <f t="shared" si="58"/>
        <v>0.05</v>
      </c>
      <c r="F839" s="36" t="str">
        <f t="shared" si="59"/>
        <v>Micro</v>
      </c>
      <c r="G839" s="37" t="s">
        <v>176</v>
      </c>
      <c r="H839" s="38">
        <v>53.065783928899798</v>
      </c>
      <c r="I839" s="38">
        <v>-4.1323619625914603</v>
      </c>
      <c r="J839" s="38">
        <v>53.072597999999999</v>
      </c>
      <c r="K839" s="38">
        <v>-4.1118404999999996</v>
      </c>
      <c r="L839" s="37" t="s">
        <v>217</v>
      </c>
      <c r="M839" s="39">
        <v>2016</v>
      </c>
      <c r="N839" s="39">
        <f t="shared" si="57"/>
        <v>5</v>
      </c>
      <c r="O839" s="40">
        <v>0.51800000000000002</v>
      </c>
      <c r="P839" s="40">
        <v>0.52100000000000002</v>
      </c>
      <c r="Q839" s="41">
        <v>44136</v>
      </c>
      <c r="R839" s="43">
        <v>229</v>
      </c>
      <c r="S839" s="43"/>
      <c r="T839" s="43"/>
      <c r="U839" s="30"/>
      <c r="V839" s="31"/>
      <c r="W839" s="47"/>
      <c r="X839" s="47"/>
      <c r="Y839" s="53"/>
    </row>
    <row r="840" spans="1:25" ht="45" x14ac:dyDescent="0.25">
      <c r="A840" s="32" t="s">
        <v>2808</v>
      </c>
      <c r="B840" s="32" t="s">
        <v>32</v>
      </c>
      <c r="C840" s="33"/>
      <c r="D840" s="60">
        <v>50</v>
      </c>
      <c r="E840" s="35">
        <f t="shared" si="58"/>
        <v>0.05</v>
      </c>
      <c r="F840" s="36" t="str">
        <f t="shared" si="59"/>
        <v>Micro</v>
      </c>
      <c r="G840" s="37"/>
      <c r="H840" s="38"/>
      <c r="I840" s="38"/>
      <c r="J840" s="38"/>
      <c r="K840" s="38"/>
      <c r="L840" s="37" t="s">
        <v>217</v>
      </c>
      <c r="M840" s="39">
        <v>2014</v>
      </c>
      <c r="N840" s="39">
        <f t="shared" si="57"/>
        <v>7</v>
      </c>
      <c r="O840" s="40">
        <v>0.69799999999999995</v>
      </c>
      <c r="P840" s="40">
        <v>0.65600000000000003</v>
      </c>
      <c r="Q840" s="41">
        <v>44197</v>
      </c>
      <c r="R840" s="43">
        <v>288</v>
      </c>
      <c r="S840" s="43"/>
      <c r="T840" s="43"/>
      <c r="U840" s="30" t="s">
        <v>2809</v>
      </c>
      <c r="V840" s="44" t="s">
        <v>2810</v>
      </c>
      <c r="W840" s="45"/>
      <c r="X840" s="45"/>
      <c r="Y840" s="48"/>
    </row>
    <row r="841" spans="1:25" x14ac:dyDescent="0.25">
      <c r="A841" s="32" t="s">
        <v>2811</v>
      </c>
      <c r="B841" s="32" t="s">
        <v>206</v>
      </c>
      <c r="C841" s="33"/>
      <c r="D841" s="60">
        <v>50</v>
      </c>
      <c r="E841" s="35">
        <f t="shared" si="58"/>
        <v>0.05</v>
      </c>
      <c r="F841" s="36" t="str">
        <f t="shared" si="59"/>
        <v>Micro</v>
      </c>
      <c r="G841" s="37"/>
      <c r="H841" s="38"/>
      <c r="I841" s="38"/>
      <c r="J841" s="38"/>
      <c r="K841" s="38"/>
      <c r="L841" s="37" t="s">
        <v>217</v>
      </c>
      <c r="M841" s="39">
        <v>2017</v>
      </c>
      <c r="N841" s="39">
        <f t="shared" si="57"/>
        <v>4</v>
      </c>
      <c r="O841" s="40">
        <v>0.36799999999999999</v>
      </c>
      <c r="P841" s="40">
        <v>0.373</v>
      </c>
      <c r="Q841" s="41">
        <v>44197</v>
      </c>
      <c r="R841" s="43">
        <v>164</v>
      </c>
      <c r="S841" s="43"/>
      <c r="T841" s="43"/>
      <c r="U841" s="30"/>
      <c r="V841" s="31"/>
      <c r="W841" s="47"/>
      <c r="X841" s="47"/>
      <c r="Y841" s="53"/>
    </row>
    <row r="842" spans="1:25" ht="75" x14ac:dyDescent="0.25">
      <c r="A842" s="32" t="s">
        <v>2812</v>
      </c>
      <c r="B842" s="32" t="s">
        <v>32</v>
      </c>
      <c r="C842" s="33" t="s">
        <v>2813</v>
      </c>
      <c r="D842" s="60">
        <v>50</v>
      </c>
      <c r="E842" s="35">
        <f t="shared" si="58"/>
        <v>0.05</v>
      </c>
      <c r="F842" s="36" t="str">
        <f t="shared" si="59"/>
        <v>Micro</v>
      </c>
      <c r="G842" s="37" t="s">
        <v>176</v>
      </c>
      <c r="H842" s="38">
        <v>56.587606195465</v>
      </c>
      <c r="I842" s="38">
        <v>-3.3168734809874301</v>
      </c>
      <c r="J842" s="38">
        <v>56.592328619695898</v>
      </c>
      <c r="K842" s="38">
        <v>-3.33529915290976</v>
      </c>
      <c r="L842" s="37" t="s">
        <v>217</v>
      </c>
      <c r="M842" s="39">
        <v>2016</v>
      </c>
      <c r="N842" s="39">
        <f t="shared" si="57"/>
        <v>5</v>
      </c>
      <c r="O842" s="40">
        <v>0.54300000000000004</v>
      </c>
      <c r="P842" s="40">
        <v>0.55300000000000005</v>
      </c>
      <c r="Q842" s="41">
        <v>44197</v>
      </c>
      <c r="R842" s="43">
        <v>243</v>
      </c>
      <c r="S842" s="43"/>
      <c r="T842" s="43"/>
      <c r="U842" s="115" t="s">
        <v>2814</v>
      </c>
      <c r="V842" s="31"/>
      <c r="W842" s="47"/>
      <c r="X842" s="47"/>
      <c r="Y842" s="53"/>
    </row>
    <row r="843" spans="1:25" x14ac:dyDescent="0.25">
      <c r="A843" s="32" t="s">
        <v>2815</v>
      </c>
      <c r="B843" s="32" t="s">
        <v>676</v>
      </c>
      <c r="C843" s="33"/>
      <c r="D843" s="60">
        <v>50</v>
      </c>
      <c r="E843" s="35">
        <f t="shared" si="58"/>
        <v>0.05</v>
      </c>
      <c r="F843" s="36" t="str">
        <f t="shared" si="59"/>
        <v>Micro</v>
      </c>
      <c r="G843" s="37"/>
      <c r="H843" s="38"/>
      <c r="I843" s="38"/>
      <c r="J843" s="38"/>
      <c r="K843" s="38"/>
      <c r="L843" s="37" t="s">
        <v>40</v>
      </c>
      <c r="M843" s="39">
        <v>2017</v>
      </c>
      <c r="N843" s="39">
        <f t="shared" si="57"/>
        <v>4</v>
      </c>
      <c r="O843" s="40">
        <v>0.16500000000000001</v>
      </c>
      <c r="P843" s="40">
        <v>0.153</v>
      </c>
      <c r="Q843" s="41">
        <v>44166</v>
      </c>
      <c r="R843" s="43">
        <v>67</v>
      </c>
      <c r="S843" s="43">
        <v>168</v>
      </c>
      <c r="T843" s="43"/>
      <c r="U843" s="30"/>
      <c r="V843" s="31"/>
      <c r="W843" s="47"/>
      <c r="X843" s="47"/>
      <c r="Y843" s="53"/>
    </row>
    <row r="844" spans="1:25" ht="60" x14ac:dyDescent="0.25">
      <c r="A844" s="32" t="s">
        <v>2816</v>
      </c>
      <c r="B844" s="32" t="s">
        <v>32</v>
      </c>
      <c r="C844" s="33"/>
      <c r="D844" s="60">
        <v>50</v>
      </c>
      <c r="E844" s="35">
        <f t="shared" si="58"/>
        <v>0.05</v>
      </c>
      <c r="F844" s="36" t="str">
        <f t="shared" si="59"/>
        <v>Micro</v>
      </c>
      <c r="G844" s="37"/>
      <c r="H844" s="38"/>
      <c r="I844" s="38"/>
      <c r="J844" s="38"/>
      <c r="K844" s="38"/>
      <c r="L844" s="37" t="s">
        <v>217</v>
      </c>
      <c r="M844" s="39">
        <v>2014</v>
      </c>
      <c r="N844" s="39">
        <f t="shared" si="57"/>
        <v>7</v>
      </c>
      <c r="O844" s="43"/>
      <c r="P844" s="43"/>
      <c r="Q844" s="41">
        <v>42064</v>
      </c>
      <c r="R844" s="43">
        <v>63</v>
      </c>
      <c r="S844" s="43"/>
      <c r="T844" s="43"/>
      <c r="U844" s="30" t="s">
        <v>2817</v>
      </c>
      <c r="V844" s="44" t="s">
        <v>2818</v>
      </c>
      <c r="W844" s="45"/>
      <c r="X844" s="45"/>
      <c r="Y844" s="48"/>
    </row>
    <row r="845" spans="1:25" ht="60" x14ac:dyDescent="0.25">
      <c r="A845" s="32" t="s">
        <v>2819</v>
      </c>
      <c r="B845" s="32" t="s">
        <v>32</v>
      </c>
      <c r="C845" s="33" t="s">
        <v>2820</v>
      </c>
      <c r="D845" s="60">
        <v>50</v>
      </c>
      <c r="E845" s="35">
        <f t="shared" si="58"/>
        <v>0.05</v>
      </c>
      <c r="F845" s="36" t="str">
        <f t="shared" si="59"/>
        <v>Micro</v>
      </c>
      <c r="G845" s="37" t="s">
        <v>176</v>
      </c>
      <c r="H845" s="38">
        <v>55.813358000000001</v>
      </c>
      <c r="I845" s="38">
        <v>-4.8550316999999996</v>
      </c>
      <c r="J845" s="38">
        <v>55.816262999999999</v>
      </c>
      <c r="K845" s="38">
        <v>-4.8442023000000001</v>
      </c>
      <c r="L845" s="37" t="s">
        <v>217</v>
      </c>
      <c r="M845" s="39">
        <v>2010</v>
      </c>
      <c r="N845" s="39">
        <f t="shared" si="57"/>
        <v>11</v>
      </c>
      <c r="O845" s="40">
        <v>0.41599999999999998</v>
      </c>
      <c r="P845" s="40">
        <v>0.43</v>
      </c>
      <c r="Q845" s="41">
        <v>44197</v>
      </c>
      <c r="R845" s="43">
        <v>189</v>
      </c>
      <c r="S845" s="43"/>
      <c r="T845" s="43"/>
      <c r="U845" s="30" t="s">
        <v>2821</v>
      </c>
      <c r="V845" s="44" t="s">
        <v>2822</v>
      </c>
      <c r="W845" s="45"/>
      <c r="X845" s="45"/>
      <c r="Y845" s="55">
        <v>275000</v>
      </c>
    </row>
    <row r="846" spans="1:25" ht="45" x14ac:dyDescent="0.25">
      <c r="A846" s="32" t="s">
        <v>2823</v>
      </c>
      <c r="B846" s="32" t="s">
        <v>32</v>
      </c>
      <c r="C846" s="33" t="s">
        <v>2824</v>
      </c>
      <c r="D846" s="60">
        <v>50</v>
      </c>
      <c r="E846" s="35">
        <f t="shared" si="58"/>
        <v>0.05</v>
      </c>
      <c r="F846" s="36" t="str">
        <f t="shared" si="59"/>
        <v>Micro</v>
      </c>
      <c r="G846" s="37" t="s">
        <v>176</v>
      </c>
      <c r="H846" s="38">
        <v>56.222300113446302</v>
      </c>
      <c r="I846" s="38">
        <v>-5.5415517224831197</v>
      </c>
      <c r="J846" s="38" t="s">
        <v>2825</v>
      </c>
      <c r="K846" s="58" t="s">
        <v>2826</v>
      </c>
      <c r="L846" s="37" t="s">
        <v>217</v>
      </c>
      <c r="M846" s="39">
        <v>2019</v>
      </c>
      <c r="N846" s="39">
        <f t="shared" si="57"/>
        <v>2</v>
      </c>
      <c r="O846" s="40">
        <v>0.52800000000000002</v>
      </c>
      <c r="P846" s="40">
        <v>0.53500000000000003</v>
      </c>
      <c r="Q846" s="41">
        <v>44197</v>
      </c>
      <c r="R846" s="43">
        <v>235</v>
      </c>
      <c r="S846" s="43"/>
      <c r="T846" s="43"/>
      <c r="U846" s="30" t="s">
        <v>2827</v>
      </c>
      <c r="V846" s="44" t="s">
        <v>2828</v>
      </c>
      <c r="W846" s="45"/>
      <c r="X846" s="45"/>
      <c r="Y846" s="55">
        <v>290000</v>
      </c>
    </row>
    <row r="847" spans="1:25" ht="75" x14ac:dyDescent="0.25">
      <c r="A847" s="32" t="s">
        <v>2833</v>
      </c>
      <c r="B847" s="32" t="s">
        <v>32</v>
      </c>
      <c r="C847" s="33" t="s">
        <v>2834</v>
      </c>
      <c r="D847" s="60">
        <v>50</v>
      </c>
      <c r="E847" s="35">
        <f t="shared" si="58"/>
        <v>0.05</v>
      </c>
      <c r="F847" s="36" t="str">
        <f t="shared" si="59"/>
        <v>Micro</v>
      </c>
      <c r="G847" s="37" t="s">
        <v>34</v>
      </c>
      <c r="H847" s="38">
        <v>57.422370000000001</v>
      </c>
      <c r="I847" s="38">
        <v>-4.3225474999999998</v>
      </c>
      <c r="J847" s="38">
        <v>57.4254172287012</v>
      </c>
      <c r="K847" s="38">
        <v>-4.3310962134023399</v>
      </c>
      <c r="L847" s="37" t="s">
        <v>217</v>
      </c>
      <c r="M847" s="39">
        <v>1960</v>
      </c>
      <c r="N847" s="39">
        <f t="shared" si="57"/>
        <v>61</v>
      </c>
      <c r="O847" s="40">
        <v>0.42799999999999999</v>
      </c>
      <c r="P847" s="40">
        <v>0.35799999999999998</v>
      </c>
      <c r="Q847" s="41">
        <v>42248</v>
      </c>
      <c r="R847" s="43">
        <v>157</v>
      </c>
      <c r="S847" s="43"/>
      <c r="T847" s="44" t="s">
        <v>41</v>
      </c>
      <c r="U847" s="30" t="s">
        <v>2835</v>
      </c>
      <c r="V847" s="44" t="s">
        <v>1498</v>
      </c>
      <c r="W847" s="45"/>
      <c r="X847" s="45"/>
      <c r="Y847" s="48"/>
    </row>
    <row r="848" spans="1:25" ht="30" x14ac:dyDescent="0.25">
      <c r="A848" s="32" t="s">
        <v>2836</v>
      </c>
      <c r="B848" s="32" t="s">
        <v>32</v>
      </c>
      <c r="C848" s="33"/>
      <c r="D848" s="60">
        <v>50</v>
      </c>
      <c r="E848" s="35">
        <f t="shared" si="58"/>
        <v>0.05</v>
      </c>
      <c r="F848" s="36" t="str">
        <f t="shared" si="59"/>
        <v>Micro</v>
      </c>
      <c r="G848" s="37" t="s">
        <v>176</v>
      </c>
      <c r="H848" s="38">
        <v>56.689359836808102</v>
      </c>
      <c r="I848" s="38">
        <v>-4.21634082932587</v>
      </c>
      <c r="J848" s="38">
        <v>56.684756627130199</v>
      </c>
      <c r="K848" s="38">
        <v>-4.2178395139565001</v>
      </c>
      <c r="L848" s="37" t="s">
        <v>217</v>
      </c>
      <c r="M848" s="39">
        <v>2016</v>
      </c>
      <c r="N848" s="39">
        <f t="shared" si="57"/>
        <v>5</v>
      </c>
      <c r="O848" s="40">
        <v>0.44</v>
      </c>
      <c r="P848" s="40">
        <v>0.47099999999999997</v>
      </c>
      <c r="Q848" s="41">
        <v>44166</v>
      </c>
      <c r="R848" s="43">
        <v>207</v>
      </c>
      <c r="S848" s="43"/>
      <c r="T848" s="43"/>
      <c r="U848" s="30"/>
      <c r="V848" s="31"/>
      <c r="W848" s="47"/>
      <c r="X848" s="47"/>
      <c r="Y848" s="53"/>
    </row>
    <row r="849" spans="1:25" ht="45" x14ac:dyDescent="0.25">
      <c r="A849" s="32" t="s">
        <v>2837</v>
      </c>
      <c r="B849" s="32" t="s">
        <v>32</v>
      </c>
      <c r="C849" s="33" t="s">
        <v>2838</v>
      </c>
      <c r="D849" s="60">
        <v>50</v>
      </c>
      <c r="E849" s="35">
        <f t="shared" si="58"/>
        <v>0.05</v>
      </c>
      <c r="F849" s="36" t="str">
        <f t="shared" si="59"/>
        <v>Micro</v>
      </c>
      <c r="G849" s="37" t="s">
        <v>176</v>
      </c>
      <c r="H849" s="38">
        <v>56.692377</v>
      </c>
      <c r="I849" s="38">
        <v>-5.6115648</v>
      </c>
      <c r="J849" s="38">
        <v>56.696739000000001</v>
      </c>
      <c r="K849" s="38">
        <v>-5.6081893000000003</v>
      </c>
      <c r="L849" s="37" t="s">
        <v>217</v>
      </c>
      <c r="M849" s="39">
        <v>2012</v>
      </c>
      <c r="N849" s="39">
        <f t="shared" ref="N849:N880" si="60">2021-M849</f>
        <v>9</v>
      </c>
      <c r="O849" s="40">
        <v>0.48299999999999998</v>
      </c>
      <c r="P849" s="40">
        <v>0.41099999999999998</v>
      </c>
      <c r="Q849" s="41">
        <v>43525</v>
      </c>
      <c r="R849" s="43">
        <v>180</v>
      </c>
      <c r="S849" s="43"/>
      <c r="T849" s="43"/>
      <c r="U849" s="30" t="s">
        <v>2839</v>
      </c>
      <c r="V849" s="44" t="s">
        <v>2840</v>
      </c>
      <c r="W849" s="45"/>
      <c r="X849" s="45"/>
      <c r="Y849" s="48"/>
    </row>
    <row r="850" spans="1:25" ht="30" x14ac:dyDescent="0.25">
      <c r="A850" s="32" t="s">
        <v>2841</v>
      </c>
      <c r="B850" s="32" t="s">
        <v>32</v>
      </c>
      <c r="C850" s="33" t="s">
        <v>2842</v>
      </c>
      <c r="D850" s="60">
        <v>50</v>
      </c>
      <c r="E850" s="35">
        <f t="shared" si="58"/>
        <v>0.05</v>
      </c>
      <c r="F850" s="36" t="str">
        <f t="shared" si="59"/>
        <v>Micro</v>
      </c>
      <c r="G850" s="37" t="s">
        <v>176</v>
      </c>
      <c r="H850" s="38">
        <v>57.290365999999999</v>
      </c>
      <c r="I850" s="38">
        <v>-6.4402828999999997</v>
      </c>
      <c r="J850" s="38">
        <v>57.293227000000002</v>
      </c>
      <c r="K850" s="38">
        <v>-6.4404868000000004</v>
      </c>
      <c r="L850" s="37"/>
      <c r="M850" s="39">
        <v>2015</v>
      </c>
      <c r="N850" s="39">
        <f t="shared" si="60"/>
        <v>6</v>
      </c>
      <c r="O850" s="40"/>
      <c r="P850" s="40"/>
      <c r="Q850" s="41"/>
      <c r="R850" s="43"/>
      <c r="S850" s="43"/>
      <c r="T850" s="43" t="s">
        <v>52</v>
      </c>
      <c r="U850" s="30"/>
      <c r="V850" s="44"/>
      <c r="W850" s="45"/>
      <c r="X850" s="45"/>
      <c r="Y850" s="48"/>
    </row>
    <row r="851" spans="1:25" ht="30" x14ac:dyDescent="0.25">
      <c r="A851" s="32" t="s">
        <v>2843</v>
      </c>
      <c r="B851" s="32" t="s">
        <v>72</v>
      </c>
      <c r="C851" s="33" t="s">
        <v>2844</v>
      </c>
      <c r="D851" s="60">
        <v>50</v>
      </c>
      <c r="E851" s="35">
        <f t="shared" si="58"/>
        <v>0.05</v>
      </c>
      <c r="F851" s="36" t="str">
        <f t="shared" si="59"/>
        <v>Micro</v>
      </c>
      <c r="G851" s="37" t="s">
        <v>176</v>
      </c>
      <c r="H851" s="38">
        <v>53.116553000000003</v>
      </c>
      <c r="I851" s="38">
        <v>-4.1335696999999998</v>
      </c>
      <c r="J851" s="38">
        <v>53.111690000000003</v>
      </c>
      <c r="K851" s="38">
        <v>-4.1438426000000002</v>
      </c>
      <c r="L851" s="37" t="s">
        <v>217</v>
      </c>
      <c r="M851" s="39">
        <v>2017</v>
      </c>
      <c r="N851" s="39">
        <f t="shared" si="60"/>
        <v>4</v>
      </c>
      <c r="O851" s="40">
        <v>0.45400000000000001</v>
      </c>
      <c r="P851" s="40">
        <v>0.40699999999999997</v>
      </c>
      <c r="Q851" s="41">
        <v>43525</v>
      </c>
      <c r="R851" s="43">
        <v>178</v>
      </c>
      <c r="S851" s="31"/>
      <c r="T851" s="31"/>
      <c r="U851" s="30"/>
      <c r="V851" s="31"/>
      <c r="W851" s="47"/>
      <c r="X851" s="47"/>
      <c r="Y851" s="54">
        <v>250000</v>
      </c>
    </row>
    <row r="852" spans="1:25" ht="30" x14ac:dyDescent="0.25">
      <c r="A852" s="32" t="s">
        <v>2845</v>
      </c>
      <c r="B852" s="32" t="s">
        <v>206</v>
      </c>
      <c r="C852" s="33" t="s">
        <v>2846</v>
      </c>
      <c r="D852" s="60">
        <v>49</v>
      </c>
      <c r="E852" s="35">
        <f t="shared" si="58"/>
        <v>4.9000000000000002E-2</v>
      </c>
      <c r="F852" s="36" t="str">
        <f t="shared" si="59"/>
        <v>Micro</v>
      </c>
      <c r="G852" s="37" t="s">
        <v>176</v>
      </c>
      <c r="H852" s="38">
        <v>51.749619000000003</v>
      </c>
      <c r="I852" s="38">
        <v>-1.2726987999999999</v>
      </c>
      <c r="J852" s="38">
        <v>51.749792999999997</v>
      </c>
      <c r="K852" s="38">
        <v>-1.2725808000000001</v>
      </c>
      <c r="L852" s="37" t="s">
        <v>217</v>
      </c>
      <c r="M852" s="39">
        <v>2015</v>
      </c>
      <c r="N852" s="39">
        <f t="shared" si="60"/>
        <v>6</v>
      </c>
      <c r="O852" s="40">
        <v>0.38300000000000001</v>
      </c>
      <c r="P852" s="40">
        <v>0.317</v>
      </c>
      <c r="Q852" s="41">
        <v>43983</v>
      </c>
      <c r="R852" s="43">
        <v>133</v>
      </c>
      <c r="S852" s="43"/>
      <c r="T852" s="43"/>
      <c r="U852" s="30"/>
      <c r="V852" s="31"/>
      <c r="W852" s="47"/>
      <c r="X852" s="47"/>
      <c r="Y852" s="53"/>
    </row>
    <row r="853" spans="1:25" x14ac:dyDescent="0.25">
      <c r="A853" s="32" t="s">
        <v>2847</v>
      </c>
      <c r="B853" s="32" t="s">
        <v>32</v>
      </c>
      <c r="C853" s="33"/>
      <c r="D853" s="60">
        <v>48</v>
      </c>
      <c r="E853" s="35">
        <f t="shared" si="58"/>
        <v>4.8000000000000001E-2</v>
      </c>
      <c r="F853" s="36" t="str">
        <f t="shared" si="59"/>
        <v>Micro</v>
      </c>
      <c r="G853" s="37"/>
      <c r="H853" s="38"/>
      <c r="I853" s="38"/>
      <c r="J853" s="38"/>
      <c r="K853" s="38"/>
      <c r="L853" s="37" t="s">
        <v>217</v>
      </c>
      <c r="M853" s="39">
        <v>2012</v>
      </c>
      <c r="N853" s="39">
        <f t="shared" si="60"/>
        <v>9</v>
      </c>
      <c r="O853" s="40">
        <v>0.19500000000000001</v>
      </c>
      <c r="P853" s="40">
        <v>0.21099999999999999</v>
      </c>
      <c r="Q853" s="41">
        <v>44197</v>
      </c>
      <c r="R853" s="43">
        <v>89</v>
      </c>
      <c r="S853" s="43"/>
      <c r="T853" s="43"/>
      <c r="U853" s="30"/>
      <c r="V853" s="31"/>
      <c r="W853" s="47"/>
      <c r="X853" s="47"/>
      <c r="Y853" s="53"/>
    </row>
    <row r="854" spans="1:25" ht="45" x14ac:dyDescent="0.25">
      <c r="A854" s="32" t="s">
        <v>2848</v>
      </c>
      <c r="B854" s="32" t="s">
        <v>32</v>
      </c>
      <c r="C854" s="33" t="s">
        <v>2849</v>
      </c>
      <c r="D854" s="60">
        <v>47</v>
      </c>
      <c r="E854" s="35">
        <f t="shared" si="58"/>
        <v>4.7E-2</v>
      </c>
      <c r="F854" s="36" t="str">
        <f t="shared" si="59"/>
        <v>Micro</v>
      </c>
      <c r="G854" s="37" t="s">
        <v>176</v>
      </c>
      <c r="H854" s="38"/>
      <c r="I854" s="38"/>
      <c r="J854" s="38">
        <v>57.280903000000002</v>
      </c>
      <c r="K854" s="38">
        <v>-6.4398745000000002</v>
      </c>
      <c r="L854" s="37" t="s">
        <v>217</v>
      </c>
      <c r="M854" s="39">
        <v>2015</v>
      </c>
      <c r="N854" s="39">
        <f t="shared" si="60"/>
        <v>6</v>
      </c>
      <c r="O854" s="40">
        <v>0.46800000000000003</v>
      </c>
      <c r="P854" s="40">
        <v>0.45400000000000001</v>
      </c>
      <c r="Q854" s="41">
        <v>43525</v>
      </c>
      <c r="R854" s="43">
        <v>187</v>
      </c>
      <c r="S854" s="43"/>
      <c r="T854" s="43" t="s">
        <v>52</v>
      </c>
      <c r="U854" s="30"/>
      <c r="V854" s="31"/>
      <c r="W854" s="47"/>
      <c r="X854" s="47"/>
      <c r="Y854" s="53"/>
    </row>
    <row r="855" spans="1:25" ht="30" x14ac:dyDescent="0.25">
      <c r="A855" s="32" t="s">
        <v>2850</v>
      </c>
      <c r="B855" s="32" t="s">
        <v>32</v>
      </c>
      <c r="C855" s="33" t="s">
        <v>2851</v>
      </c>
      <c r="D855" s="60">
        <v>46</v>
      </c>
      <c r="E855" s="35">
        <f t="shared" si="58"/>
        <v>4.5999999999999999E-2</v>
      </c>
      <c r="F855" s="36" t="str">
        <f t="shared" si="59"/>
        <v>Micro</v>
      </c>
      <c r="G855" s="37" t="s">
        <v>176</v>
      </c>
      <c r="H855" s="38">
        <v>56.892713999999998</v>
      </c>
      <c r="I855" s="38">
        <v>-2.8664529999999999</v>
      </c>
      <c r="J855" s="38">
        <v>56.886912000000002</v>
      </c>
      <c r="K855" s="38">
        <v>-2.8691563000000002</v>
      </c>
      <c r="L855" s="37" t="s">
        <v>217</v>
      </c>
      <c r="M855" s="39">
        <v>2015</v>
      </c>
      <c r="N855" s="39">
        <f t="shared" si="60"/>
        <v>6</v>
      </c>
      <c r="O855" s="40">
        <v>0.20699999999999999</v>
      </c>
      <c r="P855" s="40">
        <v>0.35899999999999999</v>
      </c>
      <c r="Q855" s="41">
        <v>43891</v>
      </c>
      <c r="R855" s="43">
        <v>145</v>
      </c>
      <c r="S855" s="43"/>
      <c r="T855" s="43"/>
      <c r="U855" s="30"/>
      <c r="V855" s="31"/>
      <c r="W855" s="47"/>
      <c r="X855" s="47"/>
      <c r="Y855" s="53"/>
    </row>
    <row r="856" spans="1:25" x14ac:dyDescent="0.25">
      <c r="A856" s="32" t="s">
        <v>2852</v>
      </c>
      <c r="B856" s="32" t="s">
        <v>32</v>
      </c>
      <c r="C856" s="33"/>
      <c r="D856" s="60">
        <v>46</v>
      </c>
      <c r="E856" s="35">
        <f t="shared" si="58"/>
        <v>4.5999999999999999E-2</v>
      </c>
      <c r="F856" s="36" t="str">
        <f t="shared" si="59"/>
        <v>Micro</v>
      </c>
      <c r="G856" s="37" t="s">
        <v>176</v>
      </c>
      <c r="H856" s="38">
        <v>57.840344000000002</v>
      </c>
      <c r="I856" s="38">
        <v>-5.1793201</v>
      </c>
      <c r="J856" s="38"/>
      <c r="K856" s="38"/>
      <c r="L856" s="37" t="s">
        <v>217</v>
      </c>
      <c r="M856" s="39">
        <v>2015</v>
      </c>
      <c r="N856" s="39">
        <f t="shared" si="60"/>
        <v>6</v>
      </c>
      <c r="O856" s="40">
        <v>0.183</v>
      </c>
      <c r="P856" s="40">
        <v>0.30399999999999999</v>
      </c>
      <c r="Q856" s="41">
        <v>44197</v>
      </c>
      <c r="R856" s="43">
        <v>123</v>
      </c>
      <c r="S856" s="43"/>
      <c r="T856" s="37" t="s">
        <v>52</v>
      </c>
      <c r="U856" s="30"/>
      <c r="V856" s="31"/>
      <c r="W856" s="47"/>
      <c r="X856" s="47"/>
      <c r="Y856" s="53"/>
    </row>
    <row r="857" spans="1:25" ht="60" x14ac:dyDescent="0.25">
      <c r="A857" s="32" t="s">
        <v>2829</v>
      </c>
      <c r="B857" s="32" t="s">
        <v>206</v>
      </c>
      <c r="C857" s="33" t="s">
        <v>2830</v>
      </c>
      <c r="D857" s="60">
        <v>45</v>
      </c>
      <c r="E857" s="35">
        <f t="shared" si="58"/>
        <v>4.4999999999999998E-2</v>
      </c>
      <c r="F857" s="36" t="str">
        <f t="shared" si="59"/>
        <v>Micro</v>
      </c>
      <c r="G857" s="37" t="s">
        <v>176</v>
      </c>
      <c r="H857" s="38">
        <v>54.334881000000003</v>
      </c>
      <c r="I857" s="38">
        <v>-2.9508147999999998</v>
      </c>
      <c r="J857" s="38">
        <v>54.334001999999998</v>
      </c>
      <c r="K857" s="38">
        <v>-2.9533334</v>
      </c>
      <c r="L857" s="37" t="s">
        <v>217</v>
      </c>
      <c r="M857" s="39">
        <v>2014</v>
      </c>
      <c r="N857" s="39">
        <f t="shared" si="60"/>
        <v>7</v>
      </c>
      <c r="O857" s="40">
        <v>0.36099999999999999</v>
      </c>
      <c r="P857" s="40">
        <v>0.373</v>
      </c>
      <c r="Q857" s="41">
        <v>42401</v>
      </c>
      <c r="R857" s="43">
        <v>164</v>
      </c>
      <c r="S857" s="43"/>
      <c r="T857" s="43"/>
      <c r="U857" s="30" t="s">
        <v>2831</v>
      </c>
      <c r="V857" s="44" t="s">
        <v>2832</v>
      </c>
      <c r="W857" s="45"/>
      <c r="X857" s="45"/>
      <c r="Y857" s="48"/>
    </row>
    <row r="858" spans="1:25" x14ac:dyDescent="0.25">
      <c r="A858" s="32" t="s">
        <v>2853</v>
      </c>
      <c r="B858" s="32" t="s">
        <v>32</v>
      </c>
      <c r="C858" s="33"/>
      <c r="D858" s="60">
        <v>45</v>
      </c>
      <c r="E858" s="35">
        <f t="shared" si="58"/>
        <v>4.4999999999999998E-2</v>
      </c>
      <c r="F858" s="36" t="str">
        <f t="shared" si="59"/>
        <v>Micro</v>
      </c>
      <c r="G858" s="37"/>
      <c r="H858" s="38"/>
      <c r="I858" s="38"/>
      <c r="J858" s="38"/>
      <c r="K858" s="38"/>
      <c r="L858" s="37" t="s">
        <v>217</v>
      </c>
      <c r="M858" s="39">
        <v>2013</v>
      </c>
      <c r="N858" s="39">
        <f t="shared" si="60"/>
        <v>8</v>
      </c>
      <c r="O858" s="40">
        <v>0.51100000000000001</v>
      </c>
      <c r="P858" s="40">
        <v>0.54900000000000004</v>
      </c>
      <c r="Q858" s="41">
        <v>44197</v>
      </c>
      <c r="R858" s="43">
        <v>217</v>
      </c>
      <c r="S858" s="43"/>
      <c r="T858" s="43"/>
      <c r="U858" s="30"/>
      <c r="V858" s="31"/>
      <c r="W858" s="47"/>
      <c r="X858" s="47"/>
      <c r="Y858" s="53"/>
    </row>
    <row r="859" spans="1:25" x14ac:dyDescent="0.25">
      <c r="A859" s="32" t="s">
        <v>2855</v>
      </c>
      <c r="B859" s="32" t="s">
        <v>72</v>
      </c>
      <c r="C859" s="33" t="s">
        <v>2856</v>
      </c>
      <c r="D859" s="60">
        <v>45</v>
      </c>
      <c r="E859" s="35">
        <f t="shared" si="58"/>
        <v>4.4999999999999998E-2</v>
      </c>
      <c r="F859" s="36" t="str">
        <f t="shared" si="59"/>
        <v>Micro</v>
      </c>
      <c r="G859" s="37" t="s">
        <v>176</v>
      </c>
      <c r="H859" s="38"/>
      <c r="I859" s="38"/>
      <c r="J859" s="38"/>
      <c r="K859" s="38"/>
      <c r="L859" s="37" t="s">
        <v>217</v>
      </c>
      <c r="M859" s="39">
        <v>2017</v>
      </c>
      <c r="N859" s="39">
        <f t="shared" si="60"/>
        <v>4</v>
      </c>
      <c r="O859" s="40">
        <v>0.50600000000000001</v>
      </c>
      <c r="P859" s="40">
        <v>0.433</v>
      </c>
      <c r="Q859" s="41">
        <v>44197</v>
      </c>
      <c r="R859" s="43">
        <v>171</v>
      </c>
      <c r="S859" s="43"/>
      <c r="T859" s="43"/>
      <c r="U859" s="30"/>
      <c r="V859" s="31"/>
      <c r="W859" s="47"/>
      <c r="X859" s="47"/>
      <c r="Y859" s="53"/>
    </row>
    <row r="860" spans="1:25" x14ac:dyDescent="0.25">
      <c r="A860" s="32" t="s">
        <v>2857</v>
      </c>
      <c r="B860" s="32" t="s">
        <v>72</v>
      </c>
      <c r="C860" s="33"/>
      <c r="D860" s="60">
        <v>45</v>
      </c>
      <c r="E860" s="35">
        <f t="shared" si="58"/>
        <v>4.4999999999999998E-2</v>
      </c>
      <c r="F860" s="36" t="str">
        <f t="shared" si="59"/>
        <v>Micro</v>
      </c>
      <c r="G860" s="37" t="s">
        <v>176</v>
      </c>
      <c r="H860" s="38">
        <v>52.548233000000003</v>
      </c>
      <c r="I860" s="38">
        <v>-3.6436871000000002</v>
      </c>
      <c r="J860" s="38">
        <v>52.547663999999997</v>
      </c>
      <c r="K860" s="38">
        <v>-3.6336295000000001</v>
      </c>
      <c r="L860" s="37" t="s">
        <v>217</v>
      </c>
      <c r="M860" s="39">
        <v>2017</v>
      </c>
      <c r="N860" s="39">
        <f t="shared" si="60"/>
        <v>4</v>
      </c>
      <c r="O860" s="40">
        <v>0.29299999999999998</v>
      </c>
      <c r="P860" s="40">
        <v>0.38700000000000001</v>
      </c>
      <c r="Q860" s="41">
        <v>43891</v>
      </c>
      <c r="R860" s="43">
        <v>153</v>
      </c>
      <c r="S860" s="43"/>
      <c r="T860" s="43"/>
      <c r="U860" s="30"/>
      <c r="V860" s="31"/>
      <c r="W860" s="47"/>
      <c r="X860" s="47"/>
      <c r="Y860" s="53"/>
    </row>
    <row r="861" spans="1:25" ht="30" x14ac:dyDescent="0.25">
      <c r="A861" s="32" t="s">
        <v>2858</v>
      </c>
      <c r="B861" s="32" t="s">
        <v>206</v>
      </c>
      <c r="C861" s="33" t="s">
        <v>2859</v>
      </c>
      <c r="D861" s="60">
        <v>45</v>
      </c>
      <c r="E861" s="35">
        <f t="shared" si="58"/>
        <v>4.4999999999999998E-2</v>
      </c>
      <c r="F861" s="36" t="str">
        <f t="shared" si="59"/>
        <v>Micro</v>
      </c>
      <c r="G861" s="37" t="s">
        <v>176</v>
      </c>
      <c r="H861" s="38">
        <v>51.749453000000003</v>
      </c>
      <c r="I861" s="38">
        <v>-1.2716688</v>
      </c>
      <c r="J861" s="38">
        <v>51.749575</v>
      </c>
      <c r="K861" s="38">
        <v>-1.2718100000000001</v>
      </c>
      <c r="L861" s="37" t="s">
        <v>217</v>
      </c>
      <c r="M861" s="39">
        <v>2011</v>
      </c>
      <c r="N861" s="39">
        <f t="shared" si="60"/>
        <v>10</v>
      </c>
      <c r="O861" s="40">
        <v>0.38200000000000001</v>
      </c>
      <c r="P861" s="40">
        <v>0.38300000000000001</v>
      </c>
      <c r="Q861" s="41">
        <v>42979</v>
      </c>
      <c r="R861" s="43">
        <v>151</v>
      </c>
      <c r="S861" s="43"/>
      <c r="T861" s="43"/>
      <c r="U861" s="30"/>
      <c r="V861" s="31"/>
      <c r="W861" s="47"/>
      <c r="X861" s="47"/>
      <c r="Y861" s="53"/>
    </row>
    <row r="862" spans="1:25" x14ac:dyDescent="0.25">
      <c r="A862" s="32" t="s">
        <v>2860</v>
      </c>
      <c r="B862" s="32" t="s">
        <v>72</v>
      </c>
      <c r="C862" s="33"/>
      <c r="D862" s="60">
        <v>45</v>
      </c>
      <c r="E862" s="35">
        <f t="shared" si="58"/>
        <v>4.4999999999999998E-2</v>
      </c>
      <c r="F862" s="36" t="str">
        <f t="shared" si="59"/>
        <v>Micro</v>
      </c>
      <c r="G862" s="37" t="s">
        <v>176</v>
      </c>
      <c r="H862" s="38">
        <v>52.590867000000003</v>
      </c>
      <c r="I862" s="38">
        <v>-3.9227173</v>
      </c>
      <c r="J862" s="38">
        <v>52.601725000000002</v>
      </c>
      <c r="K862" s="38">
        <v>-3.9440194000000002</v>
      </c>
      <c r="L862" s="37" t="s">
        <v>217</v>
      </c>
      <c r="M862" s="39">
        <v>2017</v>
      </c>
      <c r="N862" s="39">
        <f t="shared" si="60"/>
        <v>4</v>
      </c>
      <c r="O862" s="43"/>
      <c r="P862" s="43"/>
      <c r="Q862" s="41">
        <v>43525</v>
      </c>
      <c r="R862" s="43">
        <v>140</v>
      </c>
      <c r="S862" s="43"/>
      <c r="T862" s="43"/>
      <c r="U862" s="30"/>
      <c r="V862" s="31"/>
      <c r="W862" s="47"/>
      <c r="X862" s="47"/>
      <c r="Y862" s="53"/>
    </row>
    <row r="863" spans="1:25" ht="30" x14ac:dyDescent="0.25">
      <c r="A863" s="32" t="s">
        <v>2862</v>
      </c>
      <c r="B863" s="32" t="s">
        <v>32</v>
      </c>
      <c r="C863" s="33"/>
      <c r="D863" s="60">
        <v>45</v>
      </c>
      <c r="E863" s="35">
        <f t="shared" si="58"/>
        <v>4.4999999999999998E-2</v>
      </c>
      <c r="F863" s="36" t="str">
        <f t="shared" si="59"/>
        <v>Micro</v>
      </c>
      <c r="G863" s="37" t="s">
        <v>176</v>
      </c>
      <c r="H863" s="38">
        <v>58.012903000000001</v>
      </c>
      <c r="I863" s="38">
        <v>-4.1601530999999996</v>
      </c>
      <c r="J863" s="38">
        <v>58.015127</v>
      </c>
      <c r="K863" s="38">
        <v>-4.1590721999999998</v>
      </c>
      <c r="L863" s="37"/>
      <c r="M863" s="39">
        <v>2013</v>
      </c>
      <c r="N863" s="39">
        <f t="shared" si="60"/>
        <v>8</v>
      </c>
      <c r="O863" s="40"/>
      <c r="P863" s="40"/>
      <c r="Q863" s="41"/>
      <c r="R863" s="43"/>
      <c r="S863" s="43"/>
      <c r="T863" s="43" t="s">
        <v>52</v>
      </c>
      <c r="U863" s="30"/>
      <c r="V863" s="31"/>
      <c r="W863" s="47"/>
      <c r="X863" s="47"/>
      <c r="Y863" s="53"/>
    </row>
    <row r="864" spans="1:25" x14ac:dyDescent="0.25">
      <c r="A864" s="32" t="s">
        <v>2865</v>
      </c>
      <c r="B864" s="32" t="s">
        <v>32</v>
      </c>
      <c r="C864" s="33"/>
      <c r="D864" s="60">
        <v>45</v>
      </c>
      <c r="E864" s="35">
        <f t="shared" si="58"/>
        <v>4.4999999999999998E-2</v>
      </c>
      <c r="F864" s="36" t="str">
        <f t="shared" si="59"/>
        <v>Micro</v>
      </c>
      <c r="G864" s="37"/>
      <c r="H864" s="38"/>
      <c r="I864" s="38"/>
      <c r="J864" s="38"/>
      <c r="K864" s="38"/>
      <c r="L864" s="37" t="s">
        <v>217</v>
      </c>
      <c r="M864" s="39">
        <v>2012</v>
      </c>
      <c r="N864" s="39">
        <f t="shared" si="60"/>
        <v>9</v>
      </c>
      <c r="O864" s="40">
        <v>0.29899999999999999</v>
      </c>
      <c r="P864" s="40">
        <v>0.30099999999999999</v>
      </c>
      <c r="Q864" s="41">
        <v>42552</v>
      </c>
      <c r="R864" s="43">
        <v>119</v>
      </c>
      <c r="S864" s="43"/>
      <c r="T864" s="43"/>
      <c r="U864" s="30"/>
      <c r="V864" s="31"/>
      <c r="W864" s="47"/>
      <c r="X864" s="47"/>
      <c r="Y864" s="53"/>
    </row>
    <row r="865" spans="1:25" x14ac:dyDescent="0.25">
      <c r="A865" s="32" t="s">
        <v>2866</v>
      </c>
      <c r="B865" s="32" t="s">
        <v>206</v>
      </c>
      <c r="C865" s="33" t="s">
        <v>2866</v>
      </c>
      <c r="D865" s="60">
        <v>45</v>
      </c>
      <c r="E865" s="35">
        <f t="shared" si="58"/>
        <v>4.4999999999999998E-2</v>
      </c>
      <c r="F865" s="36" t="str">
        <f t="shared" si="59"/>
        <v>Micro</v>
      </c>
      <c r="G865" s="37" t="s">
        <v>176</v>
      </c>
      <c r="H865" s="38">
        <v>54.305880000000002</v>
      </c>
      <c r="I865" s="38">
        <v>-2.1011606999999999</v>
      </c>
      <c r="J865" s="38">
        <v>54.305401000000003</v>
      </c>
      <c r="K865" s="38">
        <v>-2.1013378</v>
      </c>
      <c r="L865" s="37" t="s">
        <v>217</v>
      </c>
      <c r="M865" s="39">
        <v>2011</v>
      </c>
      <c r="N865" s="39">
        <f t="shared" si="60"/>
        <v>10</v>
      </c>
      <c r="O865" s="40">
        <v>0.20899999999999999</v>
      </c>
      <c r="P865" s="40">
        <v>0.23499999999999999</v>
      </c>
      <c r="Q865" s="41">
        <v>44166</v>
      </c>
      <c r="R865" s="43">
        <v>93</v>
      </c>
      <c r="S865" s="43"/>
      <c r="T865" s="43"/>
      <c r="U865" s="30"/>
      <c r="V865" s="31"/>
      <c r="W865" s="47"/>
      <c r="X865" s="47"/>
      <c r="Y865" s="54">
        <v>450000</v>
      </c>
    </row>
    <row r="866" spans="1:25" ht="30" x14ac:dyDescent="0.25">
      <c r="A866" s="32" t="s">
        <v>2869</v>
      </c>
      <c r="B866" s="32" t="s">
        <v>206</v>
      </c>
      <c r="C866" s="33" t="s">
        <v>3429</v>
      </c>
      <c r="D866" s="60">
        <v>45</v>
      </c>
      <c r="E866" s="35">
        <f t="shared" si="58"/>
        <v>4.4999999999999998E-2</v>
      </c>
      <c r="F866" s="36" t="str">
        <f t="shared" si="59"/>
        <v>Micro</v>
      </c>
      <c r="G866" s="37" t="s">
        <v>176</v>
      </c>
      <c r="H866" s="38">
        <v>53.750481999999998</v>
      </c>
      <c r="I866" s="38">
        <v>-2.0349268999999999</v>
      </c>
      <c r="J866" s="38">
        <v>53.750323999999999</v>
      </c>
      <c r="K866" s="38">
        <v>-2.0372382999999998</v>
      </c>
      <c r="L866" s="37" t="s">
        <v>217</v>
      </c>
      <c r="M866" s="39">
        <v>2015</v>
      </c>
      <c r="N866" s="39">
        <f t="shared" si="60"/>
        <v>6</v>
      </c>
      <c r="O866" s="43"/>
      <c r="P866" s="43"/>
      <c r="Q866" s="41">
        <v>42339</v>
      </c>
      <c r="R866" s="43">
        <v>28</v>
      </c>
      <c r="S866" s="43"/>
      <c r="T866" s="43"/>
      <c r="U866" s="30"/>
      <c r="V866" s="31"/>
      <c r="W866" s="47"/>
      <c r="X866" s="47"/>
      <c r="Y866" s="52">
        <v>450000</v>
      </c>
    </row>
    <row r="867" spans="1:25" x14ac:dyDescent="0.25">
      <c r="A867" s="32" t="s">
        <v>3387</v>
      </c>
      <c r="B867" s="32" t="s">
        <v>72</v>
      </c>
      <c r="C867" s="33"/>
      <c r="D867" s="60">
        <v>44</v>
      </c>
      <c r="E867" s="35">
        <f t="shared" si="58"/>
        <v>4.3999999999999997E-2</v>
      </c>
      <c r="F867" s="36" t="str">
        <f t="shared" si="59"/>
        <v>Micro</v>
      </c>
      <c r="G867" s="37"/>
      <c r="H867" s="38"/>
      <c r="I867" s="38"/>
      <c r="J867" s="38"/>
      <c r="K867" s="38"/>
      <c r="L867" s="37" t="s">
        <v>217</v>
      </c>
      <c r="M867" s="39">
        <v>2013</v>
      </c>
      <c r="N867" s="39">
        <f t="shared" si="60"/>
        <v>8</v>
      </c>
      <c r="O867" s="40">
        <v>0.498</v>
      </c>
      <c r="P867" s="40">
        <v>0.47199999999999998</v>
      </c>
      <c r="Q867" s="41">
        <v>42064</v>
      </c>
      <c r="R867" s="43">
        <v>182</v>
      </c>
      <c r="S867" s="43"/>
      <c r="T867" s="43"/>
      <c r="U867" s="30"/>
      <c r="V867" s="31"/>
      <c r="W867" s="47"/>
      <c r="X867" s="47"/>
      <c r="Y867" s="53"/>
    </row>
    <row r="868" spans="1:25" x14ac:dyDescent="0.25">
      <c r="A868" s="32" t="s">
        <v>2870</v>
      </c>
      <c r="B868" s="32" t="s">
        <v>206</v>
      </c>
      <c r="C868" s="33" t="s">
        <v>2871</v>
      </c>
      <c r="D868" s="60">
        <v>44</v>
      </c>
      <c r="E868" s="35">
        <f t="shared" si="58"/>
        <v>4.3999999999999997E-2</v>
      </c>
      <c r="F868" s="36" t="str">
        <f t="shared" si="59"/>
        <v>Micro</v>
      </c>
      <c r="G868" s="37" t="s">
        <v>176</v>
      </c>
      <c r="H868" s="38">
        <v>51.327207999999999</v>
      </c>
      <c r="I868" s="38">
        <v>-2.2888402999999999</v>
      </c>
      <c r="J868" s="38">
        <v>51.326920999999999</v>
      </c>
      <c r="K868" s="38">
        <v>-2.2887222</v>
      </c>
      <c r="L868" s="37" t="s">
        <v>217</v>
      </c>
      <c r="M868" s="39">
        <v>2011</v>
      </c>
      <c r="N868" s="39">
        <f t="shared" si="60"/>
        <v>10</v>
      </c>
      <c r="O868" s="40">
        <v>0.34499999999999997</v>
      </c>
      <c r="P868" s="40">
        <v>0.39700000000000002</v>
      </c>
      <c r="Q868" s="41">
        <v>43221</v>
      </c>
      <c r="R868" s="43">
        <v>153</v>
      </c>
      <c r="S868" s="43"/>
      <c r="T868" s="43"/>
      <c r="U868" s="30"/>
      <c r="V868" s="31"/>
      <c r="W868" s="47"/>
      <c r="X868" s="47">
        <v>0.5</v>
      </c>
      <c r="Y868" s="53"/>
    </row>
    <row r="869" spans="1:25" ht="30" x14ac:dyDescent="0.25">
      <c r="A869" s="32" t="s">
        <v>2872</v>
      </c>
      <c r="B869" s="32" t="s">
        <v>206</v>
      </c>
      <c r="C869" s="33" t="s">
        <v>2873</v>
      </c>
      <c r="D869" s="60">
        <v>42</v>
      </c>
      <c r="E869" s="35">
        <f t="shared" si="58"/>
        <v>4.2000000000000003E-2</v>
      </c>
      <c r="F869" s="36" t="str">
        <f t="shared" si="59"/>
        <v>Micro</v>
      </c>
      <c r="G869" s="37" t="s">
        <v>176</v>
      </c>
      <c r="H869" s="38">
        <v>51.395417000000002</v>
      </c>
      <c r="I869" s="38">
        <v>-1.1300515</v>
      </c>
      <c r="J869" s="38">
        <v>51.395437000000001</v>
      </c>
      <c r="K869" s="38">
        <v>-1.1301079000000001</v>
      </c>
      <c r="L869" s="37" t="s">
        <v>217</v>
      </c>
      <c r="M869" s="39">
        <v>2012</v>
      </c>
      <c r="N869" s="39">
        <f t="shared" si="60"/>
        <v>9</v>
      </c>
      <c r="O869" s="40">
        <v>0.63900000000000001</v>
      </c>
      <c r="P869" s="40">
        <v>0.68300000000000005</v>
      </c>
      <c r="Q869" s="41">
        <v>44105</v>
      </c>
      <c r="R869" s="43">
        <v>252</v>
      </c>
      <c r="S869" s="43"/>
      <c r="T869" s="43"/>
      <c r="U869" s="30"/>
      <c r="V869" s="31"/>
      <c r="W869" s="47"/>
      <c r="X869" s="47"/>
      <c r="Y869" s="53"/>
    </row>
    <row r="870" spans="1:25" ht="30" x14ac:dyDescent="0.25">
      <c r="A870" s="32" t="s">
        <v>2874</v>
      </c>
      <c r="B870" s="32" t="s">
        <v>32</v>
      </c>
      <c r="C870" s="33"/>
      <c r="D870" s="60">
        <v>42</v>
      </c>
      <c r="E870" s="35">
        <f t="shared" si="58"/>
        <v>4.2000000000000003E-2</v>
      </c>
      <c r="F870" s="36" t="str">
        <f t="shared" si="59"/>
        <v>Micro</v>
      </c>
      <c r="G870" s="37"/>
      <c r="H870" s="38"/>
      <c r="I870" s="38"/>
      <c r="J870" s="38"/>
      <c r="K870" s="38"/>
      <c r="L870" s="37" t="s">
        <v>217</v>
      </c>
      <c r="M870" s="39">
        <v>2005</v>
      </c>
      <c r="N870" s="39">
        <f t="shared" si="60"/>
        <v>16</v>
      </c>
      <c r="O870" s="40">
        <v>0.49399999999999999</v>
      </c>
      <c r="P870" s="40">
        <v>0.313</v>
      </c>
      <c r="Q870" s="41">
        <v>41671</v>
      </c>
      <c r="R870" s="43">
        <v>115</v>
      </c>
      <c r="S870" s="43"/>
      <c r="T870" s="43"/>
      <c r="U870" s="30"/>
      <c r="V870" s="31"/>
      <c r="W870" s="47"/>
      <c r="X870" s="47"/>
      <c r="Y870" s="53"/>
    </row>
    <row r="871" spans="1:25" ht="30" x14ac:dyDescent="0.25">
      <c r="A871" s="32" t="s">
        <v>2867</v>
      </c>
      <c r="B871" s="32" t="s">
        <v>206</v>
      </c>
      <c r="C871" s="33" t="s">
        <v>2868</v>
      </c>
      <c r="D871" s="60">
        <v>40</v>
      </c>
      <c r="E871" s="35">
        <f t="shared" si="58"/>
        <v>0.04</v>
      </c>
      <c r="F871" s="36" t="str">
        <f t="shared" si="59"/>
        <v>Micro</v>
      </c>
      <c r="G871" s="37" t="s">
        <v>176</v>
      </c>
      <c r="H871" s="38">
        <v>54.184417000000003</v>
      </c>
      <c r="I871" s="38">
        <v>-2.1872047000000001</v>
      </c>
      <c r="J871" s="38">
        <v>54.187883999999997</v>
      </c>
      <c r="K871" s="38">
        <v>-2.1834126999999999</v>
      </c>
      <c r="L871" s="37" t="s">
        <v>217</v>
      </c>
      <c r="M871" s="39">
        <v>2011</v>
      </c>
      <c r="N871" s="39">
        <f t="shared" si="60"/>
        <v>10</v>
      </c>
      <c r="O871" s="40">
        <v>0.189</v>
      </c>
      <c r="P871" s="40">
        <v>0.18</v>
      </c>
      <c r="Q871" s="41">
        <v>43525</v>
      </c>
      <c r="R871" s="43">
        <v>71</v>
      </c>
      <c r="S871" s="43"/>
      <c r="T871" s="43"/>
      <c r="U871" s="30"/>
      <c r="V871" s="31"/>
      <c r="W871" s="47" t="s">
        <v>3455</v>
      </c>
      <c r="X871" s="47">
        <v>0.5</v>
      </c>
      <c r="Y871" s="53"/>
    </row>
    <row r="872" spans="1:25" x14ac:dyDescent="0.25">
      <c r="A872" s="32" t="s">
        <v>2875</v>
      </c>
      <c r="B872" s="32" t="s">
        <v>206</v>
      </c>
      <c r="C872" s="33"/>
      <c r="D872" s="60">
        <v>40</v>
      </c>
      <c r="E872" s="35">
        <f t="shared" si="58"/>
        <v>0.04</v>
      </c>
      <c r="F872" s="36" t="str">
        <f t="shared" si="59"/>
        <v>Micro</v>
      </c>
      <c r="G872" s="37"/>
      <c r="H872" s="38"/>
      <c r="I872" s="38"/>
      <c r="J872" s="38"/>
      <c r="K872" s="38"/>
      <c r="L872" s="37" t="s">
        <v>217</v>
      </c>
      <c r="M872" s="39">
        <v>2013</v>
      </c>
      <c r="N872" s="39">
        <f t="shared" si="60"/>
        <v>8</v>
      </c>
      <c r="O872" s="40">
        <v>0.38600000000000001</v>
      </c>
      <c r="P872" s="40">
        <v>0.54100000000000004</v>
      </c>
      <c r="Q872" s="41">
        <v>44197</v>
      </c>
      <c r="R872" s="43">
        <v>190</v>
      </c>
      <c r="S872" s="43"/>
      <c r="T872" s="43"/>
      <c r="U872" s="30"/>
      <c r="V872" s="31"/>
      <c r="W872" s="47"/>
      <c r="X872" s="47"/>
      <c r="Y872" s="53"/>
    </row>
    <row r="873" spans="1:25" x14ac:dyDescent="0.25">
      <c r="A873" s="32" t="s">
        <v>3538</v>
      </c>
      <c r="B873" s="32" t="s">
        <v>676</v>
      </c>
      <c r="C873" s="33"/>
      <c r="D873" s="60">
        <v>40</v>
      </c>
      <c r="E873" s="35">
        <f t="shared" si="58"/>
        <v>0.04</v>
      </c>
      <c r="F873" s="36" t="str">
        <f t="shared" si="59"/>
        <v>Micro</v>
      </c>
      <c r="G873" s="37" t="s">
        <v>176</v>
      </c>
      <c r="H873" s="38">
        <v>54.783515000000001</v>
      </c>
      <c r="I873" s="38">
        <v>-6.5591182000000003</v>
      </c>
      <c r="J873" s="38">
        <v>54.783738999999997</v>
      </c>
      <c r="K873" s="38">
        <v>-6.5604994999999997</v>
      </c>
      <c r="L873" s="37" t="s">
        <v>40</v>
      </c>
      <c r="M873" s="39">
        <v>1975</v>
      </c>
      <c r="N873" s="39">
        <f t="shared" si="60"/>
        <v>46</v>
      </c>
      <c r="O873" s="40">
        <v>0.33500000000000002</v>
      </c>
      <c r="P873" s="40">
        <v>0.51600000000000001</v>
      </c>
      <c r="Q873" s="41">
        <v>41699</v>
      </c>
      <c r="R873" s="43">
        <v>181</v>
      </c>
      <c r="S873" s="43"/>
      <c r="T873" s="43"/>
      <c r="U873" s="30"/>
      <c r="V873" s="31"/>
      <c r="W873" s="47"/>
      <c r="X873" s="47"/>
      <c r="Y873" s="53"/>
    </row>
    <row r="874" spans="1:25" x14ac:dyDescent="0.25">
      <c r="A874" s="32" t="s">
        <v>3388</v>
      </c>
      <c r="B874" s="32" t="s">
        <v>206</v>
      </c>
      <c r="C874" s="33"/>
      <c r="D874" s="60">
        <v>40</v>
      </c>
      <c r="E874" s="35">
        <f t="shared" si="58"/>
        <v>0.04</v>
      </c>
      <c r="F874" s="36" t="str">
        <f t="shared" si="59"/>
        <v>Micro</v>
      </c>
      <c r="G874" s="37"/>
      <c r="H874" s="38"/>
      <c r="I874" s="38"/>
      <c r="J874" s="38"/>
      <c r="K874" s="38"/>
      <c r="L874" s="37" t="s">
        <v>217</v>
      </c>
      <c r="M874" s="39">
        <v>2014</v>
      </c>
      <c r="N874" s="39">
        <f t="shared" si="60"/>
        <v>7</v>
      </c>
      <c r="O874" s="40">
        <v>0.377</v>
      </c>
      <c r="P874" s="40">
        <v>0.51</v>
      </c>
      <c r="Q874" s="41">
        <v>44044</v>
      </c>
      <c r="R874" s="43">
        <v>179</v>
      </c>
      <c r="S874" s="43"/>
      <c r="T874" s="43"/>
      <c r="U874" s="30"/>
      <c r="V874" s="31"/>
      <c r="W874" s="47"/>
      <c r="X874" s="47"/>
      <c r="Y874" s="53"/>
    </row>
    <row r="875" spans="1:25" x14ac:dyDescent="0.25">
      <c r="A875" s="32" t="s">
        <v>2876</v>
      </c>
      <c r="B875" s="32" t="s">
        <v>206</v>
      </c>
      <c r="C875" s="33"/>
      <c r="D875" s="60">
        <v>40</v>
      </c>
      <c r="E875" s="35">
        <f t="shared" si="58"/>
        <v>0.04</v>
      </c>
      <c r="F875" s="36" t="str">
        <f t="shared" si="59"/>
        <v>Micro</v>
      </c>
      <c r="G875" s="37"/>
      <c r="H875" s="38"/>
      <c r="I875" s="38"/>
      <c r="J875" s="38"/>
      <c r="K875" s="38"/>
      <c r="L875" s="37" t="s">
        <v>217</v>
      </c>
      <c r="M875" s="39">
        <v>2015</v>
      </c>
      <c r="N875" s="39">
        <f t="shared" si="60"/>
        <v>6</v>
      </c>
      <c r="O875" s="40">
        <v>0.44600000000000001</v>
      </c>
      <c r="P875" s="40">
        <v>0.48099999999999998</v>
      </c>
      <c r="Q875" s="41">
        <v>44166</v>
      </c>
      <c r="R875" s="43">
        <v>169</v>
      </c>
      <c r="S875" s="43"/>
      <c r="T875" s="43"/>
      <c r="U875" s="30"/>
      <c r="V875" s="31"/>
      <c r="W875" s="47"/>
      <c r="X875" s="47"/>
      <c r="Y875" s="53"/>
    </row>
    <row r="876" spans="1:25" ht="30" x14ac:dyDescent="0.25">
      <c r="A876" s="32" t="s">
        <v>3389</v>
      </c>
      <c r="B876" s="32" t="s">
        <v>206</v>
      </c>
      <c r="C876" s="33" t="s">
        <v>2877</v>
      </c>
      <c r="D876" s="60">
        <v>40</v>
      </c>
      <c r="E876" s="35">
        <f t="shared" si="58"/>
        <v>0.04</v>
      </c>
      <c r="F876" s="36" t="str">
        <f t="shared" si="59"/>
        <v>Micro</v>
      </c>
      <c r="G876" s="37" t="s">
        <v>176</v>
      </c>
      <c r="H876" s="38">
        <v>51.972177000000002</v>
      </c>
      <c r="I876" s="38">
        <v>0.92734896</v>
      </c>
      <c r="J876" s="38">
        <v>51.972186000000001</v>
      </c>
      <c r="K876" s="38">
        <v>0.92719472999999997</v>
      </c>
      <c r="L876" s="37" t="s">
        <v>217</v>
      </c>
      <c r="M876" s="39">
        <v>2014</v>
      </c>
      <c r="N876" s="39">
        <f t="shared" si="60"/>
        <v>7</v>
      </c>
      <c r="O876" s="40">
        <v>0.27600000000000002</v>
      </c>
      <c r="P876" s="40">
        <v>0.251</v>
      </c>
      <c r="Q876" s="41">
        <v>42887</v>
      </c>
      <c r="R876" s="43">
        <v>88</v>
      </c>
      <c r="S876" s="43"/>
      <c r="T876" s="43"/>
      <c r="U876" s="30"/>
      <c r="V876" s="31"/>
      <c r="W876" s="47"/>
      <c r="X876" s="47"/>
      <c r="Y876" s="53"/>
    </row>
    <row r="877" spans="1:25" ht="45" x14ac:dyDescent="0.25">
      <c r="A877" s="32" t="s">
        <v>2878</v>
      </c>
      <c r="B877" s="32" t="s">
        <v>206</v>
      </c>
      <c r="C877" s="33" t="s">
        <v>2879</v>
      </c>
      <c r="D877" s="60">
        <v>40</v>
      </c>
      <c r="E877" s="35">
        <f t="shared" si="58"/>
        <v>0.04</v>
      </c>
      <c r="F877" s="36" t="str">
        <f t="shared" si="59"/>
        <v>Micro</v>
      </c>
      <c r="G877" s="37" t="s">
        <v>176</v>
      </c>
      <c r="H877" s="38">
        <v>52.133397000000002</v>
      </c>
      <c r="I877" s="38">
        <v>-0.45433870999999998</v>
      </c>
      <c r="J877" s="38">
        <v>52.133383000000002</v>
      </c>
      <c r="K877" s="38">
        <v>-0.45477726000000002</v>
      </c>
      <c r="L877" s="37" t="s">
        <v>217</v>
      </c>
      <c r="M877" s="39">
        <v>2012</v>
      </c>
      <c r="N877" s="39">
        <f t="shared" si="60"/>
        <v>9</v>
      </c>
      <c r="O877" s="40">
        <v>0.32900000000000001</v>
      </c>
      <c r="P877" s="40">
        <v>0.22500000000000001</v>
      </c>
      <c r="Q877" s="41">
        <v>43891</v>
      </c>
      <c r="R877" s="43">
        <v>79</v>
      </c>
      <c r="S877" s="43"/>
      <c r="T877" s="43"/>
      <c r="U877" s="30"/>
      <c r="V877" s="31"/>
      <c r="W877" s="47"/>
      <c r="X877" s="47"/>
      <c r="Y877" s="53"/>
    </row>
    <row r="878" spans="1:25" ht="30" x14ac:dyDescent="0.25">
      <c r="A878" s="32" t="s">
        <v>2883</v>
      </c>
      <c r="B878" s="32" t="s">
        <v>72</v>
      </c>
      <c r="C878" s="33"/>
      <c r="D878" s="60">
        <v>37</v>
      </c>
      <c r="E878" s="35">
        <f t="shared" si="58"/>
        <v>3.6999999999999998E-2</v>
      </c>
      <c r="F878" s="36" t="str">
        <f t="shared" si="59"/>
        <v>Micro</v>
      </c>
      <c r="G878" s="37" t="s">
        <v>34</v>
      </c>
      <c r="H878" s="38">
        <v>53.063490999999999</v>
      </c>
      <c r="I878" s="111">
        <v>-3.5596695999999999</v>
      </c>
      <c r="J878" s="38">
        <v>53.063375000000001</v>
      </c>
      <c r="K878" s="38">
        <v>-3.5600021000000002</v>
      </c>
      <c r="L878" s="37" t="s">
        <v>217</v>
      </c>
      <c r="M878" s="39">
        <v>2006</v>
      </c>
      <c r="N878" s="39">
        <f t="shared" si="60"/>
        <v>15</v>
      </c>
      <c r="O878" s="40">
        <v>0.41899999999999998</v>
      </c>
      <c r="P878" s="40">
        <v>0.42799999999999999</v>
      </c>
      <c r="Q878" s="41">
        <v>44197</v>
      </c>
      <c r="R878" s="43">
        <v>139</v>
      </c>
      <c r="S878" s="43"/>
      <c r="T878" s="43"/>
      <c r="U878" s="30"/>
      <c r="V878" s="31"/>
      <c r="W878" s="47"/>
      <c r="X878" s="47"/>
      <c r="Y878" s="53"/>
    </row>
    <row r="879" spans="1:25" ht="45" x14ac:dyDescent="0.25">
      <c r="A879" s="32" t="s">
        <v>2884</v>
      </c>
      <c r="B879" s="32" t="s">
        <v>206</v>
      </c>
      <c r="C879" s="33" t="s">
        <v>272</v>
      </c>
      <c r="D879" s="60">
        <v>37</v>
      </c>
      <c r="E879" s="35">
        <f t="shared" si="58"/>
        <v>3.6999999999999998E-2</v>
      </c>
      <c r="F879" s="36" t="str">
        <f t="shared" si="59"/>
        <v>Micro</v>
      </c>
      <c r="G879" s="37" t="s">
        <v>34</v>
      </c>
      <c r="H879" s="38">
        <v>50.707197602734801</v>
      </c>
      <c r="I879" s="38">
        <v>-4.0373032338736703</v>
      </c>
      <c r="J879" s="38">
        <v>50.70635</v>
      </c>
      <c r="K879" s="38">
        <v>-4.0366400000000002</v>
      </c>
      <c r="L879" s="37" t="s">
        <v>217</v>
      </c>
      <c r="M879" s="39">
        <v>2011</v>
      </c>
      <c r="N879" s="39">
        <f t="shared" si="60"/>
        <v>10</v>
      </c>
      <c r="O879" s="40">
        <v>0.128</v>
      </c>
      <c r="P879" s="40">
        <v>0.04</v>
      </c>
      <c r="Q879" s="41">
        <v>44136</v>
      </c>
      <c r="R879" s="43">
        <v>13</v>
      </c>
      <c r="S879" s="43"/>
      <c r="T879" s="43"/>
      <c r="U879" s="30"/>
      <c r="V879" s="31"/>
      <c r="W879" s="47"/>
      <c r="X879" s="47"/>
      <c r="Y879" s="53"/>
    </row>
    <row r="880" spans="1:25" ht="30" x14ac:dyDescent="0.25">
      <c r="A880" s="32" t="s">
        <v>2885</v>
      </c>
      <c r="B880" s="32" t="s">
        <v>32</v>
      </c>
      <c r="C880" s="33" t="s">
        <v>2886</v>
      </c>
      <c r="D880" s="60">
        <v>37</v>
      </c>
      <c r="E880" s="35">
        <f t="shared" si="58"/>
        <v>3.6999999999999998E-2</v>
      </c>
      <c r="F880" s="36" t="str">
        <f t="shared" si="59"/>
        <v>Micro</v>
      </c>
      <c r="G880" s="37" t="s">
        <v>176</v>
      </c>
      <c r="H880" s="38">
        <v>56.529360563547499</v>
      </c>
      <c r="I880" s="38">
        <v>-3.2991240562792301</v>
      </c>
      <c r="J880" s="38">
        <v>56.529459783536403</v>
      </c>
      <c r="K880" s="38">
        <v>-3.2973158606549</v>
      </c>
      <c r="L880" s="37" t="s">
        <v>217</v>
      </c>
      <c r="M880" s="39">
        <v>2013</v>
      </c>
      <c r="N880" s="39">
        <f t="shared" si="60"/>
        <v>8</v>
      </c>
      <c r="O880" s="43"/>
      <c r="P880" s="43"/>
      <c r="Q880" s="41">
        <v>41609</v>
      </c>
      <c r="R880" s="43">
        <v>70</v>
      </c>
      <c r="S880" s="43"/>
      <c r="T880" s="43"/>
      <c r="U880" s="30"/>
      <c r="V880" s="31"/>
      <c r="W880" s="47"/>
      <c r="X880" s="47"/>
      <c r="Y880" s="53"/>
    </row>
    <row r="881" spans="1:30" ht="30" x14ac:dyDescent="0.25">
      <c r="A881" s="32" t="s">
        <v>2887</v>
      </c>
      <c r="B881" s="32" t="s">
        <v>72</v>
      </c>
      <c r="C881" s="33" t="s">
        <v>2451</v>
      </c>
      <c r="D881" s="60">
        <v>37</v>
      </c>
      <c r="E881" s="35">
        <f t="shared" si="58"/>
        <v>3.6999999999999998E-2</v>
      </c>
      <c r="F881" s="36" t="str">
        <f t="shared" si="59"/>
        <v>Micro</v>
      </c>
      <c r="G881" s="37" t="s">
        <v>176</v>
      </c>
      <c r="H881" s="38">
        <v>52.968024663427897</v>
      </c>
      <c r="I881" s="38">
        <v>-3.9218821788019298</v>
      </c>
      <c r="J881" s="38">
        <v>52.966703674552001</v>
      </c>
      <c r="K881" s="38">
        <v>-3.9175197703686599</v>
      </c>
      <c r="L881" s="37" t="s">
        <v>217</v>
      </c>
      <c r="M881" s="39">
        <v>2015</v>
      </c>
      <c r="N881" s="39">
        <f t="shared" ref="N881:N912" si="61">2021-M881</f>
        <v>6</v>
      </c>
      <c r="O881" s="40">
        <v>0.38600000000000001</v>
      </c>
      <c r="P881" s="40">
        <v>0.19400000000000001</v>
      </c>
      <c r="Q881" s="41">
        <v>44166</v>
      </c>
      <c r="R881" s="43">
        <v>63</v>
      </c>
      <c r="S881" s="43"/>
      <c r="T881" s="43"/>
      <c r="U881" s="30"/>
      <c r="V881" s="31"/>
      <c r="W881" s="47"/>
      <c r="X881" s="47"/>
      <c r="Y881" s="53"/>
      <c r="AD881" s="6"/>
    </row>
    <row r="882" spans="1:30" ht="30" x14ac:dyDescent="0.25">
      <c r="A882" s="32" t="s">
        <v>2888</v>
      </c>
      <c r="B882" s="32" t="s">
        <v>206</v>
      </c>
      <c r="C882" s="33" t="s">
        <v>272</v>
      </c>
      <c r="D882" s="60">
        <v>37</v>
      </c>
      <c r="E882" s="35">
        <f t="shared" si="58"/>
        <v>3.6999999999999998E-2</v>
      </c>
      <c r="F882" s="36" t="str">
        <f t="shared" si="59"/>
        <v>Micro</v>
      </c>
      <c r="G882" s="37" t="s">
        <v>1394</v>
      </c>
      <c r="H882" s="38">
        <v>50.505794999999999</v>
      </c>
      <c r="I882" s="38">
        <v>-4.4948927999999997</v>
      </c>
      <c r="J882" s="38">
        <v>50.505941999999997</v>
      </c>
      <c r="K882" s="38">
        <v>-4.4946339999999996</v>
      </c>
      <c r="L882" s="37" t="s">
        <v>217</v>
      </c>
      <c r="M882" s="39">
        <v>2013</v>
      </c>
      <c r="N882" s="39">
        <f t="shared" si="61"/>
        <v>8</v>
      </c>
      <c r="O882" s="40">
        <v>0.19600000000000001</v>
      </c>
      <c r="P882" s="40">
        <v>9.5000000000000001E-2</v>
      </c>
      <c r="Q882" s="41">
        <v>44105</v>
      </c>
      <c r="R882" s="43">
        <v>31</v>
      </c>
      <c r="S882" s="43"/>
      <c r="T882" s="43"/>
      <c r="U882" s="30"/>
      <c r="V882" s="31"/>
      <c r="W882" s="47"/>
      <c r="X882" s="47"/>
      <c r="Y882" s="53"/>
    </row>
    <row r="883" spans="1:30" ht="45" x14ac:dyDescent="0.25">
      <c r="A883" s="32" t="s">
        <v>2881</v>
      </c>
      <c r="B883" s="32" t="s">
        <v>72</v>
      </c>
      <c r="C883" s="33" t="s">
        <v>2882</v>
      </c>
      <c r="D883" s="60">
        <v>36</v>
      </c>
      <c r="E883" s="35">
        <f t="shared" si="58"/>
        <v>3.5999999999999997E-2</v>
      </c>
      <c r="F883" s="36" t="str">
        <f t="shared" si="59"/>
        <v>Micro</v>
      </c>
      <c r="G883" s="37" t="s">
        <v>2517</v>
      </c>
      <c r="H883" s="38">
        <v>51.876193000000001</v>
      </c>
      <c r="I883" s="38">
        <v>-3.3010885000000001</v>
      </c>
      <c r="J883" s="38">
        <v>51.875534000000002</v>
      </c>
      <c r="K883" s="38">
        <v>-3.3018717</v>
      </c>
      <c r="L883" s="37" t="s">
        <v>217</v>
      </c>
      <c r="M883" s="39">
        <v>2006</v>
      </c>
      <c r="N883" s="39">
        <f t="shared" si="61"/>
        <v>15</v>
      </c>
      <c r="O883" s="40">
        <v>0.58599999999999997</v>
      </c>
      <c r="P883" s="40">
        <v>0.51800000000000002</v>
      </c>
      <c r="Q883" s="41">
        <v>42156</v>
      </c>
      <c r="R883" s="43">
        <v>168</v>
      </c>
      <c r="S883" s="43"/>
      <c r="T883" s="43"/>
      <c r="U883" s="30"/>
      <c r="V883" s="31"/>
      <c r="W883" s="47"/>
      <c r="X883" s="47"/>
      <c r="Y883" s="53"/>
    </row>
    <row r="884" spans="1:30" x14ac:dyDescent="0.25">
      <c r="A884" s="32" t="s">
        <v>2889</v>
      </c>
      <c r="B884" s="32" t="s">
        <v>32</v>
      </c>
      <c r="C884" s="33"/>
      <c r="D884" s="60">
        <v>36</v>
      </c>
      <c r="E884" s="35">
        <f t="shared" si="58"/>
        <v>3.5999999999999997E-2</v>
      </c>
      <c r="F884" s="36" t="str">
        <f t="shared" si="59"/>
        <v>Micro</v>
      </c>
      <c r="G884" s="37" t="s">
        <v>176</v>
      </c>
      <c r="H884" s="38">
        <v>55.183439999999997</v>
      </c>
      <c r="I884" s="38">
        <v>-3.8877084000000002</v>
      </c>
      <c r="J884" s="38">
        <v>55.175463999999998</v>
      </c>
      <c r="K884" s="38">
        <v>-3.8946117</v>
      </c>
      <c r="L884" s="37" t="s">
        <v>217</v>
      </c>
      <c r="M884" s="39">
        <v>2012</v>
      </c>
      <c r="N884" s="39">
        <f t="shared" si="61"/>
        <v>9</v>
      </c>
      <c r="O884" s="40">
        <v>0.71799999999999997</v>
      </c>
      <c r="P884" s="40">
        <v>0.57499999999999996</v>
      </c>
      <c r="Q884" s="41">
        <v>44197</v>
      </c>
      <c r="R884" s="43">
        <v>182</v>
      </c>
      <c r="S884" s="43"/>
      <c r="T884" s="43"/>
      <c r="U884" s="30"/>
      <c r="V884" s="31"/>
      <c r="W884" s="47"/>
      <c r="X884" s="47"/>
      <c r="Y884" s="53"/>
    </row>
    <row r="885" spans="1:30" x14ac:dyDescent="0.25">
      <c r="A885" s="32" t="s">
        <v>2890</v>
      </c>
      <c r="B885" s="32" t="s">
        <v>32</v>
      </c>
      <c r="C885" s="33"/>
      <c r="D885" s="60">
        <v>36</v>
      </c>
      <c r="E885" s="35">
        <f t="shared" si="58"/>
        <v>3.5999999999999997E-2</v>
      </c>
      <c r="F885" s="36" t="str">
        <f t="shared" si="59"/>
        <v>Micro</v>
      </c>
      <c r="G885" s="37" t="s">
        <v>176</v>
      </c>
      <c r="H885" s="38">
        <v>55.143163999999999</v>
      </c>
      <c r="I885" s="38">
        <v>-3.8633533</v>
      </c>
      <c r="J885" s="38">
        <v>55.144753999999999</v>
      </c>
      <c r="K885" s="38">
        <v>-3.8700293000000001</v>
      </c>
      <c r="L885" s="37" t="s">
        <v>217</v>
      </c>
      <c r="M885" s="39">
        <v>2013</v>
      </c>
      <c r="N885" s="39">
        <f t="shared" si="61"/>
        <v>8</v>
      </c>
      <c r="O885" s="40">
        <v>0.36099999999999999</v>
      </c>
      <c r="P885" s="40">
        <v>0.35099999999999998</v>
      </c>
      <c r="Q885" s="41">
        <v>44197</v>
      </c>
      <c r="R885" s="43">
        <v>111</v>
      </c>
      <c r="S885" s="43"/>
      <c r="T885" s="43"/>
      <c r="U885" s="30"/>
      <c r="V885" s="31"/>
      <c r="W885" s="47"/>
      <c r="X885" s="47"/>
      <c r="Y885" s="53"/>
    </row>
    <row r="886" spans="1:30" x14ac:dyDescent="0.25">
      <c r="A886" s="32" t="s">
        <v>2891</v>
      </c>
      <c r="B886" s="32" t="s">
        <v>206</v>
      </c>
      <c r="C886" s="33"/>
      <c r="D886" s="60">
        <v>36</v>
      </c>
      <c r="E886" s="35">
        <f t="shared" si="58"/>
        <v>3.5999999999999997E-2</v>
      </c>
      <c r="F886" s="36" t="str">
        <f t="shared" si="59"/>
        <v>Micro</v>
      </c>
      <c r="G886" s="37" t="s">
        <v>176</v>
      </c>
      <c r="H886" s="47">
        <v>54.329509999999999</v>
      </c>
      <c r="I886" s="47">
        <v>-3.1001495000000001</v>
      </c>
      <c r="J886" s="38">
        <v>54.331958</v>
      </c>
      <c r="K886" s="38">
        <v>-3.1001468000000001</v>
      </c>
      <c r="L886" s="37" t="s">
        <v>217</v>
      </c>
      <c r="M886" s="39">
        <v>2015</v>
      </c>
      <c r="N886" s="39">
        <f t="shared" si="61"/>
        <v>6</v>
      </c>
      <c r="O886" s="40">
        <v>6.9000000000000006E-2</v>
      </c>
      <c r="P886" s="40">
        <v>8.5999999999999993E-2</v>
      </c>
      <c r="Q886" s="41">
        <v>42795</v>
      </c>
      <c r="R886" s="43">
        <v>27</v>
      </c>
      <c r="S886" s="43"/>
      <c r="T886" s="43"/>
      <c r="U886" s="30"/>
      <c r="V886" s="31"/>
      <c r="W886" s="47"/>
      <c r="X886" s="47"/>
      <c r="Y886" s="53"/>
    </row>
    <row r="887" spans="1:30" ht="30" x14ac:dyDescent="0.25">
      <c r="A887" s="32" t="s">
        <v>3537</v>
      </c>
      <c r="B887" s="32" t="s">
        <v>32</v>
      </c>
      <c r="C887" s="33"/>
      <c r="D887" s="60">
        <v>36</v>
      </c>
      <c r="E887" s="35">
        <f t="shared" si="58"/>
        <v>3.5999999999999997E-2</v>
      </c>
      <c r="F887" s="36" t="str">
        <f t="shared" si="59"/>
        <v>Micro</v>
      </c>
      <c r="G887" s="37" t="s">
        <v>176</v>
      </c>
      <c r="H887" s="38">
        <v>57.079014000000001</v>
      </c>
      <c r="I887" s="38">
        <v>-5.5141885999999998</v>
      </c>
      <c r="J887" s="38" t="s">
        <v>3296</v>
      </c>
      <c r="K887" s="58" t="s">
        <v>3297</v>
      </c>
      <c r="L887" s="37" t="s">
        <v>217</v>
      </c>
      <c r="M887" s="39">
        <v>1972</v>
      </c>
      <c r="N887" s="39">
        <f t="shared" si="61"/>
        <v>49</v>
      </c>
      <c r="O887" s="40">
        <v>0.111</v>
      </c>
      <c r="P887" s="40">
        <v>0.155</v>
      </c>
      <c r="Q887" s="41">
        <v>40238</v>
      </c>
      <c r="R887" s="43">
        <v>8</v>
      </c>
      <c r="S887" s="43"/>
      <c r="T887" s="43"/>
      <c r="U887" s="30"/>
      <c r="V887" s="31"/>
      <c r="W887" s="47"/>
      <c r="X887" s="47"/>
      <c r="Y887" s="53"/>
    </row>
    <row r="888" spans="1:30" x14ac:dyDescent="0.25">
      <c r="A888" s="32" t="s">
        <v>2892</v>
      </c>
      <c r="B888" s="32" t="s">
        <v>206</v>
      </c>
      <c r="C888" s="33"/>
      <c r="D888" s="60">
        <v>35</v>
      </c>
      <c r="E888" s="35">
        <f t="shared" si="58"/>
        <v>3.5000000000000003E-2</v>
      </c>
      <c r="F888" s="36" t="str">
        <f t="shared" si="59"/>
        <v>Micro</v>
      </c>
      <c r="G888" s="37"/>
      <c r="H888" s="38"/>
      <c r="I888" s="38"/>
      <c r="J888" s="38"/>
      <c r="K888" s="38"/>
      <c r="L888" s="37" t="s">
        <v>217</v>
      </c>
      <c r="M888" s="39">
        <v>2019</v>
      </c>
      <c r="N888" s="39">
        <f t="shared" si="61"/>
        <v>2</v>
      </c>
      <c r="O888" s="40">
        <v>0.375</v>
      </c>
      <c r="P888" s="40">
        <v>0.61799999999999999</v>
      </c>
      <c r="Q888" s="41">
        <v>44197</v>
      </c>
      <c r="R888" s="43">
        <v>190</v>
      </c>
      <c r="S888" s="43"/>
      <c r="T888" s="43"/>
      <c r="U888" s="30"/>
      <c r="V888" s="31"/>
      <c r="W888" s="47"/>
      <c r="X888" s="47"/>
      <c r="Y888" s="53"/>
    </row>
    <row r="889" spans="1:30" ht="30" x14ac:dyDescent="0.25">
      <c r="A889" s="33" t="s">
        <v>2893</v>
      </c>
      <c r="B889" s="32" t="s">
        <v>32</v>
      </c>
      <c r="C889" s="33"/>
      <c r="D889" s="60">
        <v>35</v>
      </c>
      <c r="E889" s="35">
        <f t="shared" si="58"/>
        <v>3.5000000000000003E-2</v>
      </c>
      <c r="F889" s="36" t="str">
        <f t="shared" si="59"/>
        <v>Micro</v>
      </c>
      <c r="G889" s="37" t="s">
        <v>176</v>
      </c>
      <c r="H889" s="38">
        <v>54.921028999999997</v>
      </c>
      <c r="I889" s="38">
        <v>-3.6862322999999999</v>
      </c>
      <c r="J889" s="38" t="s">
        <v>2894</v>
      </c>
      <c r="K889" s="58" t="s">
        <v>2895</v>
      </c>
      <c r="L889" s="37" t="s">
        <v>217</v>
      </c>
      <c r="M889" s="39">
        <v>2014</v>
      </c>
      <c r="N889" s="39">
        <f t="shared" si="61"/>
        <v>7</v>
      </c>
      <c r="O889" s="40">
        <v>0.624</v>
      </c>
      <c r="P889" s="40">
        <v>0.59199999999999997</v>
      </c>
      <c r="Q889" s="41">
        <v>44166</v>
      </c>
      <c r="R889" s="43">
        <v>182</v>
      </c>
      <c r="S889" s="43"/>
      <c r="T889" s="43"/>
      <c r="U889" s="30"/>
      <c r="V889" s="31"/>
      <c r="W889" s="47"/>
      <c r="X889" s="47"/>
      <c r="Y889" s="53"/>
    </row>
    <row r="890" spans="1:30" ht="30" x14ac:dyDescent="0.25">
      <c r="A890" s="32" t="s">
        <v>3390</v>
      </c>
      <c r="B890" s="32" t="s">
        <v>206</v>
      </c>
      <c r="C890" s="33" t="s">
        <v>2896</v>
      </c>
      <c r="D890" s="60">
        <v>35</v>
      </c>
      <c r="E890" s="35">
        <f t="shared" si="58"/>
        <v>3.5000000000000003E-2</v>
      </c>
      <c r="F890" s="36" t="str">
        <f t="shared" si="59"/>
        <v>Micro</v>
      </c>
      <c r="G890" s="37" t="s">
        <v>176</v>
      </c>
      <c r="H890" s="38">
        <v>51.233891558956799</v>
      </c>
      <c r="I890" s="38">
        <v>-0.57483234153484997</v>
      </c>
      <c r="J890" s="38">
        <v>51.232016999999999</v>
      </c>
      <c r="K890" s="38">
        <v>-0.57440981000000002</v>
      </c>
      <c r="L890" s="37" t="s">
        <v>217</v>
      </c>
      <c r="M890" s="39">
        <v>2006</v>
      </c>
      <c r="N890" s="39">
        <f t="shared" si="61"/>
        <v>15</v>
      </c>
      <c r="O890" s="40">
        <v>0.51300000000000001</v>
      </c>
      <c r="P890" s="40">
        <v>0.48</v>
      </c>
      <c r="Q890" s="41">
        <v>43678</v>
      </c>
      <c r="R890" s="43">
        <v>147</v>
      </c>
      <c r="S890" s="43"/>
      <c r="T890" s="76"/>
      <c r="U890" s="30"/>
      <c r="V890" s="31"/>
      <c r="W890" s="47"/>
      <c r="X890" s="47"/>
      <c r="Y890" s="52" t="s">
        <v>3456</v>
      </c>
    </row>
    <row r="891" spans="1:30" x14ac:dyDescent="0.25">
      <c r="A891" s="32" t="s">
        <v>2898</v>
      </c>
      <c r="B891" s="32" t="s">
        <v>32</v>
      </c>
      <c r="C891" s="33"/>
      <c r="D891" s="60">
        <v>35</v>
      </c>
      <c r="E891" s="35">
        <f t="shared" si="58"/>
        <v>3.5000000000000003E-2</v>
      </c>
      <c r="F891" s="36" t="str">
        <f t="shared" si="59"/>
        <v>Micro</v>
      </c>
      <c r="G891" s="37" t="s">
        <v>176</v>
      </c>
      <c r="H891" s="38">
        <v>54.926335999999999</v>
      </c>
      <c r="I891" s="38">
        <v>-4.2360569999999997</v>
      </c>
      <c r="J891" s="38">
        <v>54.922949000000003</v>
      </c>
      <c r="K891" s="38">
        <v>-4.2418452000000002</v>
      </c>
      <c r="L891" s="37" t="s">
        <v>217</v>
      </c>
      <c r="M891" s="39">
        <v>2013</v>
      </c>
      <c r="N891" s="39">
        <f t="shared" si="61"/>
        <v>8</v>
      </c>
      <c r="O891" s="43"/>
      <c r="P891" s="43"/>
      <c r="Q891" s="41">
        <v>41730</v>
      </c>
      <c r="R891" s="43">
        <v>69</v>
      </c>
      <c r="S891" s="43"/>
      <c r="T891" s="43"/>
      <c r="U891" s="30"/>
      <c r="V891" s="31"/>
      <c r="W891" s="47"/>
      <c r="X891" s="47"/>
      <c r="Y891" s="53"/>
    </row>
    <row r="892" spans="1:30" x14ac:dyDescent="0.25">
      <c r="A892" s="32" t="s">
        <v>2897</v>
      </c>
      <c r="B892" s="32" t="s">
        <v>676</v>
      </c>
      <c r="C892" s="33" t="s">
        <v>3150</v>
      </c>
      <c r="D892" s="60">
        <v>34</v>
      </c>
      <c r="E892" s="35">
        <f t="shared" si="58"/>
        <v>3.4000000000000002E-2</v>
      </c>
      <c r="F892" s="36" t="str">
        <f t="shared" si="59"/>
        <v>Micro</v>
      </c>
      <c r="G892" s="37" t="s">
        <v>176</v>
      </c>
      <c r="H892" s="38">
        <v>54.341487000000001</v>
      </c>
      <c r="I892" s="38">
        <v>-6.2194405000000001</v>
      </c>
      <c r="J892" s="38">
        <v>54.340524000000002</v>
      </c>
      <c r="K892" s="38">
        <v>-6.2175307999999996</v>
      </c>
      <c r="L892" s="37" t="s">
        <v>40</v>
      </c>
      <c r="M892" s="39">
        <v>2014</v>
      </c>
      <c r="N892" s="39">
        <f t="shared" si="61"/>
        <v>7</v>
      </c>
      <c r="O892" s="40">
        <v>0.40300000000000002</v>
      </c>
      <c r="P892" s="40">
        <v>0.38700000000000001</v>
      </c>
      <c r="Q892" s="41">
        <v>44166</v>
      </c>
      <c r="R892" s="43">
        <v>119</v>
      </c>
      <c r="S892" s="43">
        <v>321</v>
      </c>
      <c r="T892" s="43"/>
      <c r="U892" s="30"/>
      <c r="V892" s="31"/>
      <c r="W892" s="47"/>
      <c r="X892" s="47"/>
      <c r="Y892" s="53"/>
    </row>
    <row r="893" spans="1:30" x14ac:dyDescent="0.25">
      <c r="A893" s="32" t="s">
        <v>2899</v>
      </c>
      <c r="B893" s="32" t="s">
        <v>72</v>
      </c>
      <c r="C893" s="33"/>
      <c r="D893" s="60">
        <v>34</v>
      </c>
      <c r="E893" s="35">
        <f t="shared" si="58"/>
        <v>3.4000000000000002E-2</v>
      </c>
      <c r="F893" s="36" t="str">
        <f t="shared" si="59"/>
        <v>Micro</v>
      </c>
      <c r="G893" s="37"/>
      <c r="H893" s="38"/>
      <c r="I893" s="38"/>
      <c r="J893" s="38"/>
      <c r="K893" s="38"/>
      <c r="L893" s="37" t="s">
        <v>217</v>
      </c>
      <c r="M893" s="39">
        <v>2015</v>
      </c>
      <c r="N893" s="39">
        <f t="shared" si="61"/>
        <v>6</v>
      </c>
      <c r="O893" s="40">
        <v>0.69699999999999995</v>
      </c>
      <c r="P893" s="40">
        <v>0.69699999999999995</v>
      </c>
      <c r="Q893" s="41">
        <v>42614</v>
      </c>
      <c r="R893" s="43">
        <v>208</v>
      </c>
      <c r="S893" s="43"/>
      <c r="T893" s="43"/>
      <c r="U893" s="30"/>
      <c r="V893" s="31"/>
      <c r="W893" s="47"/>
      <c r="X893" s="47"/>
      <c r="Y893" s="53"/>
    </row>
    <row r="894" spans="1:30" ht="60" x14ac:dyDescent="0.25">
      <c r="A894" s="32" t="s">
        <v>2900</v>
      </c>
      <c r="B894" s="32" t="s">
        <v>72</v>
      </c>
      <c r="C894" s="33" t="s">
        <v>2901</v>
      </c>
      <c r="D894" s="60">
        <v>34</v>
      </c>
      <c r="E894" s="35">
        <f t="shared" si="58"/>
        <v>3.4000000000000002E-2</v>
      </c>
      <c r="F894" s="36" t="str">
        <f t="shared" si="59"/>
        <v>Micro</v>
      </c>
      <c r="G894" s="37" t="s">
        <v>176</v>
      </c>
      <c r="H894" s="38">
        <v>51.806686434633697</v>
      </c>
      <c r="I894" s="38">
        <v>-3.1489851101834798</v>
      </c>
      <c r="J894" s="38">
        <v>51.809474512871397</v>
      </c>
      <c r="K894" s="38">
        <v>-3.1503949452194102</v>
      </c>
      <c r="L894" s="37" t="s">
        <v>217</v>
      </c>
      <c r="M894" s="39">
        <v>2015</v>
      </c>
      <c r="N894" s="39">
        <f t="shared" si="61"/>
        <v>6</v>
      </c>
      <c r="O894" s="40">
        <v>0.50700000000000001</v>
      </c>
      <c r="P894" s="40">
        <v>0.64300000000000002</v>
      </c>
      <c r="Q894" s="41">
        <v>43891</v>
      </c>
      <c r="R894" s="43">
        <v>192</v>
      </c>
      <c r="S894" s="43"/>
      <c r="T894" s="43"/>
      <c r="U894" s="30"/>
      <c r="V894" s="31"/>
      <c r="W894" s="47"/>
      <c r="X894" s="47"/>
      <c r="Y894" s="53"/>
    </row>
    <row r="895" spans="1:30" ht="30" x14ac:dyDescent="0.25">
      <c r="A895" s="32" t="s">
        <v>2902</v>
      </c>
      <c r="B895" s="32" t="s">
        <v>72</v>
      </c>
      <c r="C895" s="33" t="s">
        <v>2903</v>
      </c>
      <c r="D895" s="60">
        <v>34</v>
      </c>
      <c r="E895" s="35">
        <f t="shared" si="58"/>
        <v>3.4000000000000002E-2</v>
      </c>
      <c r="F895" s="36" t="str">
        <f t="shared" si="59"/>
        <v>Micro</v>
      </c>
      <c r="G895" s="37"/>
      <c r="H895" s="38"/>
      <c r="I895" s="38"/>
      <c r="J895" s="38"/>
      <c r="K895" s="38"/>
      <c r="L895" s="37" t="s">
        <v>217</v>
      </c>
      <c r="M895" s="39">
        <v>2016</v>
      </c>
      <c r="N895" s="39">
        <f t="shared" si="61"/>
        <v>5</v>
      </c>
      <c r="O895" s="40">
        <v>0.504</v>
      </c>
      <c r="P895" s="40">
        <v>0.504</v>
      </c>
      <c r="Q895" s="41">
        <v>43160</v>
      </c>
      <c r="R895" s="43">
        <v>150</v>
      </c>
      <c r="S895" s="43"/>
      <c r="T895" s="43"/>
      <c r="U895" s="30"/>
      <c r="V895" s="31"/>
      <c r="W895" s="47"/>
      <c r="X895" s="47"/>
      <c r="Y895" s="53"/>
    </row>
    <row r="896" spans="1:30" x14ac:dyDescent="0.25">
      <c r="A896" s="32" t="s">
        <v>2904</v>
      </c>
      <c r="B896" s="32" t="s">
        <v>72</v>
      </c>
      <c r="C896" s="33"/>
      <c r="D896" s="60">
        <v>34</v>
      </c>
      <c r="E896" s="35">
        <f t="shared" si="58"/>
        <v>3.4000000000000002E-2</v>
      </c>
      <c r="F896" s="36" t="str">
        <f t="shared" si="59"/>
        <v>Micro</v>
      </c>
      <c r="G896" s="37"/>
      <c r="H896" s="38"/>
      <c r="I896" s="38"/>
      <c r="J896" s="38"/>
      <c r="K896" s="38"/>
      <c r="L896" s="37" t="s">
        <v>217</v>
      </c>
      <c r="M896" s="39">
        <v>2014</v>
      </c>
      <c r="N896" s="39">
        <f t="shared" si="61"/>
        <v>7</v>
      </c>
      <c r="O896" s="40">
        <v>0.22</v>
      </c>
      <c r="P896" s="40">
        <v>0.443</v>
      </c>
      <c r="Q896" s="41">
        <v>42795</v>
      </c>
      <c r="R896" s="43">
        <v>132</v>
      </c>
      <c r="S896" s="43"/>
      <c r="T896" s="43"/>
      <c r="U896" s="30"/>
      <c r="V896" s="31"/>
      <c r="W896" s="47"/>
      <c r="X896" s="47"/>
      <c r="Y896" s="53"/>
    </row>
    <row r="897" spans="1:25" ht="30" x14ac:dyDescent="0.25">
      <c r="A897" s="32" t="s">
        <v>2905</v>
      </c>
      <c r="B897" s="32" t="s">
        <v>206</v>
      </c>
      <c r="C897" s="33" t="s">
        <v>2179</v>
      </c>
      <c r="D897" s="60">
        <v>34</v>
      </c>
      <c r="E897" s="35">
        <f t="shared" si="58"/>
        <v>3.4000000000000002E-2</v>
      </c>
      <c r="F897" s="36" t="str">
        <f t="shared" si="59"/>
        <v>Micro</v>
      </c>
      <c r="G897" s="37" t="s">
        <v>176</v>
      </c>
      <c r="H897" s="38">
        <v>54.201956000000003</v>
      </c>
      <c r="I897" s="38">
        <v>-1.5765126</v>
      </c>
      <c r="J897" s="38">
        <v>54.203530999999998</v>
      </c>
      <c r="K897" s="38">
        <v>-1.5786100999999999</v>
      </c>
      <c r="L897" s="37" t="s">
        <v>217</v>
      </c>
      <c r="M897" s="39">
        <v>2008</v>
      </c>
      <c r="N897" s="39">
        <f t="shared" si="61"/>
        <v>13</v>
      </c>
      <c r="O897" s="40">
        <v>0.251</v>
      </c>
      <c r="P897" s="40">
        <v>0.35699999999999998</v>
      </c>
      <c r="Q897" s="41">
        <v>40238</v>
      </c>
      <c r="R897" s="43">
        <v>105</v>
      </c>
      <c r="S897" s="43">
        <v>210</v>
      </c>
      <c r="T897" s="43"/>
      <c r="U897" s="30"/>
      <c r="V897" s="31"/>
      <c r="W897" s="47"/>
      <c r="X897" s="47"/>
      <c r="Y897" s="53"/>
    </row>
    <row r="898" spans="1:25" x14ac:dyDescent="0.25">
      <c r="A898" s="32" t="s">
        <v>2906</v>
      </c>
      <c r="B898" s="32" t="s">
        <v>32</v>
      </c>
      <c r="C898" s="33"/>
      <c r="D898" s="60">
        <v>34</v>
      </c>
      <c r="E898" s="35">
        <f t="shared" si="58"/>
        <v>3.4000000000000002E-2</v>
      </c>
      <c r="F898" s="36" t="str">
        <f t="shared" si="59"/>
        <v>Micro</v>
      </c>
      <c r="G898" s="37" t="s">
        <v>176</v>
      </c>
      <c r="H898" s="38">
        <v>55.293194999999997</v>
      </c>
      <c r="I898" s="38">
        <v>-4.3387010999999998</v>
      </c>
      <c r="J898" s="38">
        <v>55.290579000000001</v>
      </c>
      <c r="K898" s="38">
        <v>-4.3423368</v>
      </c>
      <c r="L898" s="37" t="s">
        <v>217</v>
      </c>
      <c r="M898" s="39">
        <v>2011</v>
      </c>
      <c r="N898" s="39">
        <f t="shared" si="61"/>
        <v>10</v>
      </c>
      <c r="O898" s="40">
        <v>0.38200000000000001</v>
      </c>
      <c r="P898" s="40">
        <v>0.32900000000000001</v>
      </c>
      <c r="Q898" s="41">
        <v>42064</v>
      </c>
      <c r="R898" s="43">
        <v>98</v>
      </c>
      <c r="S898" s="43"/>
      <c r="T898" s="43"/>
      <c r="U898" s="30"/>
      <c r="V898" s="31"/>
      <c r="W898" s="47"/>
      <c r="X898" s="47"/>
      <c r="Y898" s="53"/>
    </row>
    <row r="899" spans="1:25" x14ac:dyDescent="0.25">
      <c r="A899" s="32" t="s">
        <v>2907</v>
      </c>
      <c r="B899" s="32" t="s">
        <v>72</v>
      </c>
      <c r="C899" s="33" t="s">
        <v>2908</v>
      </c>
      <c r="D899" s="60">
        <v>34</v>
      </c>
      <c r="E899" s="35">
        <f t="shared" ref="E899:E962" si="62">D899/1000</f>
        <v>3.4000000000000002E-2</v>
      </c>
      <c r="F899" s="36" t="str">
        <f t="shared" ref="F899:F962" si="63">IF(E899&gt;=5,"Large",IF(AND(E899&lt;5,E899&gt;=0.1),"Small",IF(E899&lt;0.1,"Micro")))</f>
        <v>Micro</v>
      </c>
      <c r="G899" s="37" t="s">
        <v>176</v>
      </c>
      <c r="H899" s="38">
        <v>52.770015999999998</v>
      </c>
      <c r="I899" s="38">
        <v>-3.6198877999999999</v>
      </c>
      <c r="J899" s="38">
        <v>52.771186</v>
      </c>
      <c r="K899" s="38">
        <v>-3.6097122000000001</v>
      </c>
      <c r="L899" s="37" t="s">
        <v>217</v>
      </c>
      <c r="M899" s="39">
        <v>2015</v>
      </c>
      <c r="N899" s="39">
        <f t="shared" si="61"/>
        <v>6</v>
      </c>
      <c r="O899" s="43"/>
      <c r="P899" s="43"/>
      <c r="Q899" s="41">
        <v>42186</v>
      </c>
      <c r="R899" s="43">
        <v>87</v>
      </c>
      <c r="S899" s="43"/>
      <c r="T899" s="43"/>
      <c r="U899" s="30"/>
      <c r="V899" s="31"/>
      <c r="W899" s="47"/>
      <c r="X899" s="47"/>
      <c r="Y899" s="54">
        <v>300000</v>
      </c>
    </row>
    <row r="900" spans="1:25" x14ac:dyDescent="0.25">
      <c r="A900" s="32" t="s">
        <v>2909</v>
      </c>
      <c r="B900" s="32" t="s">
        <v>72</v>
      </c>
      <c r="C900" s="33"/>
      <c r="D900" s="60">
        <v>34</v>
      </c>
      <c r="E900" s="35">
        <f t="shared" si="62"/>
        <v>3.4000000000000002E-2</v>
      </c>
      <c r="F900" s="36" t="str">
        <f t="shared" si="63"/>
        <v>Micro</v>
      </c>
      <c r="G900" s="37" t="s">
        <v>176</v>
      </c>
      <c r="H900" s="38">
        <v>52.848491000000003</v>
      </c>
      <c r="I900" s="38">
        <v>-3.8051493000000001</v>
      </c>
      <c r="J900" s="38">
        <v>52.852283</v>
      </c>
      <c r="K900" s="38">
        <v>-3.7981406999999998</v>
      </c>
      <c r="L900" s="37" t="s">
        <v>217</v>
      </c>
      <c r="M900" s="39">
        <v>2015</v>
      </c>
      <c r="N900" s="39">
        <f t="shared" si="61"/>
        <v>6</v>
      </c>
      <c r="O900" s="43"/>
      <c r="P900" s="43"/>
      <c r="Q900" s="41">
        <v>42430</v>
      </c>
      <c r="R900" s="43">
        <v>53</v>
      </c>
      <c r="S900" s="43"/>
      <c r="T900" s="43"/>
      <c r="U900" s="30"/>
      <c r="V900" s="31"/>
      <c r="W900" s="47"/>
      <c r="X900" s="47"/>
      <c r="Y900" s="53"/>
    </row>
    <row r="901" spans="1:25" x14ac:dyDescent="0.25">
      <c r="A901" s="32" t="s">
        <v>2910</v>
      </c>
      <c r="B901" s="32" t="s">
        <v>72</v>
      </c>
      <c r="C901" s="33"/>
      <c r="D901" s="60">
        <v>34</v>
      </c>
      <c r="E901" s="35">
        <f t="shared" si="62"/>
        <v>3.4000000000000002E-2</v>
      </c>
      <c r="F901" s="36" t="str">
        <f t="shared" si="63"/>
        <v>Micro</v>
      </c>
      <c r="G901" s="37" t="s">
        <v>176</v>
      </c>
      <c r="H901" s="38">
        <v>53.048910999999997</v>
      </c>
      <c r="I901" s="38">
        <v>-3.6817240999999998</v>
      </c>
      <c r="J901" s="38"/>
      <c r="K901" s="38"/>
      <c r="L901" s="37" t="s">
        <v>217</v>
      </c>
      <c r="M901" s="39">
        <v>2015</v>
      </c>
      <c r="N901" s="39">
        <f t="shared" si="61"/>
        <v>6</v>
      </c>
      <c r="O901" s="43"/>
      <c r="P901" s="43"/>
      <c r="Q901" s="41">
        <v>42339</v>
      </c>
      <c r="R901" s="43">
        <v>32</v>
      </c>
      <c r="S901" s="43"/>
      <c r="T901" s="43"/>
      <c r="U901" s="30"/>
      <c r="V901" s="31"/>
      <c r="W901" s="47"/>
      <c r="X901" s="47"/>
      <c r="Y901" s="53"/>
    </row>
    <row r="902" spans="1:25" x14ac:dyDescent="0.25">
      <c r="A902" s="32" t="s">
        <v>2911</v>
      </c>
      <c r="B902" s="32" t="s">
        <v>72</v>
      </c>
      <c r="C902" s="33"/>
      <c r="D902" s="60">
        <v>34</v>
      </c>
      <c r="E902" s="35">
        <f t="shared" si="62"/>
        <v>3.4000000000000002E-2</v>
      </c>
      <c r="F902" s="36" t="str">
        <f t="shared" si="63"/>
        <v>Micro</v>
      </c>
      <c r="G902" s="37"/>
      <c r="H902" s="38"/>
      <c r="I902" s="38"/>
      <c r="J902" s="38"/>
      <c r="K902" s="38"/>
      <c r="L902" s="37" t="s">
        <v>217</v>
      </c>
      <c r="M902" s="39">
        <v>2019</v>
      </c>
      <c r="N902" s="39">
        <f t="shared" si="61"/>
        <v>2</v>
      </c>
      <c r="O902" s="43"/>
      <c r="P902" s="43"/>
      <c r="Q902" s="41">
        <v>43525</v>
      </c>
      <c r="R902" s="43">
        <v>23</v>
      </c>
      <c r="S902" s="43"/>
      <c r="T902" s="43"/>
      <c r="U902" s="30"/>
      <c r="V902" s="31"/>
      <c r="W902" s="47"/>
      <c r="X902" s="47"/>
      <c r="Y902" s="53"/>
    </row>
    <row r="903" spans="1:25" x14ac:dyDescent="0.25">
      <c r="A903" s="32" t="s">
        <v>2912</v>
      </c>
      <c r="B903" s="32" t="s">
        <v>32</v>
      </c>
      <c r="C903" s="33"/>
      <c r="D903" s="60">
        <v>33</v>
      </c>
      <c r="E903" s="35">
        <f t="shared" si="62"/>
        <v>3.3000000000000002E-2</v>
      </c>
      <c r="F903" s="36" t="str">
        <f t="shared" si="63"/>
        <v>Micro</v>
      </c>
      <c r="G903" s="37"/>
      <c r="H903" s="38"/>
      <c r="I903" s="38"/>
      <c r="J903" s="38"/>
      <c r="K903" s="38"/>
      <c r="L903" s="37" t="s">
        <v>217</v>
      </c>
      <c r="M903" s="39">
        <v>2016</v>
      </c>
      <c r="N903" s="39">
        <f t="shared" si="61"/>
        <v>5</v>
      </c>
      <c r="O903" s="43"/>
      <c r="P903" s="43"/>
      <c r="Q903" s="41">
        <v>42917</v>
      </c>
      <c r="R903" s="43">
        <v>101</v>
      </c>
      <c r="S903" s="43"/>
      <c r="T903" s="43"/>
      <c r="U903" s="30"/>
      <c r="V903" s="31"/>
      <c r="W903" s="47"/>
      <c r="X903" s="47"/>
      <c r="Y903" s="53"/>
    </row>
    <row r="904" spans="1:25" x14ac:dyDescent="0.25">
      <c r="A904" s="33" t="s">
        <v>2913</v>
      </c>
      <c r="B904" s="33" t="s">
        <v>32</v>
      </c>
      <c r="C904" s="33"/>
      <c r="D904" s="60">
        <v>32</v>
      </c>
      <c r="E904" s="35">
        <f t="shared" si="62"/>
        <v>3.2000000000000001E-2</v>
      </c>
      <c r="F904" s="36" t="str">
        <f t="shared" si="63"/>
        <v>Micro</v>
      </c>
      <c r="G904" s="37" t="s">
        <v>176</v>
      </c>
      <c r="H904" s="38">
        <v>57.070219999999999</v>
      </c>
      <c r="I904" s="38">
        <v>-5.0120971000000001</v>
      </c>
      <c r="J904" s="38">
        <v>57.071683</v>
      </c>
      <c r="K904" s="38">
        <v>-5.0130802000000001</v>
      </c>
      <c r="L904" s="37" t="s">
        <v>217</v>
      </c>
      <c r="M904" s="39">
        <v>2015</v>
      </c>
      <c r="N904" s="39">
        <f t="shared" si="61"/>
        <v>6</v>
      </c>
      <c r="O904" s="40">
        <v>0.37</v>
      </c>
      <c r="P904" s="40">
        <v>0.25900000000000001</v>
      </c>
      <c r="Q904" s="41">
        <v>44197</v>
      </c>
      <c r="R904" s="43">
        <v>75</v>
      </c>
      <c r="S904" s="43"/>
      <c r="T904" s="43" t="s">
        <v>52</v>
      </c>
      <c r="U904" s="30"/>
      <c r="V904" s="31"/>
      <c r="W904" s="47"/>
      <c r="X904" s="47"/>
      <c r="Y904" s="53"/>
    </row>
    <row r="905" spans="1:25" x14ac:dyDescent="0.25">
      <c r="A905" s="32" t="s">
        <v>2914</v>
      </c>
      <c r="B905" s="32" t="s">
        <v>32</v>
      </c>
      <c r="C905" s="33"/>
      <c r="D905" s="60">
        <v>32</v>
      </c>
      <c r="E905" s="35">
        <f t="shared" si="62"/>
        <v>3.2000000000000001E-2</v>
      </c>
      <c r="F905" s="36" t="str">
        <f t="shared" si="63"/>
        <v>Micro</v>
      </c>
      <c r="G905" s="37" t="s">
        <v>176</v>
      </c>
      <c r="H905" s="38">
        <v>57.081488999999998</v>
      </c>
      <c r="I905" s="38">
        <v>-4.9652482999999998</v>
      </c>
      <c r="J905" s="38">
        <v>57.085233000000002</v>
      </c>
      <c r="K905" s="38">
        <v>-4.9660704000000004</v>
      </c>
      <c r="L905" s="37"/>
      <c r="M905" s="39">
        <v>2015</v>
      </c>
      <c r="N905" s="39">
        <f t="shared" si="61"/>
        <v>6</v>
      </c>
      <c r="O905" s="40"/>
      <c r="P905" s="40"/>
      <c r="Q905" s="41"/>
      <c r="R905" s="43"/>
      <c r="S905" s="43"/>
      <c r="T905" s="43" t="s">
        <v>52</v>
      </c>
      <c r="U905" s="30"/>
      <c r="V905" s="31"/>
      <c r="W905" s="47"/>
      <c r="X905" s="47"/>
      <c r="Y905" s="53"/>
    </row>
    <row r="906" spans="1:25" ht="30" x14ac:dyDescent="0.25">
      <c r="A906" s="32" t="s">
        <v>3536</v>
      </c>
      <c r="B906" s="32" t="s">
        <v>206</v>
      </c>
      <c r="C906" s="33"/>
      <c r="D906" s="60">
        <v>32</v>
      </c>
      <c r="E906" s="35">
        <f t="shared" si="62"/>
        <v>3.2000000000000001E-2</v>
      </c>
      <c r="F906" s="36" t="str">
        <f t="shared" si="63"/>
        <v>Micro</v>
      </c>
      <c r="G906" s="37"/>
      <c r="H906" s="38"/>
      <c r="I906" s="38"/>
      <c r="J906" s="38"/>
      <c r="K906" s="38"/>
      <c r="L906" s="37" t="s">
        <v>40</v>
      </c>
      <c r="M906" s="39">
        <v>2004</v>
      </c>
      <c r="N906" s="39">
        <f t="shared" si="61"/>
        <v>17</v>
      </c>
      <c r="O906" s="40">
        <v>0.38300000000000001</v>
      </c>
      <c r="P906" s="40">
        <v>0.41399999999999998</v>
      </c>
      <c r="Q906" s="41">
        <v>39142</v>
      </c>
      <c r="R906" s="43">
        <v>116</v>
      </c>
      <c r="S906" s="43">
        <v>116</v>
      </c>
      <c r="T906" s="43"/>
      <c r="U906" s="30"/>
      <c r="V906" s="31"/>
      <c r="W906" s="47"/>
      <c r="X906" s="47"/>
      <c r="Y906" s="53"/>
    </row>
    <row r="907" spans="1:25" x14ac:dyDescent="0.25">
      <c r="A907" s="32" t="s">
        <v>2915</v>
      </c>
      <c r="B907" s="32" t="s">
        <v>32</v>
      </c>
      <c r="C907" s="33"/>
      <c r="D907" s="60">
        <v>32</v>
      </c>
      <c r="E907" s="35">
        <f t="shared" si="62"/>
        <v>3.2000000000000001E-2</v>
      </c>
      <c r="F907" s="36" t="str">
        <f t="shared" si="63"/>
        <v>Micro</v>
      </c>
      <c r="G907" s="37"/>
      <c r="H907" s="38"/>
      <c r="I907" s="38"/>
      <c r="J907" s="38"/>
      <c r="K907" s="38"/>
      <c r="L907" s="37" t="s">
        <v>217</v>
      </c>
      <c r="M907" s="39">
        <v>2017</v>
      </c>
      <c r="N907" s="39">
        <f t="shared" si="61"/>
        <v>4</v>
      </c>
      <c r="O907" s="40">
        <v>0.35899999999999999</v>
      </c>
      <c r="P907" s="40">
        <v>0.30599999999999999</v>
      </c>
      <c r="Q907" s="41">
        <v>44075</v>
      </c>
      <c r="R907" s="43">
        <v>86</v>
      </c>
      <c r="S907" s="43"/>
      <c r="T907" s="43"/>
      <c r="U907" s="30"/>
      <c r="V907" s="31"/>
      <c r="W907" s="47"/>
      <c r="X907" s="47"/>
      <c r="Y907" s="53"/>
    </row>
    <row r="908" spans="1:25" ht="30" x14ac:dyDescent="0.25">
      <c r="A908" s="32" t="s">
        <v>3535</v>
      </c>
      <c r="B908" s="32" t="s">
        <v>32</v>
      </c>
      <c r="C908" s="33"/>
      <c r="D908" s="60">
        <v>32</v>
      </c>
      <c r="E908" s="35">
        <f t="shared" si="62"/>
        <v>3.2000000000000001E-2</v>
      </c>
      <c r="F908" s="36" t="str">
        <f t="shared" si="63"/>
        <v>Micro</v>
      </c>
      <c r="G908" s="37" t="s">
        <v>34</v>
      </c>
      <c r="H908" s="38">
        <v>55.062033999999997</v>
      </c>
      <c r="I908" s="38">
        <v>-3.9443291999999999</v>
      </c>
      <c r="J908" s="38">
        <v>55.058433999999998</v>
      </c>
      <c r="K908" s="38">
        <v>-3.9509918000000002</v>
      </c>
      <c r="L908" s="37" t="s">
        <v>40</v>
      </c>
      <c r="M908" s="39">
        <v>1982</v>
      </c>
      <c r="N908" s="39">
        <f t="shared" si="61"/>
        <v>39</v>
      </c>
      <c r="O908" s="40">
        <v>8.1000000000000003E-2</v>
      </c>
      <c r="P908" s="40">
        <v>7.1999999999999995E-2</v>
      </c>
      <c r="Q908" s="41">
        <v>40238</v>
      </c>
      <c r="R908" s="43">
        <v>20</v>
      </c>
      <c r="S908" s="43"/>
      <c r="T908" s="43"/>
      <c r="U908" s="30"/>
      <c r="V908" s="31"/>
      <c r="W908" s="47"/>
      <c r="X908" s="47"/>
      <c r="Y908" s="53"/>
    </row>
    <row r="909" spans="1:25" ht="30" x14ac:dyDescent="0.25">
      <c r="A909" s="32" t="s">
        <v>2863</v>
      </c>
      <c r="B909" s="32" t="s">
        <v>206</v>
      </c>
      <c r="C909" s="33" t="s">
        <v>2864</v>
      </c>
      <c r="D909" s="60">
        <v>30</v>
      </c>
      <c r="E909" s="35">
        <f t="shared" si="62"/>
        <v>0.03</v>
      </c>
      <c r="F909" s="36" t="str">
        <f t="shared" si="63"/>
        <v>Micro</v>
      </c>
      <c r="G909" s="37" t="s">
        <v>1394</v>
      </c>
      <c r="H909" s="38">
        <v>54.310135000000002</v>
      </c>
      <c r="I909" s="38">
        <v>-2.6310338</v>
      </c>
      <c r="J909" s="38">
        <v>54.310689000000004</v>
      </c>
      <c r="K909" s="38">
        <v>-2.6312107999999998</v>
      </c>
      <c r="L909" s="37" t="s">
        <v>217</v>
      </c>
      <c r="M909" s="39">
        <v>2016</v>
      </c>
      <c r="N909" s="39">
        <f t="shared" si="61"/>
        <v>5</v>
      </c>
      <c r="O909" s="40">
        <v>0.315</v>
      </c>
      <c r="P909" s="40">
        <v>0.35199999999999998</v>
      </c>
      <c r="Q909" s="41">
        <v>43891</v>
      </c>
      <c r="R909" s="43">
        <v>139</v>
      </c>
      <c r="S909" s="43"/>
      <c r="T909" s="43"/>
      <c r="U909" s="30"/>
      <c r="V909" s="31"/>
      <c r="W909" s="47"/>
      <c r="X909" s="47"/>
      <c r="Y909" s="52">
        <v>312000</v>
      </c>
    </row>
    <row r="910" spans="1:25" ht="30" x14ac:dyDescent="0.25">
      <c r="A910" s="32" t="s">
        <v>2880</v>
      </c>
      <c r="B910" s="32" t="s">
        <v>206</v>
      </c>
      <c r="C910" s="33" t="s">
        <v>3477</v>
      </c>
      <c r="D910" s="60">
        <v>30</v>
      </c>
      <c r="E910" s="35">
        <f t="shared" si="62"/>
        <v>0.03</v>
      </c>
      <c r="F910" s="36" t="str">
        <f t="shared" si="63"/>
        <v>Micro</v>
      </c>
      <c r="G910" s="37" t="s">
        <v>176</v>
      </c>
      <c r="H910" s="38">
        <v>54.411909999999999</v>
      </c>
      <c r="I910" s="38">
        <v>-2.7689770999999999</v>
      </c>
      <c r="J910" s="38">
        <v>54.410432999999998</v>
      </c>
      <c r="K910" s="38">
        <v>-2.7734966999999999</v>
      </c>
      <c r="L910" s="37" t="s">
        <v>217</v>
      </c>
      <c r="M910" s="39">
        <v>2011</v>
      </c>
      <c r="N910" s="39">
        <f t="shared" si="61"/>
        <v>10</v>
      </c>
      <c r="O910" s="40">
        <v>0.185</v>
      </c>
      <c r="P910" s="40">
        <v>0.186</v>
      </c>
      <c r="Q910" s="41">
        <v>43525</v>
      </c>
      <c r="R910" s="43">
        <v>65</v>
      </c>
      <c r="S910" s="43"/>
      <c r="T910" s="43"/>
      <c r="U910" s="30"/>
      <c r="V910" s="31"/>
      <c r="W910" s="47"/>
      <c r="X910" s="47"/>
      <c r="Y910" s="53"/>
    </row>
    <row r="911" spans="1:25" ht="30" x14ac:dyDescent="0.25">
      <c r="A911" s="32" t="s">
        <v>2916</v>
      </c>
      <c r="B911" s="32" t="s">
        <v>72</v>
      </c>
      <c r="C911" s="33" t="s">
        <v>2917</v>
      </c>
      <c r="D911" s="60">
        <v>30</v>
      </c>
      <c r="E911" s="35">
        <f t="shared" si="62"/>
        <v>0.03</v>
      </c>
      <c r="F911" s="36" t="str">
        <f t="shared" si="63"/>
        <v>Micro</v>
      </c>
      <c r="G911" s="37" t="s">
        <v>176</v>
      </c>
      <c r="H911" s="38">
        <v>52.173119</v>
      </c>
      <c r="I911" s="38">
        <v>-3.9373635</v>
      </c>
      <c r="J911" s="38">
        <v>52.167355000000001</v>
      </c>
      <c r="K911" s="38">
        <v>-3.9301721000000001</v>
      </c>
      <c r="L911" s="37" t="s">
        <v>217</v>
      </c>
      <c r="M911" s="39">
        <v>2016</v>
      </c>
      <c r="N911" s="39">
        <f t="shared" si="61"/>
        <v>5</v>
      </c>
      <c r="O911" s="43"/>
      <c r="P911" s="43"/>
      <c r="Q911" s="41">
        <v>42795</v>
      </c>
      <c r="R911" s="43">
        <v>136</v>
      </c>
      <c r="S911" s="43"/>
      <c r="T911" s="43"/>
      <c r="U911" s="30"/>
      <c r="V911" s="31"/>
      <c r="W911" s="47"/>
      <c r="X911" s="47"/>
      <c r="Y911" s="53"/>
    </row>
    <row r="912" spans="1:25" x14ac:dyDescent="0.25">
      <c r="A912" s="32" t="s">
        <v>2918</v>
      </c>
      <c r="B912" s="32" t="s">
        <v>72</v>
      </c>
      <c r="C912" s="33"/>
      <c r="D912" s="60">
        <v>30</v>
      </c>
      <c r="E912" s="35">
        <f t="shared" si="62"/>
        <v>0.03</v>
      </c>
      <c r="F912" s="36" t="str">
        <f t="shared" si="63"/>
        <v>Micro</v>
      </c>
      <c r="G912" s="37" t="s">
        <v>176</v>
      </c>
      <c r="H912" s="38">
        <v>52.709708999999997</v>
      </c>
      <c r="I912" s="38">
        <v>-3.6275328</v>
      </c>
      <c r="J912" s="38">
        <v>52.713762000000003</v>
      </c>
      <c r="K912" s="38">
        <v>-3.6234652000000001</v>
      </c>
      <c r="L912" s="37" t="s">
        <v>217</v>
      </c>
      <c r="M912" s="39">
        <v>2016</v>
      </c>
      <c r="N912" s="39">
        <f t="shared" si="61"/>
        <v>5</v>
      </c>
      <c r="O912" s="40">
        <v>7.2999999999999995E-2</v>
      </c>
      <c r="P912" s="40">
        <v>0.34300000000000003</v>
      </c>
      <c r="Q912" s="41">
        <v>43525</v>
      </c>
      <c r="R912" s="43">
        <v>90</v>
      </c>
      <c r="S912" s="43"/>
      <c r="T912" s="43"/>
      <c r="U912" s="30"/>
      <c r="V912" s="31"/>
      <c r="W912" s="47"/>
      <c r="X912" s="47"/>
      <c r="Y912" s="53"/>
    </row>
    <row r="913" spans="1:25" ht="30" x14ac:dyDescent="0.25">
      <c r="A913" s="32" t="s">
        <v>2919</v>
      </c>
      <c r="B913" s="32" t="s">
        <v>32</v>
      </c>
      <c r="C913" s="33"/>
      <c r="D913" s="60">
        <v>30</v>
      </c>
      <c r="E913" s="35">
        <f t="shared" si="62"/>
        <v>0.03</v>
      </c>
      <c r="F913" s="36" t="str">
        <f t="shared" si="63"/>
        <v>Micro</v>
      </c>
      <c r="G913" s="37" t="s">
        <v>176</v>
      </c>
      <c r="H913" s="38">
        <v>56.953395999999998</v>
      </c>
      <c r="I913" s="38">
        <v>-4.5032499000000001</v>
      </c>
      <c r="J913" s="38">
        <v>56.957959000000002</v>
      </c>
      <c r="K913" s="38">
        <v>-4.5143928000000004</v>
      </c>
      <c r="L913" s="37" t="s">
        <v>217</v>
      </c>
      <c r="M913" s="39">
        <v>2015</v>
      </c>
      <c r="N913" s="39">
        <f t="shared" ref="N913:N944" si="64">2021-M913</f>
        <v>6</v>
      </c>
      <c r="O913" s="40">
        <v>0.35899999999999999</v>
      </c>
      <c r="P913" s="40">
        <v>0.39900000000000002</v>
      </c>
      <c r="Q913" s="41">
        <v>44136</v>
      </c>
      <c r="R913" s="43">
        <v>105</v>
      </c>
      <c r="S913" s="43"/>
      <c r="T913" s="43" t="s">
        <v>52</v>
      </c>
      <c r="U913" s="30"/>
      <c r="V913" s="31"/>
      <c r="W913" s="47"/>
      <c r="X913" s="47"/>
      <c r="Y913" s="53"/>
    </row>
    <row r="914" spans="1:25" ht="45" x14ac:dyDescent="0.25">
      <c r="A914" s="32" t="s">
        <v>2920</v>
      </c>
      <c r="B914" s="32" t="s">
        <v>72</v>
      </c>
      <c r="C914" s="33" t="s">
        <v>3430</v>
      </c>
      <c r="D914" s="60">
        <v>30</v>
      </c>
      <c r="E914" s="35">
        <f t="shared" si="62"/>
        <v>0.03</v>
      </c>
      <c r="F914" s="36" t="str">
        <f t="shared" si="63"/>
        <v>Micro</v>
      </c>
      <c r="G914" s="37" t="s">
        <v>176</v>
      </c>
      <c r="H914" s="38">
        <v>53.128196995417703</v>
      </c>
      <c r="I914" s="38">
        <v>-3.7671696633120599</v>
      </c>
      <c r="J914" s="38">
        <v>53.128477470024201</v>
      </c>
      <c r="K914" s="38">
        <v>-3.75785722437994</v>
      </c>
      <c r="L914" s="37" t="s">
        <v>217</v>
      </c>
      <c r="M914" s="39">
        <v>2017</v>
      </c>
      <c r="N914" s="39">
        <f t="shared" si="64"/>
        <v>4</v>
      </c>
      <c r="O914" s="40">
        <v>0.44500000000000001</v>
      </c>
      <c r="P914" s="40">
        <v>0.47</v>
      </c>
      <c r="Q914" s="41">
        <v>43891</v>
      </c>
      <c r="R914" s="43">
        <v>124</v>
      </c>
      <c r="S914" s="43"/>
      <c r="T914" s="43"/>
      <c r="U914" s="30"/>
      <c r="V914" s="31"/>
      <c r="W914" s="47"/>
      <c r="X914" s="47"/>
      <c r="Y914" s="53"/>
    </row>
    <row r="915" spans="1:25" ht="30" x14ac:dyDescent="0.25">
      <c r="A915" s="32" t="s">
        <v>2921</v>
      </c>
      <c r="B915" s="32" t="s">
        <v>32</v>
      </c>
      <c r="C915" s="33" t="s">
        <v>3140</v>
      </c>
      <c r="D915" s="60">
        <v>30</v>
      </c>
      <c r="E915" s="35">
        <f t="shared" si="62"/>
        <v>0.03</v>
      </c>
      <c r="F915" s="36" t="str">
        <f t="shared" si="63"/>
        <v>Micro</v>
      </c>
      <c r="G915" s="37" t="s">
        <v>176</v>
      </c>
      <c r="H915" s="38">
        <v>55.809786000000003</v>
      </c>
      <c r="I915" s="38">
        <v>-5.4613806</v>
      </c>
      <c r="J915" s="38">
        <v>55.806843999999998</v>
      </c>
      <c r="K915" s="38">
        <v>-5.4550276999999996</v>
      </c>
      <c r="L915" s="37" t="s">
        <v>217</v>
      </c>
      <c r="M915" s="39">
        <v>2015</v>
      </c>
      <c r="N915" s="39">
        <f t="shared" si="64"/>
        <v>6</v>
      </c>
      <c r="O915" s="40">
        <v>0.22900000000000001</v>
      </c>
      <c r="P915" s="40">
        <v>0.31900000000000001</v>
      </c>
      <c r="Q915" s="41">
        <v>44197</v>
      </c>
      <c r="R915" s="43">
        <v>84</v>
      </c>
      <c r="S915" s="43"/>
      <c r="T915" s="43"/>
      <c r="U915" s="30"/>
      <c r="V915" s="31"/>
      <c r="W915" s="47"/>
      <c r="X915" s="47"/>
      <c r="Y915" s="53"/>
    </row>
    <row r="916" spans="1:25" ht="30" x14ac:dyDescent="0.25">
      <c r="A916" s="33" t="s">
        <v>2922</v>
      </c>
      <c r="B916" s="32" t="s">
        <v>32</v>
      </c>
      <c r="C916" s="33" t="s">
        <v>2923</v>
      </c>
      <c r="D916" s="60">
        <v>30</v>
      </c>
      <c r="E916" s="35">
        <f t="shared" si="62"/>
        <v>0.03</v>
      </c>
      <c r="F916" s="36" t="str">
        <f t="shared" si="63"/>
        <v>Micro</v>
      </c>
      <c r="G916" s="37" t="s">
        <v>176</v>
      </c>
      <c r="H916" s="38">
        <v>55.167586999999997</v>
      </c>
      <c r="I916" s="38">
        <v>-3.9621726000000002</v>
      </c>
      <c r="J916" s="38"/>
      <c r="K916" s="38"/>
      <c r="L916" s="37" t="s">
        <v>217</v>
      </c>
      <c r="M916" s="39">
        <v>2013</v>
      </c>
      <c r="N916" s="39">
        <f t="shared" si="64"/>
        <v>8</v>
      </c>
      <c r="O916" s="40">
        <v>0.27500000000000002</v>
      </c>
      <c r="P916" s="40">
        <v>0.23100000000000001</v>
      </c>
      <c r="Q916" s="41">
        <v>42552</v>
      </c>
      <c r="R916" s="43">
        <v>61</v>
      </c>
      <c r="S916" s="43"/>
      <c r="T916" s="43"/>
      <c r="U916" s="30"/>
      <c r="V916" s="31"/>
      <c r="W916" s="47"/>
      <c r="X916" s="47"/>
      <c r="Y916" s="54">
        <v>140000</v>
      </c>
    </row>
    <row r="917" spans="1:25" x14ac:dyDescent="0.25">
      <c r="A917" s="32" t="s">
        <v>2924</v>
      </c>
      <c r="B917" s="32" t="s">
        <v>206</v>
      </c>
      <c r="C917" s="33"/>
      <c r="D917" s="60">
        <v>30</v>
      </c>
      <c r="E917" s="35">
        <f t="shared" si="62"/>
        <v>0.03</v>
      </c>
      <c r="F917" s="36" t="str">
        <f t="shared" si="63"/>
        <v>Micro</v>
      </c>
      <c r="G917" s="37"/>
      <c r="H917" s="38"/>
      <c r="I917" s="38"/>
      <c r="J917" s="38"/>
      <c r="K917" s="38"/>
      <c r="L917" s="37" t="s">
        <v>217</v>
      </c>
      <c r="M917" s="39">
        <v>2008</v>
      </c>
      <c r="N917" s="39">
        <f t="shared" si="64"/>
        <v>13</v>
      </c>
      <c r="O917" s="40">
        <v>0.154</v>
      </c>
      <c r="P917" s="40">
        <v>6.8000000000000005E-2</v>
      </c>
      <c r="Q917" s="41">
        <v>42339</v>
      </c>
      <c r="R917" s="43">
        <v>18</v>
      </c>
      <c r="S917" s="43"/>
      <c r="T917" s="43"/>
      <c r="U917" s="30"/>
      <c r="V917" s="31"/>
      <c r="W917" s="47"/>
      <c r="X917" s="47"/>
      <c r="Y917" s="53"/>
    </row>
    <row r="918" spans="1:25" x14ac:dyDescent="0.25">
      <c r="A918" s="32" t="s">
        <v>3534</v>
      </c>
      <c r="B918" s="32" t="s">
        <v>32</v>
      </c>
      <c r="C918" s="33"/>
      <c r="D918" s="60">
        <v>30</v>
      </c>
      <c r="E918" s="35">
        <f t="shared" si="62"/>
        <v>0.03</v>
      </c>
      <c r="F918" s="36" t="str">
        <f t="shared" si="63"/>
        <v>Micro</v>
      </c>
      <c r="G918" s="37"/>
      <c r="H918" s="38"/>
      <c r="I918" s="38"/>
      <c r="J918" s="38"/>
      <c r="K918" s="38"/>
      <c r="L918" s="37" t="s">
        <v>40</v>
      </c>
      <c r="M918" s="39">
        <v>2005</v>
      </c>
      <c r="N918" s="39">
        <f t="shared" si="64"/>
        <v>16</v>
      </c>
      <c r="O918" s="43"/>
      <c r="P918" s="43"/>
      <c r="Q918" s="41">
        <v>39142</v>
      </c>
      <c r="R918" s="43">
        <v>104</v>
      </c>
      <c r="S918" s="43">
        <v>104</v>
      </c>
      <c r="T918" s="43"/>
      <c r="U918" s="30"/>
      <c r="V918" s="31"/>
      <c r="W918" s="47"/>
      <c r="X918" s="47"/>
      <c r="Y918" s="53"/>
    </row>
    <row r="919" spans="1:25" x14ac:dyDescent="0.25">
      <c r="A919" s="32" t="s">
        <v>3533</v>
      </c>
      <c r="B919" s="32" t="s">
        <v>32</v>
      </c>
      <c r="C919" s="33"/>
      <c r="D919" s="60">
        <v>30</v>
      </c>
      <c r="E919" s="35">
        <f t="shared" si="62"/>
        <v>0.03</v>
      </c>
      <c r="F919" s="36" t="str">
        <f t="shared" si="63"/>
        <v>Micro</v>
      </c>
      <c r="G919" s="37"/>
      <c r="H919" s="38"/>
      <c r="I919" s="38"/>
      <c r="J919" s="38"/>
      <c r="K919" s="38"/>
      <c r="L919" s="37" t="s">
        <v>217</v>
      </c>
      <c r="M919" s="39">
        <v>2007</v>
      </c>
      <c r="N919" s="39">
        <f t="shared" si="64"/>
        <v>14</v>
      </c>
      <c r="O919" s="40">
        <v>0.34399999999999997</v>
      </c>
      <c r="P919" s="40">
        <v>0.32200000000000001</v>
      </c>
      <c r="Q919" s="41">
        <v>40238</v>
      </c>
      <c r="R919" s="43">
        <v>85</v>
      </c>
      <c r="S919" s="43"/>
      <c r="T919" s="43"/>
      <c r="U919" s="30"/>
      <c r="V919" s="31"/>
      <c r="W919" s="47"/>
      <c r="X919" s="47"/>
      <c r="Y919" s="53"/>
    </row>
    <row r="920" spans="1:25" ht="30" x14ac:dyDescent="0.25">
      <c r="A920" s="32" t="s">
        <v>2925</v>
      </c>
      <c r="B920" s="32" t="s">
        <v>32</v>
      </c>
      <c r="C920" s="105" t="s">
        <v>2926</v>
      </c>
      <c r="D920" s="60">
        <v>30</v>
      </c>
      <c r="E920" s="35">
        <f t="shared" si="62"/>
        <v>0.03</v>
      </c>
      <c r="F920" s="36" t="str">
        <f t="shared" si="63"/>
        <v>Micro</v>
      </c>
      <c r="G920" s="37" t="s">
        <v>34</v>
      </c>
      <c r="H920" s="38">
        <v>57.146672000000002</v>
      </c>
      <c r="I920" s="38">
        <v>-5.8314183999999996</v>
      </c>
      <c r="J920" s="38">
        <v>57.148077999999998</v>
      </c>
      <c r="K920" s="38">
        <v>-5.8372751000000003</v>
      </c>
      <c r="L920" s="37"/>
      <c r="M920" s="39">
        <v>2013</v>
      </c>
      <c r="N920" s="39">
        <f t="shared" si="64"/>
        <v>8</v>
      </c>
      <c r="O920" s="40"/>
      <c r="P920" s="40"/>
      <c r="Q920" s="41"/>
      <c r="R920" s="43"/>
      <c r="S920" s="43"/>
      <c r="T920" s="43" t="s">
        <v>52</v>
      </c>
      <c r="U920" s="30"/>
      <c r="V920" s="31"/>
      <c r="W920" s="47"/>
      <c r="X920" s="47"/>
      <c r="Y920" s="53"/>
    </row>
    <row r="921" spans="1:25" x14ac:dyDescent="0.25">
      <c r="A921" s="32" t="s">
        <v>2927</v>
      </c>
      <c r="B921" s="32" t="s">
        <v>206</v>
      </c>
      <c r="C921" s="33"/>
      <c r="D921" s="60">
        <v>30</v>
      </c>
      <c r="E921" s="35">
        <f t="shared" si="62"/>
        <v>0.03</v>
      </c>
      <c r="F921" s="36" t="str">
        <f t="shared" si="63"/>
        <v>Micro</v>
      </c>
      <c r="G921" s="37"/>
      <c r="H921" s="38"/>
      <c r="I921" s="38"/>
      <c r="J921" s="38"/>
      <c r="K921" s="38"/>
      <c r="L921" s="37" t="s">
        <v>217</v>
      </c>
      <c r="M921" s="39">
        <v>2012</v>
      </c>
      <c r="N921" s="39">
        <f t="shared" si="64"/>
        <v>9</v>
      </c>
      <c r="O921" s="40">
        <v>0.57699999999999996</v>
      </c>
      <c r="P921" s="40">
        <v>0.58399999999999996</v>
      </c>
      <c r="Q921" s="41">
        <v>44166</v>
      </c>
      <c r="R921" s="43">
        <v>154</v>
      </c>
      <c r="S921" s="43"/>
      <c r="T921" s="43"/>
      <c r="U921" s="30"/>
      <c r="V921" s="31"/>
      <c r="W921" s="47"/>
      <c r="X921" s="47"/>
      <c r="Y921" s="53"/>
    </row>
    <row r="922" spans="1:25" ht="30" x14ac:dyDescent="0.25">
      <c r="A922" s="32" t="s">
        <v>2928</v>
      </c>
      <c r="B922" s="32" t="s">
        <v>72</v>
      </c>
      <c r="C922" s="33"/>
      <c r="D922" s="60">
        <v>30</v>
      </c>
      <c r="E922" s="35">
        <f t="shared" si="62"/>
        <v>0.03</v>
      </c>
      <c r="F922" s="36" t="str">
        <f t="shared" si="63"/>
        <v>Micro</v>
      </c>
      <c r="G922" s="37"/>
      <c r="H922" s="38"/>
      <c r="I922" s="38"/>
      <c r="J922" s="38"/>
      <c r="K922" s="38"/>
      <c r="L922" s="37" t="s">
        <v>217</v>
      </c>
      <c r="M922" s="39">
        <v>1991</v>
      </c>
      <c r="N922" s="39">
        <f t="shared" si="64"/>
        <v>30</v>
      </c>
      <c r="O922" s="40">
        <v>0.21099999999999999</v>
      </c>
      <c r="P922" s="40">
        <v>0.08</v>
      </c>
      <c r="Q922" s="41">
        <v>43862</v>
      </c>
      <c r="R922" s="43">
        <v>21</v>
      </c>
      <c r="S922" s="43"/>
      <c r="T922" s="43"/>
      <c r="U922" s="30"/>
      <c r="V922" s="31"/>
      <c r="W922" s="47"/>
      <c r="X922" s="47"/>
      <c r="Y922" s="54"/>
    </row>
    <row r="923" spans="1:25" ht="30" x14ac:dyDescent="0.25">
      <c r="A923" s="32" t="s">
        <v>2929</v>
      </c>
      <c r="B923" s="32" t="s">
        <v>206</v>
      </c>
      <c r="C923" s="33" t="s">
        <v>3137</v>
      </c>
      <c r="D923" s="60">
        <v>30</v>
      </c>
      <c r="E923" s="35">
        <f t="shared" si="62"/>
        <v>0.03</v>
      </c>
      <c r="F923" s="36" t="str">
        <f t="shared" si="63"/>
        <v>Micro</v>
      </c>
      <c r="G923" s="37" t="s">
        <v>176</v>
      </c>
      <c r="H923" s="38">
        <v>52.363625999999996</v>
      </c>
      <c r="I923" s="38">
        <v>-2.7153624999999999</v>
      </c>
      <c r="J923" s="38">
        <v>52.363916000000003</v>
      </c>
      <c r="K923" s="38">
        <v>-2.7159445</v>
      </c>
      <c r="L923" s="37" t="s">
        <v>217</v>
      </c>
      <c r="M923" s="39">
        <v>2016</v>
      </c>
      <c r="N923" s="39">
        <f t="shared" si="64"/>
        <v>5</v>
      </c>
      <c r="O923" s="40">
        <v>0.60199999999999998</v>
      </c>
      <c r="P923" s="40">
        <v>0.40200000000000002</v>
      </c>
      <c r="Q923" s="41">
        <v>44166</v>
      </c>
      <c r="R923" s="43">
        <v>106</v>
      </c>
      <c r="S923" s="43"/>
      <c r="T923" s="43"/>
      <c r="U923" s="30"/>
      <c r="V923" s="31"/>
      <c r="W923" s="47"/>
      <c r="X923" s="47"/>
      <c r="Y923" s="52">
        <v>400000</v>
      </c>
    </row>
    <row r="924" spans="1:25" x14ac:dyDescent="0.25">
      <c r="A924" s="32" t="s">
        <v>3532</v>
      </c>
      <c r="B924" s="32" t="s">
        <v>676</v>
      </c>
      <c r="C924" s="33"/>
      <c r="D924" s="60">
        <v>30</v>
      </c>
      <c r="E924" s="35">
        <f t="shared" si="62"/>
        <v>0.03</v>
      </c>
      <c r="F924" s="36" t="str">
        <f t="shared" si="63"/>
        <v>Micro</v>
      </c>
      <c r="G924" s="37"/>
      <c r="H924" s="38"/>
      <c r="I924" s="38"/>
      <c r="J924" s="38"/>
      <c r="K924" s="38"/>
      <c r="L924" s="37" t="s">
        <v>40</v>
      </c>
      <c r="M924" s="39">
        <v>2003</v>
      </c>
      <c r="N924" s="39">
        <f t="shared" si="64"/>
        <v>18</v>
      </c>
      <c r="O924" s="40">
        <v>0.6</v>
      </c>
      <c r="P924" s="40">
        <v>0.51600000000000001</v>
      </c>
      <c r="Q924" s="41">
        <v>44136</v>
      </c>
      <c r="R924" s="43">
        <v>136</v>
      </c>
      <c r="S924" s="43">
        <v>272</v>
      </c>
      <c r="T924" s="43"/>
      <c r="U924" s="30"/>
      <c r="V924" s="31"/>
      <c r="W924" s="47"/>
      <c r="X924" s="47"/>
      <c r="Y924" s="53"/>
    </row>
    <row r="925" spans="1:25" x14ac:dyDescent="0.25">
      <c r="A925" s="32" t="s">
        <v>2930</v>
      </c>
      <c r="B925" s="32" t="s">
        <v>206</v>
      </c>
      <c r="C925" s="33"/>
      <c r="D925" s="60">
        <v>30</v>
      </c>
      <c r="E925" s="35">
        <f t="shared" si="62"/>
        <v>0.03</v>
      </c>
      <c r="F925" s="36" t="str">
        <f t="shared" si="63"/>
        <v>Micro</v>
      </c>
      <c r="G925" s="37"/>
      <c r="H925" s="38"/>
      <c r="I925" s="38"/>
      <c r="J925" s="38"/>
      <c r="K925" s="38"/>
      <c r="L925" s="37" t="s">
        <v>217</v>
      </c>
      <c r="M925" s="39">
        <v>2009</v>
      </c>
      <c r="N925" s="39">
        <f t="shared" si="64"/>
        <v>12</v>
      </c>
      <c r="O925" s="43"/>
      <c r="P925" s="43"/>
      <c r="Q925" s="41">
        <v>40238</v>
      </c>
      <c r="R925" s="43">
        <v>112</v>
      </c>
      <c r="S925" s="43">
        <v>224</v>
      </c>
      <c r="T925" s="43"/>
      <c r="U925" s="30"/>
      <c r="V925" s="31"/>
      <c r="W925" s="47"/>
      <c r="X925" s="47"/>
      <c r="Y925" s="53"/>
    </row>
    <row r="926" spans="1:25" ht="45" x14ac:dyDescent="0.25">
      <c r="A926" s="32" t="s">
        <v>2931</v>
      </c>
      <c r="B926" s="33" t="s">
        <v>72</v>
      </c>
      <c r="C926" s="33" t="s">
        <v>3142</v>
      </c>
      <c r="D926" s="38">
        <v>30</v>
      </c>
      <c r="E926" s="35">
        <f t="shared" si="62"/>
        <v>0.03</v>
      </c>
      <c r="F926" s="36" t="str">
        <f t="shared" si="63"/>
        <v>Micro</v>
      </c>
      <c r="G926" s="37" t="s">
        <v>176</v>
      </c>
      <c r="H926" s="38">
        <v>52.717265032084597</v>
      </c>
      <c r="I926" s="38">
        <v>-3.7235000271666401</v>
      </c>
      <c r="J926" s="38">
        <v>52.7131205514711</v>
      </c>
      <c r="K926" s="38">
        <v>-3.73400534437017</v>
      </c>
      <c r="L926" s="37" t="s">
        <v>217</v>
      </c>
      <c r="M926" s="39">
        <v>2014</v>
      </c>
      <c r="N926" s="39">
        <f t="shared" si="64"/>
        <v>7</v>
      </c>
      <c r="O926" s="40">
        <v>0.54300000000000004</v>
      </c>
      <c r="P926" s="40">
        <v>0.64300000000000002</v>
      </c>
      <c r="Q926" s="41">
        <v>43891</v>
      </c>
      <c r="R926" s="43">
        <v>169</v>
      </c>
      <c r="S926" s="43"/>
      <c r="T926" s="43"/>
      <c r="U926" s="30"/>
      <c r="V926" s="31"/>
      <c r="W926" s="47"/>
      <c r="X926" s="47"/>
      <c r="Y926" s="53"/>
    </row>
    <row r="927" spans="1:25" ht="30" x14ac:dyDescent="0.25">
      <c r="A927" s="32" t="s">
        <v>2932</v>
      </c>
      <c r="B927" s="32" t="s">
        <v>72</v>
      </c>
      <c r="C927" s="33"/>
      <c r="D927" s="60">
        <v>30</v>
      </c>
      <c r="E927" s="35">
        <f t="shared" si="62"/>
        <v>0.03</v>
      </c>
      <c r="F927" s="36" t="str">
        <f t="shared" si="63"/>
        <v>Micro</v>
      </c>
      <c r="G927" s="37"/>
      <c r="H927" s="38"/>
      <c r="I927" s="38"/>
      <c r="J927" s="38"/>
      <c r="K927" s="38"/>
      <c r="L927" s="37" t="s">
        <v>217</v>
      </c>
      <c r="M927" s="39">
        <v>2017</v>
      </c>
      <c r="N927" s="39">
        <f t="shared" si="64"/>
        <v>4</v>
      </c>
      <c r="O927" s="43"/>
      <c r="P927" s="43"/>
      <c r="Q927" s="41">
        <v>43101</v>
      </c>
      <c r="R927" s="43">
        <v>77</v>
      </c>
      <c r="S927" s="43"/>
      <c r="T927" s="43"/>
      <c r="U927" s="30"/>
      <c r="V927" s="31"/>
      <c r="W927" s="47"/>
      <c r="X927" s="47"/>
      <c r="Y927" s="53"/>
    </row>
    <row r="928" spans="1:25" ht="30" x14ac:dyDescent="0.25">
      <c r="A928" s="32" t="s">
        <v>2933</v>
      </c>
      <c r="B928" s="32" t="s">
        <v>72</v>
      </c>
      <c r="C928" s="33" t="s">
        <v>3143</v>
      </c>
      <c r="D928" s="60">
        <v>30</v>
      </c>
      <c r="E928" s="35">
        <f t="shared" si="62"/>
        <v>0.03</v>
      </c>
      <c r="F928" s="36" t="str">
        <f t="shared" si="63"/>
        <v>Micro</v>
      </c>
      <c r="G928" s="37" t="s">
        <v>176</v>
      </c>
      <c r="H928" s="38">
        <v>51.773283999999997</v>
      </c>
      <c r="I928" s="38">
        <v>-3.0925079000000002</v>
      </c>
      <c r="J928" s="38">
        <v>51.772860999999999</v>
      </c>
      <c r="K928" s="38">
        <v>-3.0966707000000002</v>
      </c>
      <c r="L928" s="37" t="s">
        <v>217</v>
      </c>
      <c r="M928" s="39">
        <v>2010</v>
      </c>
      <c r="N928" s="39">
        <f t="shared" si="64"/>
        <v>11</v>
      </c>
      <c r="O928" s="43"/>
      <c r="P928" s="43"/>
      <c r="Q928" s="41">
        <v>41030</v>
      </c>
      <c r="R928" s="43">
        <v>52</v>
      </c>
      <c r="S928" s="31"/>
      <c r="T928" s="31"/>
      <c r="U928" s="30"/>
      <c r="V928" s="31"/>
      <c r="W928" s="47" t="s">
        <v>3284</v>
      </c>
      <c r="X928" s="77">
        <f>5/12</f>
        <v>0.41666666666666669</v>
      </c>
      <c r="Y928" s="54">
        <v>162299</v>
      </c>
    </row>
    <row r="929" spans="1:25" ht="30" x14ac:dyDescent="0.25">
      <c r="A929" s="32" t="s">
        <v>3531</v>
      </c>
      <c r="B929" s="32" t="s">
        <v>32</v>
      </c>
      <c r="C929" s="33" t="s">
        <v>2934</v>
      </c>
      <c r="D929" s="60">
        <v>29</v>
      </c>
      <c r="E929" s="35">
        <f t="shared" si="62"/>
        <v>2.9000000000000001E-2</v>
      </c>
      <c r="F929" s="36" t="str">
        <f t="shared" si="63"/>
        <v>Micro</v>
      </c>
      <c r="G929" s="37" t="s">
        <v>176</v>
      </c>
      <c r="H929" s="38">
        <v>56.695031</v>
      </c>
      <c r="I929" s="38">
        <v>-3.9769344000000002</v>
      </c>
      <c r="J929" s="38">
        <v>56.693235999999999</v>
      </c>
      <c r="K929" s="38">
        <v>-3.9770661999999999</v>
      </c>
      <c r="L929" s="37" t="s">
        <v>217</v>
      </c>
      <c r="M929" s="39">
        <v>2016</v>
      </c>
      <c r="N929" s="39">
        <f t="shared" si="64"/>
        <v>5</v>
      </c>
      <c r="O929" s="40">
        <v>0.438</v>
      </c>
      <c r="P929" s="40">
        <v>0.55800000000000005</v>
      </c>
      <c r="Q929" s="41">
        <v>44166</v>
      </c>
      <c r="R929" s="43">
        <v>142</v>
      </c>
      <c r="S929" s="43"/>
      <c r="T929" s="43"/>
      <c r="U929" s="30"/>
      <c r="V929" s="31"/>
      <c r="W929" s="47"/>
      <c r="X929" s="47"/>
      <c r="Y929" s="53"/>
    </row>
    <row r="930" spans="1:25" x14ac:dyDescent="0.25">
      <c r="A930" s="32" t="s">
        <v>3530</v>
      </c>
      <c r="B930" s="32" t="s">
        <v>72</v>
      </c>
      <c r="C930" s="33" t="s">
        <v>3144</v>
      </c>
      <c r="D930" s="60">
        <v>29</v>
      </c>
      <c r="E930" s="35">
        <f t="shared" si="62"/>
        <v>2.9000000000000001E-2</v>
      </c>
      <c r="F930" s="36" t="str">
        <f t="shared" si="63"/>
        <v>Micro</v>
      </c>
      <c r="G930" s="37" t="s">
        <v>176</v>
      </c>
      <c r="H930" s="38">
        <v>52.961395000000003</v>
      </c>
      <c r="I930" s="38">
        <v>-3.1687679000000002</v>
      </c>
      <c r="J930" s="38">
        <v>52.95382</v>
      </c>
      <c r="K930" s="38">
        <v>-3.2005560000000002</v>
      </c>
      <c r="L930" s="37" t="s">
        <v>40</v>
      </c>
      <c r="M930" s="39">
        <v>1922</v>
      </c>
      <c r="N930" s="39">
        <f t="shared" si="64"/>
        <v>99</v>
      </c>
      <c r="O930" s="40">
        <v>0.251</v>
      </c>
      <c r="P930" s="40">
        <v>9.4E-2</v>
      </c>
      <c r="Q930" s="41">
        <v>39142</v>
      </c>
      <c r="R930" s="43">
        <v>24</v>
      </c>
      <c r="S930" s="43">
        <v>24</v>
      </c>
      <c r="T930" s="43"/>
      <c r="U930" s="30"/>
      <c r="V930" s="31"/>
      <c r="W930" s="47"/>
      <c r="X930" s="47"/>
      <c r="Y930" s="53"/>
    </row>
    <row r="931" spans="1:25" ht="30" x14ac:dyDescent="0.25">
      <c r="A931" s="32" t="s">
        <v>3391</v>
      </c>
      <c r="B931" s="32" t="s">
        <v>72</v>
      </c>
      <c r="C931" s="33" t="s">
        <v>3141</v>
      </c>
      <c r="D931" s="60">
        <v>28</v>
      </c>
      <c r="E931" s="35">
        <f t="shared" si="62"/>
        <v>2.8000000000000001E-2</v>
      </c>
      <c r="F931" s="36" t="str">
        <f t="shared" si="63"/>
        <v>Micro</v>
      </c>
      <c r="G931" s="37" t="s">
        <v>34</v>
      </c>
      <c r="H931" s="38">
        <v>52.947332000000003</v>
      </c>
      <c r="I931" s="38">
        <v>-3.9984614999999999</v>
      </c>
      <c r="J931" s="38">
        <v>52.949590999999998</v>
      </c>
      <c r="K931" s="38">
        <v>-4.0030910000000004</v>
      </c>
      <c r="L931" s="37" t="s">
        <v>217</v>
      </c>
      <c r="M931" s="39">
        <v>2013</v>
      </c>
      <c r="N931" s="39">
        <f t="shared" si="64"/>
        <v>8</v>
      </c>
      <c r="O931" s="40">
        <v>0.33100000000000002</v>
      </c>
      <c r="P931" s="40">
        <v>0.36399999999999999</v>
      </c>
      <c r="Q931" s="41">
        <v>44013</v>
      </c>
      <c r="R931" s="43">
        <v>96</v>
      </c>
      <c r="S931" s="43"/>
      <c r="T931" s="43"/>
      <c r="U931" s="30"/>
      <c r="V931" s="31"/>
      <c r="W931" s="47"/>
      <c r="X931" s="47"/>
      <c r="Y931" s="52">
        <v>420000</v>
      </c>
    </row>
    <row r="932" spans="1:25" x14ac:dyDescent="0.25">
      <c r="A932" s="32" t="s">
        <v>2935</v>
      </c>
      <c r="B932" s="32" t="s">
        <v>32</v>
      </c>
      <c r="C932" s="33"/>
      <c r="D932" s="60">
        <v>28</v>
      </c>
      <c r="E932" s="35">
        <f t="shared" si="62"/>
        <v>2.8000000000000001E-2</v>
      </c>
      <c r="F932" s="36" t="str">
        <f t="shared" si="63"/>
        <v>Micro</v>
      </c>
      <c r="G932" s="37"/>
      <c r="H932" s="38"/>
      <c r="I932" s="38"/>
      <c r="J932" s="38"/>
      <c r="K932" s="38"/>
      <c r="L932" s="37" t="s">
        <v>217</v>
      </c>
      <c r="M932" s="39">
        <v>2013</v>
      </c>
      <c r="N932" s="39">
        <f t="shared" si="64"/>
        <v>8</v>
      </c>
      <c r="O932" s="40">
        <v>0.19500000000000001</v>
      </c>
      <c r="P932" s="40">
        <v>0.28399999999999997</v>
      </c>
      <c r="Q932" s="41">
        <v>42036</v>
      </c>
      <c r="R932" s="43">
        <v>70</v>
      </c>
      <c r="S932" s="43"/>
      <c r="T932" s="43"/>
      <c r="U932" s="30"/>
      <c r="V932" s="31"/>
      <c r="W932" s="47"/>
      <c r="X932" s="47"/>
      <c r="Y932" s="53"/>
    </row>
    <row r="933" spans="1:25" x14ac:dyDescent="0.25">
      <c r="A933" s="32" t="s">
        <v>2936</v>
      </c>
      <c r="B933" s="32" t="s">
        <v>32</v>
      </c>
      <c r="C933" s="33"/>
      <c r="D933" s="60">
        <v>28</v>
      </c>
      <c r="E933" s="35">
        <f t="shared" si="62"/>
        <v>2.8000000000000001E-2</v>
      </c>
      <c r="F933" s="36" t="str">
        <f t="shared" si="63"/>
        <v>Micro</v>
      </c>
      <c r="G933" s="37"/>
      <c r="H933" s="38"/>
      <c r="I933" s="38"/>
      <c r="J933" s="38"/>
      <c r="K933" s="38"/>
      <c r="L933" s="37" t="s">
        <v>217</v>
      </c>
      <c r="M933" s="39">
        <v>2013</v>
      </c>
      <c r="N933" s="39">
        <f t="shared" si="64"/>
        <v>8</v>
      </c>
      <c r="O933" s="40">
        <v>0.318</v>
      </c>
      <c r="P933" s="40">
        <v>0.27800000000000002</v>
      </c>
      <c r="Q933" s="41">
        <v>42309</v>
      </c>
      <c r="R933" s="43">
        <v>67</v>
      </c>
      <c r="S933" s="43"/>
      <c r="T933" s="43"/>
      <c r="U933" s="30"/>
      <c r="V933" s="31"/>
      <c r="W933" s="47"/>
      <c r="X933" s="47"/>
      <c r="Y933" s="53"/>
    </row>
    <row r="934" spans="1:25" x14ac:dyDescent="0.25">
      <c r="A934" s="32" t="s">
        <v>2937</v>
      </c>
      <c r="B934" s="32" t="s">
        <v>676</v>
      </c>
      <c r="C934" s="33"/>
      <c r="D934" s="60">
        <v>27</v>
      </c>
      <c r="E934" s="35">
        <f t="shared" si="62"/>
        <v>2.7E-2</v>
      </c>
      <c r="F934" s="36" t="str">
        <f t="shared" si="63"/>
        <v>Micro</v>
      </c>
      <c r="G934" s="37"/>
      <c r="H934" s="38"/>
      <c r="I934" s="38"/>
      <c r="J934" s="38"/>
      <c r="K934" s="38"/>
      <c r="L934" s="37" t="s">
        <v>40</v>
      </c>
      <c r="M934" s="39">
        <v>2008</v>
      </c>
      <c r="N934" s="39">
        <f t="shared" si="64"/>
        <v>13</v>
      </c>
      <c r="O934" s="43"/>
      <c r="P934" s="43"/>
      <c r="Q934" s="41">
        <v>43891</v>
      </c>
      <c r="R934" s="43">
        <v>197</v>
      </c>
      <c r="S934" s="43">
        <v>394</v>
      </c>
      <c r="T934" s="43"/>
      <c r="U934" s="30"/>
      <c r="V934" s="31"/>
      <c r="W934" s="47"/>
      <c r="X934" s="47"/>
      <c r="Y934" s="53"/>
    </row>
    <row r="935" spans="1:25" x14ac:dyDescent="0.25">
      <c r="A935" s="32" t="s">
        <v>2938</v>
      </c>
      <c r="B935" s="32" t="s">
        <v>206</v>
      </c>
      <c r="C935" s="33"/>
      <c r="D935" s="60">
        <v>27</v>
      </c>
      <c r="E935" s="35">
        <f t="shared" si="62"/>
        <v>2.7E-2</v>
      </c>
      <c r="F935" s="36" t="str">
        <f t="shared" si="63"/>
        <v>Micro</v>
      </c>
      <c r="G935" s="37"/>
      <c r="H935" s="38"/>
      <c r="I935" s="38"/>
      <c r="J935" s="38"/>
      <c r="K935" s="38"/>
      <c r="L935" s="37" t="s">
        <v>217</v>
      </c>
      <c r="M935" s="39">
        <v>2013</v>
      </c>
      <c r="N935" s="39">
        <f t="shared" si="64"/>
        <v>8</v>
      </c>
      <c r="O935" s="40">
        <v>0.625</v>
      </c>
      <c r="P935" s="40">
        <v>0.53300000000000003</v>
      </c>
      <c r="Q935" s="41">
        <v>43525</v>
      </c>
      <c r="R935" s="43">
        <v>126</v>
      </c>
      <c r="S935" s="43"/>
      <c r="T935" s="43"/>
      <c r="U935" s="30"/>
      <c r="V935" s="31"/>
      <c r="W935" s="47"/>
      <c r="X935" s="47"/>
      <c r="Y935" s="53"/>
    </row>
    <row r="936" spans="1:25" ht="30" x14ac:dyDescent="0.25">
      <c r="A936" s="32" t="s">
        <v>2939</v>
      </c>
      <c r="B936" s="32" t="s">
        <v>72</v>
      </c>
      <c r="C936" s="44" t="s">
        <v>3431</v>
      </c>
      <c r="D936" s="60">
        <v>25</v>
      </c>
      <c r="E936" s="35">
        <f t="shared" si="62"/>
        <v>2.5000000000000001E-2</v>
      </c>
      <c r="F936" s="36" t="str">
        <f t="shared" si="63"/>
        <v>Micro</v>
      </c>
      <c r="G936" s="37" t="s">
        <v>34</v>
      </c>
      <c r="H936" s="38">
        <v>51.672614000000003</v>
      </c>
      <c r="I936" s="38">
        <v>-3.9898254999999998</v>
      </c>
      <c r="J936" s="38">
        <v>51.672702999999998</v>
      </c>
      <c r="K936" s="38">
        <v>-3.9899314000000001</v>
      </c>
      <c r="L936" s="37" t="s">
        <v>217</v>
      </c>
      <c r="M936" s="39">
        <v>2014</v>
      </c>
      <c r="N936" s="39">
        <f t="shared" si="64"/>
        <v>7</v>
      </c>
      <c r="O936" s="40">
        <v>0.224</v>
      </c>
      <c r="P936" s="40">
        <v>0.223</v>
      </c>
      <c r="Q936" s="41">
        <v>44136</v>
      </c>
      <c r="R936" s="43">
        <v>51</v>
      </c>
      <c r="S936" s="43"/>
      <c r="T936" s="43"/>
      <c r="U936" s="30"/>
      <c r="V936" s="31"/>
      <c r="W936" s="47"/>
      <c r="X936" s="47"/>
      <c r="Y936" s="53"/>
    </row>
    <row r="937" spans="1:25" x14ac:dyDescent="0.25">
      <c r="A937" s="32" t="s">
        <v>2940</v>
      </c>
      <c r="B937" s="32" t="s">
        <v>206</v>
      </c>
      <c r="C937" s="33"/>
      <c r="D937" s="60">
        <v>25</v>
      </c>
      <c r="E937" s="35">
        <f t="shared" si="62"/>
        <v>2.5000000000000001E-2</v>
      </c>
      <c r="F937" s="36" t="str">
        <f t="shared" si="63"/>
        <v>Micro</v>
      </c>
      <c r="G937" s="37"/>
      <c r="H937" s="38"/>
      <c r="I937" s="38"/>
      <c r="J937" s="38"/>
      <c r="K937" s="38"/>
      <c r="L937" s="37" t="s">
        <v>217</v>
      </c>
      <c r="M937" s="39">
        <v>2015</v>
      </c>
      <c r="N937" s="39">
        <f t="shared" si="64"/>
        <v>6</v>
      </c>
      <c r="O937" s="40">
        <v>0.44400000000000001</v>
      </c>
      <c r="P937" s="40">
        <v>0.33300000000000002</v>
      </c>
      <c r="Q937" s="41">
        <v>43497</v>
      </c>
      <c r="R937" s="43">
        <v>73</v>
      </c>
      <c r="S937" s="43"/>
      <c r="T937" s="43"/>
      <c r="U937" s="30"/>
      <c r="V937" s="31"/>
      <c r="W937" s="47"/>
      <c r="X937" s="47"/>
      <c r="Y937" s="53"/>
    </row>
    <row r="938" spans="1:25" x14ac:dyDescent="0.25">
      <c r="A938" s="32" t="s">
        <v>3529</v>
      </c>
      <c r="B938" s="32" t="s">
        <v>676</v>
      </c>
      <c r="C938" s="33"/>
      <c r="D938" s="60">
        <v>25</v>
      </c>
      <c r="E938" s="35">
        <f t="shared" si="62"/>
        <v>2.5000000000000001E-2</v>
      </c>
      <c r="F938" s="36" t="str">
        <f t="shared" si="63"/>
        <v>Micro</v>
      </c>
      <c r="G938" s="37"/>
      <c r="H938" s="38"/>
      <c r="I938" s="38"/>
      <c r="J938" s="38"/>
      <c r="K938" s="38"/>
      <c r="L938" s="37" t="s">
        <v>40</v>
      </c>
      <c r="M938" s="39">
        <v>1977</v>
      </c>
      <c r="N938" s="39">
        <f t="shared" si="64"/>
        <v>44</v>
      </c>
      <c r="O938" s="40">
        <v>0.11600000000000001</v>
      </c>
      <c r="P938" s="40">
        <v>4.8000000000000001E-2</v>
      </c>
      <c r="Q938" s="41">
        <v>43891</v>
      </c>
      <c r="R938" s="43">
        <v>11</v>
      </c>
      <c r="S938" s="43">
        <v>21</v>
      </c>
      <c r="T938" s="43"/>
      <c r="U938" s="30"/>
      <c r="V938" s="31"/>
      <c r="W938" s="47"/>
      <c r="X938" s="47"/>
      <c r="Y938" s="53"/>
    </row>
    <row r="939" spans="1:25" x14ac:dyDescent="0.25">
      <c r="A939" s="32" t="s">
        <v>3528</v>
      </c>
      <c r="B939" s="32" t="s">
        <v>206</v>
      </c>
      <c r="C939" s="33"/>
      <c r="D939" s="60">
        <v>25</v>
      </c>
      <c r="E939" s="35">
        <f t="shared" si="62"/>
        <v>2.5000000000000001E-2</v>
      </c>
      <c r="F939" s="36" t="str">
        <f t="shared" si="63"/>
        <v>Micro</v>
      </c>
      <c r="G939" s="37"/>
      <c r="H939" s="38"/>
      <c r="I939" s="38"/>
      <c r="J939" s="38"/>
      <c r="K939" s="38"/>
      <c r="L939" s="37" t="s">
        <v>217</v>
      </c>
      <c r="M939" s="39">
        <v>2004</v>
      </c>
      <c r="N939" s="39">
        <f t="shared" si="64"/>
        <v>17</v>
      </c>
      <c r="O939" s="40">
        <v>0.36299999999999999</v>
      </c>
      <c r="P939" s="40">
        <v>0.27400000000000002</v>
      </c>
      <c r="Q939" s="41">
        <v>39142</v>
      </c>
      <c r="R939" s="43">
        <v>60</v>
      </c>
      <c r="S939" s="43">
        <v>60</v>
      </c>
      <c r="T939" s="43"/>
      <c r="U939" s="30"/>
      <c r="V939" s="31"/>
      <c r="W939" s="47"/>
      <c r="X939" s="47"/>
      <c r="Y939" s="53"/>
    </row>
    <row r="940" spans="1:25" x14ac:dyDescent="0.25">
      <c r="A940" s="32" t="s">
        <v>3527</v>
      </c>
      <c r="B940" s="32" t="s">
        <v>206</v>
      </c>
      <c r="C940" s="33" t="s">
        <v>3146</v>
      </c>
      <c r="D940" s="60">
        <v>25</v>
      </c>
      <c r="E940" s="35">
        <f t="shared" si="62"/>
        <v>2.5000000000000001E-2</v>
      </c>
      <c r="F940" s="36" t="str">
        <f t="shared" si="63"/>
        <v>Micro</v>
      </c>
      <c r="G940" s="37" t="s">
        <v>176</v>
      </c>
      <c r="H940" s="47">
        <v>51.720405</v>
      </c>
      <c r="I940" s="47">
        <v>-2.3475779999999999</v>
      </c>
      <c r="J940" s="78">
        <v>51.719847000000001</v>
      </c>
      <c r="K940" s="78">
        <v>-2.3480553999999998</v>
      </c>
      <c r="L940" s="37" t="s">
        <v>40</v>
      </c>
      <c r="M940" s="39">
        <v>1978</v>
      </c>
      <c r="N940" s="39">
        <f t="shared" si="64"/>
        <v>43</v>
      </c>
      <c r="O940" s="40">
        <v>0.17799999999999999</v>
      </c>
      <c r="P940" s="40">
        <v>0.24199999999999999</v>
      </c>
      <c r="Q940" s="41">
        <v>39142</v>
      </c>
      <c r="R940" s="43">
        <v>53</v>
      </c>
      <c r="S940" s="43">
        <v>53</v>
      </c>
      <c r="T940" s="43"/>
      <c r="U940" s="30"/>
      <c r="V940" s="31"/>
      <c r="W940" s="47"/>
      <c r="X940" s="47"/>
      <c r="Y940" s="53"/>
    </row>
    <row r="941" spans="1:25" x14ac:dyDescent="0.25">
      <c r="A941" s="32" t="s">
        <v>2943</v>
      </c>
      <c r="B941" s="32" t="s">
        <v>72</v>
      </c>
      <c r="C941" s="33" t="s">
        <v>3147</v>
      </c>
      <c r="D941" s="60">
        <v>25</v>
      </c>
      <c r="E941" s="35">
        <f t="shared" si="62"/>
        <v>2.5000000000000001E-2</v>
      </c>
      <c r="F941" s="36" t="str">
        <f t="shared" si="63"/>
        <v>Micro</v>
      </c>
      <c r="G941" s="37" t="s">
        <v>176</v>
      </c>
      <c r="H941" s="38">
        <v>52.695011999999998</v>
      </c>
      <c r="I941" s="38">
        <v>-3.2926074000000001</v>
      </c>
      <c r="J941" s="78">
        <v>52.696027999999998</v>
      </c>
      <c r="K941" s="78">
        <v>-3.3006768000000002</v>
      </c>
      <c r="L941" s="37" t="s">
        <v>217</v>
      </c>
      <c r="M941" s="39">
        <v>2016</v>
      </c>
      <c r="N941" s="39">
        <f t="shared" si="64"/>
        <v>5</v>
      </c>
      <c r="O941" s="40">
        <v>7.2999999999999995E-2</v>
      </c>
      <c r="P941" s="40">
        <v>0.14099999999999999</v>
      </c>
      <c r="Q941" s="41">
        <v>43891</v>
      </c>
      <c r="R941" s="43">
        <v>31</v>
      </c>
      <c r="S941" s="43"/>
      <c r="T941" s="43"/>
      <c r="U941" s="30"/>
      <c r="V941" s="31"/>
      <c r="W941" s="47"/>
      <c r="X941" s="47"/>
      <c r="Y941" s="53"/>
    </row>
    <row r="942" spans="1:25" x14ac:dyDescent="0.25">
      <c r="A942" s="32" t="s">
        <v>3526</v>
      </c>
      <c r="B942" s="32" t="s">
        <v>206</v>
      </c>
      <c r="C942" s="33"/>
      <c r="D942" s="60">
        <v>24</v>
      </c>
      <c r="E942" s="35">
        <f t="shared" si="62"/>
        <v>2.4E-2</v>
      </c>
      <c r="F942" s="36" t="str">
        <f t="shared" si="63"/>
        <v>Micro</v>
      </c>
      <c r="G942" s="37"/>
      <c r="H942" s="38"/>
      <c r="I942" s="38"/>
      <c r="J942" s="38"/>
      <c r="K942" s="38"/>
      <c r="L942" s="37" t="s">
        <v>40</v>
      </c>
      <c r="M942" s="39">
        <v>1985</v>
      </c>
      <c r="N942" s="39">
        <f t="shared" si="64"/>
        <v>36</v>
      </c>
      <c r="O942" s="40">
        <v>0.161</v>
      </c>
      <c r="P942" s="40">
        <v>0.18099999999999999</v>
      </c>
      <c r="Q942" s="41">
        <v>39142</v>
      </c>
      <c r="R942" s="43">
        <v>38</v>
      </c>
      <c r="S942" s="43">
        <v>38</v>
      </c>
      <c r="T942" s="43"/>
      <c r="U942" s="30"/>
      <c r="V942" s="31"/>
      <c r="W942" s="47"/>
      <c r="X942" s="47"/>
      <c r="Y942" s="53"/>
    </row>
    <row r="943" spans="1:25" ht="30" x14ac:dyDescent="0.25">
      <c r="A943" s="32" t="s">
        <v>2944</v>
      </c>
      <c r="B943" s="32" t="s">
        <v>206</v>
      </c>
      <c r="C943" s="33" t="s">
        <v>3148</v>
      </c>
      <c r="D943" s="60">
        <v>23</v>
      </c>
      <c r="E943" s="35">
        <f t="shared" si="62"/>
        <v>2.3E-2</v>
      </c>
      <c r="F943" s="36" t="str">
        <f t="shared" si="63"/>
        <v>Micro</v>
      </c>
      <c r="G943" s="37" t="s">
        <v>176</v>
      </c>
      <c r="H943" s="38">
        <v>51.742294999999999</v>
      </c>
      <c r="I943" s="38">
        <v>-2.2390511000000002</v>
      </c>
      <c r="J943" s="38">
        <v>51.742752000000003</v>
      </c>
      <c r="K943" s="38">
        <v>-2.2367973999999999</v>
      </c>
      <c r="L943" s="37" t="s">
        <v>217</v>
      </c>
      <c r="M943" s="39">
        <v>2013</v>
      </c>
      <c r="N943" s="39">
        <f t="shared" si="64"/>
        <v>8</v>
      </c>
      <c r="O943" s="40">
        <v>0.377</v>
      </c>
      <c r="P943" s="40">
        <v>0.47099999999999997</v>
      </c>
      <c r="Q943" s="41">
        <v>44136</v>
      </c>
      <c r="R943" s="43">
        <v>93</v>
      </c>
      <c r="S943" s="43"/>
      <c r="T943" s="43"/>
      <c r="U943" s="30"/>
      <c r="V943" s="31"/>
      <c r="W943" s="47"/>
      <c r="X943" s="47"/>
      <c r="Y943" s="53"/>
    </row>
    <row r="944" spans="1:25" ht="30" x14ac:dyDescent="0.25">
      <c r="A944" s="32" t="s">
        <v>2945</v>
      </c>
      <c r="B944" s="32" t="s">
        <v>72</v>
      </c>
      <c r="C944" s="33" t="s">
        <v>3149</v>
      </c>
      <c r="D944" s="60">
        <v>23</v>
      </c>
      <c r="E944" s="35">
        <f t="shared" si="62"/>
        <v>2.3E-2</v>
      </c>
      <c r="F944" s="36" t="str">
        <f t="shared" si="63"/>
        <v>Micro</v>
      </c>
      <c r="G944" s="37" t="s">
        <v>176</v>
      </c>
      <c r="H944" s="38">
        <v>52.358226999999999</v>
      </c>
      <c r="I944" s="38">
        <v>-3.7467952000000002</v>
      </c>
      <c r="J944" s="38">
        <v>52.354337000000001</v>
      </c>
      <c r="K944" s="38">
        <v>-3.7445016999999998</v>
      </c>
      <c r="L944" s="37" t="s">
        <v>217</v>
      </c>
      <c r="M944" s="39">
        <v>2016</v>
      </c>
      <c r="N944" s="39">
        <f t="shared" si="64"/>
        <v>5</v>
      </c>
      <c r="O944" s="40">
        <v>0.371</v>
      </c>
      <c r="P944" s="40">
        <v>0.40600000000000003</v>
      </c>
      <c r="Q944" s="41">
        <v>43891</v>
      </c>
      <c r="R944" s="43">
        <v>82</v>
      </c>
      <c r="S944" s="43"/>
      <c r="T944" s="43"/>
      <c r="U944" s="30"/>
      <c r="V944" s="31"/>
      <c r="W944" s="47"/>
      <c r="X944" s="47"/>
      <c r="Y944" s="53"/>
    </row>
    <row r="945" spans="1:25" ht="30" x14ac:dyDescent="0.25">
      <c r="A945" s="32" t="s">
        <v>2946</v>
      </c>
      <c r="B945" s="32" t="s">
        <v>72</v>
      </c>
      <c r="C945" s="33"/>
      <c r="D945" s="60">
        <v>22</v>
      </c>
      <c r="E945" s="35">
        <f t="shared" si="62"/>
        <v>2.1999999999999999E-2</v>
      </c>
      <c r="F945" s="36" t="str">
        <f t="shared" si="63"/>
        <v>Micro</v>
      </c>
      <c r="G945" s="37"/>
      <c r="H945" s="38"/>
      <c r="I945" s="38"/>
      <c r="J945" s="38"/>
      <c r="K945" s="38"/>
      <c r="L945" s="37" t="s">
        <v>217</v>
      </c>
      <c r="M945" s="39">
        <v>2010</v>
      </c>
      <c r="N945" s="39">
        <f t="shared" ref="N945:N976" si="65">2021-M945</f>
        <v>11</v>
      </c>
      <c r="O945" s="40">
        <v>0.42699999999999999</v>
      </c>
      <c r="P945" s="40">
        <v>0.49199999999999999</v>
      </c>
      <c r="Q945" s="41">
        <v>44166</v>
      </c>
      <c r="R945" s="43">
        <v>95</v>
      </c>
      <c r="S945" s="43"/>
      <c r="T945" s="43"/>
      <c r="U945" s="30"/>
      <c r="V945" s="31"/>
      <c r="W945" s="47"/>
      <c r="X945" s="47"/>
      <c r="Y945" s="53"/>
    </row>
    <row r="946" spans="1:25" x14ac:dyDescent="0.25">
      <c r="A946" s="32" t="s">
        <v>2947</v>
      </c>
      <c r="B946" s="32" t="s">
        <v>32</v>
      </c>
      <c r="C946" s="33"/>
      <c r="D946" s="60">
        <v>22</v>
      </c>
      <c r="E946" s="35">
        <f t="shared" si="62"/>
        <v>2.1999999999999999E-2</v>
      </c>
      <c r="F946" s="36" t="str">
        <f t="shared" si="63"/>
        <v>Micro</v>
      </c>
      <c r="G946" s="37"/>
      <c r="H946" s="38"/>
      <c r="I946" s="38"/>
      <c r="J946" s="38"/>
      <c r="K946" s="38"/>
      <c r="L946" s="37" t="s">
        <v>217</v>
      </c>
      <c r="M946" s="39">
        <v>2013</v>
      </c>
      <c r="N946" s="39">
        <f t="shared" si="65"/>
        <v>8</v>
      </c>
      <c r="O946" s="43"/>
      <c r="P946" s="43"/>
      <c r="Q946" s="41">
        <v>41821</v>
      </c>
      <c r="R946" s="43">
        <v>93</v>
      </c>
      <c r="S946" s="43"/>
      <c r="T946" s="43"/>
      <c r="U946" s="30"/>
      <c r="V946" s="31"/>
      <c r="W946" s="47"/>
      <c r="X946" s="47"/>
      <c r="Y946" s="53"/>
    </row>
    <row r="947" spans="1:25" x14ac:dyDescent="0.25">
      <c r="A947" s="32" t="s">
        <v>2948</v>
      </c>
      <c r="B947" s="32" t="s">
        <v>72</v>
      </c>
      <c r="C947" s="33"/>
      <c r="D947" s="60">
        <v>22</v>
      </c>
      <c r="E947" s="35">
        <f t="shared" si="62"/>
        <v>2.1999999999999999E-2</v>
      </c>
      <c r="F947" s="36" t="str">
        <f t="shared" si="63"/>
        <v>Micro</v>
      </c>
      <c r="G947" s="37"/>
      <c r="H947" s="38"/>
      <c r="I947" s="38"/>
      <c r="J947" s="38"/>
      <c r="K947" s="38"/>
      <c r="L947" s="37" t="s">
        <v>217</v>
      </c>
      <c r="M947" s="39">
        <v>2009</v>
      </c>
      <c r="N947" s="39">
        <f t="shared" si="65"/>
        <v>12</v>
      </c>
      <c r="O947" s="40">
        <v>0.33400000000000002</v>
      </c>
      <c r="P947" s="40">
        <v>0.40100000000000002</v>
      </c>
      <c r="Q947" s="41">
        <v>40513</v>
      </c>
      <c r="R947" s="43">
        <v>77</v>
      </c>
      <c r="S947" s="43">
        <v>16</v>
      </c>
      <c r="T947" s="43"/>
      <c r="U947" s="30"/>
      <c r="V947" s="31"/>
      <c r="W947" s="47"/>
      <c r="X947" s="47"/>
      <c r="Y947" s="53"/>
    </row>
    <row r="948" spans="1:25" x14ac:dyDescent="0.25">
      <c r="A948" s="32" t="s">
        <v>3525</v>
      </c>
      <c r="B948" s="32" t="s">
        <v>32</v>
      </c>
      <c r="C948" s="33"/>
      <c r="D948" s="60">
        <v>22</v>
      </c>
      <c r="E948" s="35">
        <f t="shared" si="62"/>
        <v>2.1999999999999999E-2</v>
      </c>
      <c r="F948" s="36" t="str">
        <f t="shared" si="63"/>
        <v>Micro</v>
      </c>
      <c r="G948" s="37"/>
      <c r="H948" s="38"/>
      <c r="I948" s="38"/>
      <c r="J948" s="38"/>
      <c r="K948" s="38"/>
      <c r="L948" s="37" t="s">
        <v>40</v>
      </c>
      <c r="M948" s="39">
        <v>2001</v>
      </c>
      <c r="N948" s="39">
        <f t="shared" si="65"/>
        <v>20</v>
      </c>
      <c r="O948" s="40">
        <v>0.42199999999999999</v>
      </c>
      <c r="P948" s="40">
        <v>0.379</v>
      </c>
      <c r="Q948" s="41">
        <v>39142</v>
      </c>
      <c r="R948" s="43">
        <v>73</v>
      </c>
      <c r="S948" s="43">
        <v>73</v>
      </c>
      <c r="T948" s="43"/>
      <c r="U948" s="30"/>
      <c r="V948" s="31"/>
      <c r="W948" s="47"/>
      <c r="X948" s="47"/>
      <c r="Y948" s="53"/>
    </row>
    <row r="949" spans="1:25" x14ac:dyDescent="0.25">
      <c r="A949" s="32" t="s">
        <v>2949</v>
      </c>
      <c r="B949" s="32" t="s">
        <v>72</v>
      </c>
      <c r="C949" s="33"/>
      <c r="D949" s="60">
        <v>21</v>
      </c>
      <c r="E949" s="35">
        <f t="shared" si="62"/>
        <v>2.1000000000000001E-2</v>
      </c>
      <c r="F949" s="36" t="str">
        <f t="shared" si="63"/>
        <v>Micro</v>
      </c>
      <c r="G949" s="37"/>
      <c r="H949" s="38"/>
      <c r="I949" s="38"/>
      <c r="J949" s="38"/>
      <c r="K949" s="38"/>
      <c r="L949" s="37" t="s">
        <v>217</v>
      </c>
      <c r="M949" s="39">
        <v>2014</v>
      </c>
      <c r="N949" s="39">
        <f t="shared" si="65"/>
        <v>7</v>
      </c>
      <c r="O949" s="40">
        <v>0.443</v>
      </c>
      <c r="P949" s="40">
        <v>0.48799999999999999</v>
      </c>
      <c r="Q949" s="41">
        <v>44166</v>
      </c>
      <c r="R949" s="43">
        <v>90</v>
      </c>
      <c r="S949" s="43"/>
      <c r="T949" s="43"/>
      <c r="U949" s="30"/>
      <c r="V949" s="31"/>
      <c r="W949" s="47"/>
      <c r="X949" s="47"/>
      <c r="Y949" s="53"/>
    </row>
    <row r="950" spans="1:25" x14ac:dyDescent="0.25">
      <c r="A950" s="32" t="s">
        <v>2950</v>
      </c>
      <c r="B950" s="32" t="s">
        <v>676</v>
      </c>
      <c r="C950" s="33"/>
      <c r="D950" s="60">
        <v>21</v>
      </c>
      <c r="E950" s="35">
        <f t="shared" si="62"/>
        <v>2.1000000000000001E-2</v>
      </c>
      <c r="F950" s="36" t="str">
        <f t="shared" si="63"/>
        <v>Micro</v>
      </c>
      <c r="G950" s="37"/>
      <c r="H950" s="38"/>
      <c r="I950" s="38"/>
      <c r="J950" s="38"/>
      <c r="K950" s="38"/>
      <c r="L950" s="37" t="s">
        <v>40</v>
      </c>
      <c r="M950" s="39">
        <v>2017</v>
      </c>
      <c r="N950" s="39">
        <f t="shared" si="65"/>
        <v>4</v>
      </c>
      <c r="O950" s="40">
        <v>0.104</v>
      </c>
      <c r="P950" s="40">
        <v>0.124</v>
      </c>
      <c r="Q950" s="41">
        <v>43891</v>
      </c>
      <c r="R950" s="43">
        <v>23</v>
      </c>
      <c r="S950" s="43">
        <v>93</v>
      </c>
      <c r="T950" s="43"/>
      <c r="U950" s="30"/>
      <c r="V950" s="31"/>
      <c r="W950" s="47"/>
      <c r="X950" s="47"/>
      <c r="Y950" s="53"/>
    </row>
    <row r="951" spans="1:25" ht="30" x14ac:dyDescent="0.25">
      <c r="A951" s="32" t="s">
        <v>3392</v>
      </c>
      <c r="B951" s="32" t="s">
        <v>206</v>
      </c>
      <c r="C951" s="33"/>
      <c r="D951" s="60">
        <v>20</v>
      </c>
      <c r="E951" s="35">
        <f t="shared" si="62"/>
        <v>0.02</v>
      </c>
      <c r="F951" s="36" t="str">
        <f t="shared" si="63"/>
        <v>Micro</v>
      </c>
      <c r="G951" s="37" t="s">
        <v>176</v>
      </c>
      <c r="H951" s="38">
        <v>52.319732000000002</v>
      </c>
      <c r="I951" s="38">
        <v>-2.5271303999999999</v>
      </c>
      <c r="J951" s="38">
        <v>52.319822000000002</v>
      </c>
      <c r="K951" s="38">
        <v>-2.5267521999999998</v>
      </c>
      <c r="L951" s="37" t="s">
        <v>217</v>
      </c>
      <c r="M951" s="39">
        <v>2012</v>
      </c>
      <c r="N951" s="39">
        <f t="shared" si="65"/>
        <v>9</v>
      </c>
      <c r="O951" s="43"/>
      <c r="P951" s="43"/>
      <c r="Q951" s="41">
        <v>41334</v>
      </c>
      <c r="R951" s="43">
        <v>92</v>
      </c>
      <c r="S951" s="43"/>
      <c r="T951" s="43"/>
      <c r="U951" s="30"/>
      <c r="V951" s="31"/>
      <c r="W951" s="47"/>
      <c r="X951" s="47"/>
      <c r="Y951" s="53"/>
    </row>
    <row r="952" spans="1:25" ht="45" x14ac:dyDescent="0.25">
      <c r="A952" s="32" t="s">
        <v>2951</v>
      </c>
      <c r="B952" s="32" t="s">
        <v>72</v>
      </c>
      <c r="C952" s="33" t="s">
        <v>3524</v>
      </c>
      <c r="D952" s="60">
        <v>20</v>
      </c>
      <c r="E952" s="35">
        <f t="shared" si="62"/>
        <v>0.02</v>
      </c>
      <c r="F952" s="36" t="str">
        <f t="shared" si="63"/>
        <v>Micro</v>
      </c>
      <c r="G952" s="37" t="s">
        <v>176</v>
      </c>
      <c r="H952" s="38">
        <v>51.830410999999998</v>
      </c>
      <c r="I952" s="38">
        <v>-3.6832497000000002</v>
      </c>
      <c r="J952" s="38">
        <v>51.830812000000002</v>
      </c>
      <c r="K952" s="38">
        <v>-3.6865473999999998</v>
      </c>
      <c r="L952" s="37" t="s">
        <v>40</v>
      </c>
      <c r="M952" s="39">
        <v>1937</v>
      </c>
      <c r="N952" s="39">
        <f t="shared" si="65"/>
        <v>84</v>
      </c>
      <c r="O952" s="40">
        <v>7.0999999999999994E-2</v>
      </c>
      <c r="P952" s="40">
        <v>5.6000000000000001E-2</v>
      </c>
      <c r="Q952" s="41">
        <v>40238</v>
      </c>
      <c r="R952" s="43">
        <v>10</v>
      </c>
      <c r="S952" s="43">
        <v>19</v>
      </c>
      <c r="T952" s="43"/>
      <c r="U952" s="30"/>
      <c r="V952" s="31"/>
      <c r="W952" s="47"/>
      <c r="X952" s="47"/>
      <c r="Y952" s="53"/>
    </row>
    <row r="953" spans="1:25" ht="30" x14ac:dyDescent="0.25">
      <c r="A953" s="33" t="s">
        <v>3393</v>
      </c>
      <c r="B953" s="32" t="s">
        <v>32</v>
      </c>
      <c r="C953" s="33"/>
      <c r="D953" s="60">
        <v>20</v>
      </c>
      <c r="E953" s="35">
        <f t="shared" si="62"/>
        <v>0.02</v>
      </c>
      <c r="F953" s="36" t="str">
        <f t="shared" si="63"/>
        <v>Micro</v>
      </c>
      <c r="G953" s="37"/>
      <c r="H953" s="38"/>
      <c r="I953" s="38"/>
      <c r="J953" s="38"/>
      <c r="K953" s="38"/>
      <c r="L953" s="37" t="s">
        <v>40</v>
      </c>
      <c r="M953" s="39">
        <v>1955</v>
      </c>
      <c r="N953" s="39">
        <f t="shared" si="65"/>
        <v>66</v>
      </c>
      <c r="O953" s="40">
        <v>0.252</v>
      </c>
      <c r="P953" s="40">
        <v>0.30499999999999999</v>
      </c>
      <c r="Q953" s="41">
        <v>40238</v>
      </c>
      <c r="R953" s="43">
        <v>54</v>
      </c>
      <c r="S953" s="43">
        <v>107</v>
      </c>
      <c r="T953" s="43"/>
      <c r="U953" s="30"/>
      <c r="V953" s="31"/>
      <c r="W953" s="47"/>
      <c r="X953" s="47"/>
      <c r="Y953" s="53"/>
    </row>
    <row r="954" spans="1:25" x14ac:dyDescent="0.25">
      <c r="A954" s="32" t="s">
        <v>2952</v>
      </c>
      <c r="B954" s="32" t="s">
        <v>676</v>
      </c>
      <c r="C954" s="33"/>
      <c r="D954" s="60">
        <v>20</v>
      </c>
      <c r="E954" s="35">
        <f t="shared" si="62"/>
        <v>0.02</v>
      </c>
      <c r="F954" s="36" t="str">
        <f t="shared" si="63"/>
        <v>Micro</v>
      </c>
      <c r="G954" s="37"/>
      <c r="H954" s="38"/>
      <c r="I954" s="38"/>
      <c r="J954" s="38"/>
      <c r="K954" s="38"/>
      <c r="L954" s="37" t="s">
        <v>40</v>
      </c>
      <c r="M954" s="39">
        <v>2004</v>
      </c>
      <c r="N954" s="39">
        <f t="shared" si="65"/>
        <v>17</v>
      </c>
      <c r="O954" s="40">
        <v>0.109</v>
      </c>
      <c r="P954" s="40">
        <v>0.2</v>
      </c>
      <c r="Q954" s="41">
        <v>41699</v>
      </c>
      <c r="R954" s="43">
        <v>35</v>
      </c>
      <c r="S954" s="43"/>
      <c r="T954" s="43"/>
      <c r="U954" s="30"/>
      <c r="V954" s="31"/>
      <c r="W954" s="47"/>
      <c r="X954" s="47"/>
      <c r="Y954" s="53"/>
    </row>
    <row r="955" spans="1:25" ht="30" x14ac:dyDescent="0.25">
      <c r="A955" s="32" t="s">
        <v>2953</v>
      </c>
      <c r="B955" s="32" t="s">
        <v>32</v>
      </c>
      <c r="C955" s="33" t="s">
        <v>2954</v>
      </c>
      <c r="D955" s="60">
        <v>20</v>
      </c>
      <c r="E955" s="35">
        <f t="shared" si="62"/>
        <v>0.02</v>
      </c>
      <c r="F955" s="36" t="str">
        <f t="shared" si="63"/>
        <v>Micro</v>
      </c>
      <c r="G955" s="37" t="s">
        <v>176</v>
      </c>
      <c r="H955" s="38">
        <v>55.477426000000001</v>
      </c>
      <c r="I955" s="38">
        <v>-5.5490868000000004</v>
      </c>
      <c r="J955" s="38">
        <v>55.484934000000003</v>
      </c>
      <c r="K955" s="38">
        <v>-5.5501351999999997</v>
      </c>
      <c r="L955" s="37" t="s">
        <v>217</v>
      </c>
      <c r="M955" s="39">
        <v>2014</v>
      </c>
      <c r="N955" s="39">
        <f t="shared" si="65"/>
        <v>7</v>
      </c>
      <c r="O955" s="43"/>
      <c r="P955" s="43"/>
      <c r="Q955" s="41">
        <v>42125</v>
      </c>
      <c r="R955" s="43">
        <v>45</v>
      </c>
      <c r="S955" s="43"/>
      <c r="T955" s="43" t="s">
        <v>559</v>
      </c>
      <c r="U955" s="30"/>
      <c r="V955" s="31"/>
      <c r="W955" s="47"/>
      <c r="X955" s="47"/>
      <c r="Y955" s="53"/>
    </row>
    <row r="956" spans="1:25" ht="30" x14ac:dyDescent="0.25">
      <c r="A956" s="32" t="s">
        <v>3394</v>
      </c>
      <c r="B956" s="32" t="s">
        <v>676</v>
      </c>
      <c r="C956" s="33"/>
      <c r="D956" s="60">
        <v>20</v>
      </c>
      <c r="E956" s="35">
        <f t="shared" si="62"/>
        <v>0.02</v>
      </c>
      <c r="F956" s="36" t="str">
        <f t="shared" si="63"/>
        <v>Micro</v>
      </c>
      <c r="G956" s="37"/>
      <c r="H956" s="38"/>
      <c r="I956" s="38"/>
      <c r="J956" s="38"/>
      <c r="K956" s="38"/>
      <c r="L956" s="37" t="s">
        <v>40</v>
      </c>
      <c r="M956" s="39">
        <v>2017</v>
      </c>
      <c r="N956" s="39">
        <f t="shared" si="65"/>
        <v>4</v>
      </c>
      <c r="O956" s="43"/>
      <c r="P956" s="43"/>
      <c r="Q956" s="41">
        <v>43160</v>
      </c>
      <c r="R956" s="43">
        <v>37</v>
      </c>
      <c r="S956" s="43">
        <v>150</v>
      </c>
      <c r="T956" s="43"/>
      <c r="U956" s="30"/>
      <c r="V956" s="31"/>
      <c r="W956" s="47"/>
      <c r="X956" s="47"/>
      <c r="Y956" s="53"/>
    </row>
    <row r="957" spans="1:25" x14ac:dyDescent="0.25">
      <c r="A957" s="32" t="s">
        <v>3395</v>
      </c>
      <c r="B957" s="32" t="s">
        <v>676</v>
      </c>
      <c r="C957" s="33"/>
      <c r="D957" s="60">
        <v>20</v>
      </c>
      <c r="E957" s="35">
        <f t="shared" si="62"/>
        <v>0.02</v>
      </c>
      <c r="F957" s="36" t="str">
        <f t="shared" si="63"/>
        <v>Micro</v>
      </c>
      <c r="G957" s="37"/>
      <c r="H957" s="38"/>
      <c r="I957" s="38"/>
      <c r="J957" s="38"/>
      <c r="K957" s="38"/>
      <c r="L957" s="37" t="s">
        <v>40</v>
      </c>
      <c r="M957" s="39">
        <v>2017</v>
      </c>
      <c r="N957" s="39">
        <f t="shared" si="65"/>
        <v>4</v>
      </c>
      <c r="O957" s="40">
        <v>0.13500000000000001</v>
      </c>
      <c r="P957" s="40">
        <v>0.129</v>
      </c>
      <c r="Q957" s="41">
        <v>44105</v>
      </c>
      <c r="R957" s="43">
        <v>23</v>
      </c>
      <c r="S957" s="43">
        <v>91</v>
      </c>
      <c r="T957" s="43"/>
      <c r="U957" s="30"/>
      <c r="V957" s="31"/>
      <c r="W957" s="47"/>
      <c r="X957" s="47"/>
      <c r="Y957" s="53"/>
    </row>
    <row r="958" spans="1:25" ht="30" x14ac:dyDescent="0.25">
      <c r="A958" s="32" t="s">
        <v>2955</v>
      </c>
      <c r="B958" s="32" t="s">
        <v>32</v>
      </c>
      <c r="C958" s="33"/>
      <c r="D958" s="60">
        <v>20</v>
      </c>
      <c r="E958" s="35">
        <f t="shared" si="62"/>
        <v>0.02</v>
      </c>
      <c r="F958" s="36" t="str">
        <f t="shared" si="63"/>
        <v>Micro</v>
      </c>
      <c r="G958" s="37" t="s">
        <v>176</v>
      </c>
      <c r="H958" s="38">
        <v>55.417751000000003</v>
      </c>
      <c r="I958" s="38">
        <v>-3.1909744</v>
      </c>
      <c r="J958" s="38">
        <v>55.421059</v>
      </c>
      <c r="K958" s="38">
        <v>-3.1950620999999999</v>
      </c>
      <c r="L958" s="37" t="s">
        <v>217</v>
      </c>
      <c r="M958" s="39">
        <v>2015</v>
      </c>
      <c r="N958" s="39">
        <f t="shared" si="65"/>
        <v>6</v>
      </c>
      <c r="O958" s="40">
        <v>0.59799999999999998</v>
      </c>
      <c r="P958" s="40">
        <v>0.59199999999999997</v>
      </c>
      <c r="Q958" s="41">
        <v>44166</v>
      </c>
      <c r="R958" s="43">
        <v>104</v>
      </c>
      <c r="S958" s="43"/>
      <c r="T958" s="43"/>
      <c r="U958" s="30"/>
      <c r="V958" s="31"/>
      <c r="W958" s="47"/>
      <c r="X958" s="47"/>
      <c r="Y958" s="53"/>
    </row>
    <row r="959" spans="1:25" x14ac:dyDescent="0.25">
      <c r="A959" s="32" t="s">
        <v>2958</v>
      </c>
      <c r="B959" s="32" t="s">
        <v>676</v>
      </c>
      <c r="C959" s="33"/>
      <c r="D959" s="60">
        <v>20</v>
      </c>
      <c r="E959" s="35">
        <f t="shared" si="62"/>
        <v>0.02</v>
      </c>
      <c r="F959" s="36" t="str">
        <f t="shared" si="63"/>
        <v>Micro</v>
      </c>
      <c r="G959" s="37"/>
      <c r="H959" s="38"/>
      <c r="I959" s="38"/>
      <c r="J959" s="38"/>
      <c r="K959" s="38"/>
      <c r="L959" s="37" t="s">
        <v>40</v>
      </c>
      <c r="M959" s="39">
        <v>2012</v>
      </c>
      <c r="N959" s="39">
        <f t="shared" si="65"/>
        <v>9</v>
      </c>
      <c r="O959" s="43"/>
      <c r="P959" s="43"/>
      <c r="Q959" s="41">
        <v>41699</v>
      </c>
      <c r="R959" s="43">
        <v>131</v>
      </c>
      <c r="S959" s="43"/>
      <c r="T959" s="43"/>
      <c r="U959" s="30"/>
      <c r="V959" s="31"/>
      <c r="W959" s="47"/>
      <c r="X959" s="47"/>
      <c r="Y959" s="53"/>
    </row>
    <row r="960" spans="1:25" x14ac:dyDescent="0.25">
      <c r="A960" s="32" t="s">
        <v>3523</v>
      </c>
      <c r="B960" s="32" t="s">
        <v>32</v>
      </c>
      <c r="C960" s="33"/>
      <c r="D960" s="60">
        <v>20</v>
      </c>
      <c r="E960" s="35">
        <f t="shared" si="62"/>
        <v>0.02</v>
      </c>
      <c r="F960" s="36" t="str">
        <f t="shared" si="63"/>
        <v>Micro</v>
      </c>
      <c r="G960" s="37"/>
      <c r="H960" s="38"/>
      <c r="I960" s="38"/>
      <c r="J960" s="38"/>
      <c r="K960" s="38"/>
      <c r="L960" s="37" t="s">
        <v>40</v>
      </c>
      <c r="M960" s="39">
        <v>1947</v>
      </c>
      <c r="N960" s="39">
        <f t="shared" si="65"/>
        <v>74</v>
      </c>
      <c r="O960" s="40">
        <v>0.41199999999999998</v>
      </c>
      <c r="P960" s="40">
        <v>0.40500000000000003</v>
      </c>
      <c r="Q960" s="41">
        <v>40238</v>
      </c>
      <c r="R960" s="43">
        <v>71</v>
      </c>
      <c r="S960" s="43">
        <v>142</v>
      </c>
      <c r="T960" s="43"/>
      <c r="U960" s="30"/>
      <c r="V960" s="31"/>
      <c r="W960" s="47"/>
      <c r="X960" s="47"/>
      <c r="Y960" s="53"/>
    </row>
    <row r="961" spans="1:25" x14ac:dyDescent="0.25">
      <c r="A961" s="32" t="s">
        <v>2959</v>
      </c>
      <c r="B961" s="32" t="s">
        <v>676</v>
      </c>
      <c r="C961" s="33"/>
      <c r="D961" s="60">
        <v>20</v>
      </c>
      <c r="E961" s="35">
        <f t="shared" si="62"/>
        <v>0.02</v>
      </c>
      <c r="F961" s="36" t="str">
        <f t="shared" si="63"/>
        <v>Micro</v>
      </c>
      <c r="G961" s="37" t="s">
        <v>176</v>
      </c>
      <c r="H961" s="38">
        <v>54.572645999999999</v>
      </c>
      <c r="I961" s="38">
        <v>-7.2426000000000004</v>
      </c>
      <c r="J961" s="38">
        <v>54.572786000000001</v>
      </c>
      <c r="K961" s="38">
        <v>-7.2409210000000002</v>
      </c>
      <c r="L961" s="37" t="s">
        <v>40</v>
      </c>
      <c r="M961" s="39">
        <v>2009</v>
      </c>
      <c r="N961" s="39">
        <f t="shared" si="65"/>
        <v>12</v>
      </c>
      <c r="O961" s="40">
        <v>0.42099999999999999</v>
      </c>
      <c r="P961" s="40">
        <v>0.78500000000000003</v>
      </c>
      <c r="Q961" s="41">
        <v>42430</v>
      </c>
      <c r="R961" s="43">
        <v>138</v>
      </c>
      <c r="S961" s="43"/>
      <c r="T961" s="43"/>
      <c r="U961" s="30"/>
      <c r="V961" s="31"/>
      <c r="W961" s="47"/>
      <c r="X961" s="47"/>
      <c r="Y961" s="53"/>
    </row>
    <row r="962" spans="1:25" ht="30" x14ac:dyDescent="0.25">
      <c r="A962" s="32" t="s">
        <v>3396</v>
      </c>
      <c r="B962" s="32" t="s">
        <v>676</v>
      </c>
      <c r="C962" s="33"/>
      <c r="D962" s="60">
        <v>20</v>
      </c>
      <c r="E962" s="35">
        <f t="shared" si="62"/>
        <v>0.02</v>
      </c>
      <c r="F962" s="36" t="str">
        <f t="shared" si="63"/>
        <v>Micro</v>
      </c>
      <c r="G962" s="37"/>
      <c r="H962" s="38"/>
      <c r="I962" s="38"/>
      <c r="J962" s="38"/>
      <c r="K962" s="38"/>
      <c r="L962" s="37" t="s">
        <v>40</v>
      </c>
      <c r="M962" s="39">
        <v>2017</v>
      </c>
      <c r="N962" s="39">
        <f t="shared" si="65"/>
        <v>4</v>
      </c>
      <c r="O962" s="40">
        <v>0.108</v>
      </c>
      <c r="P962" s="40">
        <v>0.19700000000000001</v>
      </c>
      <c r="Q962" s="41">
        <v>43160</v>
      </c>
      <c r="R962" s="43">
        <v>35</v>
      </c>
      <c r="S962" s="43">
        <v>138</v>
      </c>
      <c r="T962" s="43"/>
      <c r="U962" s="30"/>
      <c r="V962" s="31"/>
      <c r="W962" s="47"/>
      <c r="X962" s="47"/>
      <c r="Y962" s="53"/>
    </row>
    <row r="963" spans="1:25" x14ac:dyDescent="0.25">
      <c r="A963" s="33" t="s">
        <v>2960</v>
      </c>
      <c r="B963" s="32" t="s">
        <v>206</v>
      </c>
      <c r="C963" s="33"/>
      <c r="D963" s="60">
        <v>20</v>
      </c>
      <c r="E963" s="35">
        <f t="shared" ref="E963:E1026" si="66">D963/1000</f>
        <v>0.02</v>
      </c>
      <c r="F963" s="36" t="str">
        <f t="shared" ref="F963:F1026" si="67">IF(E963&gt;=5,"Large",IF(AND(E963&lt;5,E963&gt;=0.1),"Small",IF(E963&lt;0.1,"Micro")))</f>
        <v>Micro</v>
      </c>
      <c r="G963" s="37"/>
      <c r="H963" s="38"/>
      <c r="I963" s="38"/>
      <c r="J963" s="38"/>
      <c r="K963" s="38"/>
      <c r="L963" s="37" t="s">
        <v>217</v>
      </c>
      <c r="M963" s="39">
        <v>1982</v>
      </c>
      <c r="N963" s="39">
        <f t="shared" si="65"/>
        <v>39</v>
      </c>
      <c r="O963" s="40">
        <v>0.54100000000000004</v>
      </c>
      <c r="P963" s="40">
        <v>0.43099999999999999</v>
      </c>
      <c r="Q963" s="41">
        <v>40238</v>
      </c>
      <c r="R963" s="43">
        <v>76</v>
      </c>
      <c r="S963" s="43"/>
      <c r="T963" s="43"/>
      <c r="U963" s="30"/>
      <c r="V963" s="31"/>
      <c r="W963" s="47"/>
      <c r="X963" s="47"/>
      <c r="Y963" s="53"/>
    </row>
    <row r="964" spans="1:25" x14ac:dyDescent="0.25">
      <c r="A964" s="32" t="s">
        <v>2961</v>
      </c>
      <c r="B964" s="32" t="s">
        <v>676</v>
      </c>
      <c r="C964" s="33"/>
      <c r="D964" s="60">
        <v>20</v>
      </c>
      <c r="E964" s="35">
        <f t="shared" si="66"/>
        <v>0.02</v>
      </c>
      <c r="F964" s="36" t="str">
        <f t="shared" si="67"/>
        <v>Micro</v>
      </c>
      <c r="G964" s="37"/>
      <c r="H964" s="38"/>
      <c r="I964" s="38"/>
      <c r="J964" s="38"/>
      <c r="K964" s="38"/>
      <c r="L964" s="37" t="s">
        <v>40</v>
      </c>
      <c r="M964" s="39">
        <v>2017</v>
      </c>
      <c r="N964" s="39">
        <f t="shared" si="65"/>
        <v>4</v>
      </c>
      <c r="O964" s="40">
        <v>0.56599999999999995</v>
      </c>
      <c r="P964" s="40">
        <v>0.56200000000000006</v>
      </c>
      <c r="Q964" s="41">
        <v>44105</v>
      </c>
      <c r="R964" s="43">
        <v>99</v>
      </c>
      <c r="S964" s="43">
        <v>395</v>
      </c>
      <c r="T964" s="43"/>
      <c r="U964" s="30"/>
      <c r="V964" s="31"/>
      <c r="W964" s="47"/>
      <c r="X964" s="47"/>
      <c r="Y964" s="53"/>
    </row>
    <row r="965" spans="1:25" x14ac:dyDescent="0.25">
      <c r="A965" s="32" t="s">
        <v>2962</v>
      </c>
      <c r="B965" s="32" t="s">
        <v>32</v>
      </c>
      <c r="C965" s="33"/>
      <c r="D965" s="60">
        <v>20</v>
      </c>
      <c r="E965" s="35">
        <f t="shared" si="66"/>
        <v>0.02</v>
      </c>
      <c r="F965" s="36" t="str">
        <f t="shared" si="67"/>
        <v>Micro</v>
      </c>
      <c r="G965" s="37"/>
      <c r="H965" s="38"/>
      <c r="I965" s="38"/>
      <c r="J965" s="38"/>
      <c r="K965" s="38"/>
      <c r="L965" s="37" t="s">
        <v>217</v>
      </c>
      <c r="M965" s="39">
        <v>2010</v>
      </c>
      <c r="N965" s="39">
        <f t="shared" si="65"/>
        <v>11</v>
      </c>
      <c r="O965" s="40">
        <v>0.443</v>
      </c>
      <c r="P965" s="40">
        <v>0.38800000000000001</v>
      </c>
      <c r="Q965" s="41">
        <v>42248</v>
      </c>
      <c r="R965" s="43">
        <v>68</v>
      </c>
      <c r="S965" s="43"/>
      <c r="T965" s="43"/>
      <c r="U965" s="30"/>
      <c r="V965" s="31"/>
      <c r="W965" s="47"/>
      <c r="X965" s="47"/>
      <c r="Y965" s="53"/>
    </row>
    <row r="966" spans="1:25" ht="30" x14ac:dyDescent="0.25">
      <c r="A966" s="32" t="s">
        <v>2963</v>
      </c>
      <c r="B966" s="32" t="s">
        <v>206</v>
      </c>
      <c r="C966" s="33" t="s">
        <v>2963</v>
      </c>
      <c r="D966" s="60">
        <v>20</v>
      </c>
      <c r="E966" s="35">
        <f t="shared" si="66"/>
        <v>0.02</v>
      </c>
      <c r="F966" s="36" t="str">
        <f t="shared" si="67"/>
        <v>Micro</v>
      </c>
      <c r="G966" s="37" t="s">
        <v>176</v>
      </c>
      <c r="H966" s="38">
        <v>51.007531</v>
      </c>
      <c r="I966" s="38">
        <v>-2.6732545000000001</v>
      </c>
      <c r="J966" s="38">
        <v>51.007641</v>
      </c>
      <c r="K966" s="38">
        <v>-2.6728977</v>
      </c>
      <c r="L966" s="37" t="s">
        <v>217</v>
      </c>
      <c r="M966" s="39">
        <v>2009</v>
      </c>
      <c r="N966" s="39">
        <f t="shared" si="65"/>
        <v>12</v>
      </c>
      <c r="O966" s="43"/>
      <c r="P966" s="43"/>
      <c r="Q966" s="41">
        <v>40238</v>
      </c>
      <c r="R966" s="43">
        <v>61</v>
      </c>
      <c r="S966" s="43"/>
      <c r="T966" s="43"/>
      <c r="U966" s="30"/>
      <c r="V966" s="31"/>
      <c r="W966" s="47"/>
      <c r="X966" s="47"/>
      <c r="Y966" s="53"/>
    </row>
    <row r="967" spans="1:25" ht="30" x14ac:dyDescent="0.25">
      <c r="A967" s="32" t="s">
        <v>2964</v>
      </c>
      <c r="B967" s="32" t="s">
        <v>72</v>
      </c>
      <c r="C967" s="33"/>
      <c r="D967" s="60">
        <v>20</v>
      </c>
      <c r="E967" s="35">
        <f t="shared" si="66"/>
        <v>0.02</v>
      </c>
      <c r="F967" s="36" t="str">
        <f t="shared" si="67"/>
        <v>Micro</v>
      </c>
      <c r="G967" s="37"/>
      <c r="H967" s="38"/>
      <c r="I967" s="38"/>
      <c r="J967" s="38"/>
      <c r="K967" s="38"/>
      <c r="L967" s="37" t="s">
        <v>217</v>
      </c>
      <c r="M967" s="39">
        <v>2017</v>
      </c>
      <c r="N967" s="39">
        <f t="shared" si="65"/>
        <v>4</v>
      </c>
      <c r="O967" s="40">
        <v>0.438</v>
      </c>
      <c r="P967" s="40">
        <v>0.47799999999999998</v>
      </c>
      <c r="Q967" s="41">
        <v>43891</v>
      </c>
      <c r="R967" s="43">
        <v>84</v>
      </c>
      <c r="S967" s="43"/>
      <c r="T967" s="43"/>
      <c r="U967" s="30"/>
      <c r="V967" s="31"/>
      <c r="W967" s="47"/>
      <c r="X967" s="47"/>
      <c r="Y967" s="53"/>
    </row>
    <row r="968" spans="1:25" ht="30" x14ac:dyDescent="0.25">
      <c r="A968" s="33" t="s">
        <v>2965</v>
      </c>
      <c r="B968" s="32" t="s">
        <v>32</v>
      </c>
      <c r="C968" s="33"/>
      <c r="D968" s="60">
        <v>20</v>
      </c>
      <c r="E968" s="35">
        <f t="shared" si="66"/>
        <v>0.02</v>
      </c>
      <c r="F968" s="36" t="str">
        <f t="shared" si="67"/>
        <v>Micro</v>
      </c>
      <c r="G968" s="37" t="s">
        <v>176</v>
      </c>
      <c r="H968" s="38">
        <v>54.921028999999997</v>
      </c>
      <c r="I968" s="38">
        <v>-3.6862322999999999</v>
      </c>
      <c r="J968" s="38" t="s">
        <v>2894</v>
      </c>
      <c r="K968" s="58" t="s">
        <v>2895</v>
      </c>
      <c r="L968" s="37" t="s">
        <v>217</v>
      </c>
      <c r="M968" s="39">
        <v>2017</v>
      </c>
      <c r="N968" s="39">
        <f t="shared" si="65"/>
        <v>4</v>
      </c>
      <c r="O968" s="40">
        <v>0.65500000000000003</v>
      </c>
      <c r="P968" s="40">
        <v>0.76300000000000001</v>
      </c>
      <c r="Q968" s="41">
        <v>44166</v>
      </c>
      <c r="R968" s="43">
        <v>134</v>
      </c>
      <c r="S968" s="43"/>
      <c r="T968" s="43"/>
      <c r="U968" s="30"/>
      <c r="V968" s="31"/>
      <c r="W968" s="47"/>
      <c r="X968" s="47"/>
      <c r="Y968" s="53"/>
    </row>
    <row r="969" spans="1:25" x14ac:dyDescent="0.25">
      <c r="A969" s="32" t="s">
        <v>3397</v>
      </c>
      <c r="B969" s="32" t="s">
        <v>676</v>
      </c>
      <c r="C969" s="33"/>
      <c r="D969" s="60">
        <v>20</v>
      </c>
      <c r="E969" s="35">
        <f t="shared" si="66"/>
        <v>0.02</v>
      </c>
      <c r="F969" s="36" t="str">
        <f t="shared" si="67"/>
        <v>Micro</v>
      </c>
      <c r="G969" s="37"/>
      <c r="H969" s="38"/>
      <c r="I969" s="38"/>
      <c r="J969" s="38"/>
      <c r="K969" s="38"/>
      <c r="L969" s="37" t="s">
        <v>40</v>
      </c>
      <c r="M969" s="39">
        <v>2017</v>
      </c>
      <c r="N969" s="39">
        <f t="shared" si="65"/>
        <v>4</v>
      </c>
      <c r="O969" s="43"/>
      <c r="P969" s="43"/>
      <c r="Q969" s="41">
        <v>43160</v>
      </c>
      <c r="R969" s="43">
        <v>45</v>
      </c>
      <c r="S969" s="43">
        <v>179</v>
      </c>
      <c r="T969" s="43"/>
      <c r="U969" s="30"/>
      <c r="V969" s="31"/>
      <c r="W969" s="47"/>
      <c r="X969" s="47"/>
      <c r="Y969" s="53"/>
    </row>
    <row r="970" spans="1:25" ht="30" x14ac:dyDescent="0.25">
      <c r="A970" s="32" t="s">
        <v>3398</v>
      </c>
      <c r="B970" s="32" t="s">
        <v>676</v>
      </c>
      <c r="C970" s="33"/>
      <c r="D970" s="60">
        <v>20</v>
      </c>
      <c r="E970" s="35">
        <f t="shared" si="66"/>
        <v>0.02</v>
      </c>
      <c r="F970" s="36" t="str">
        <f t="shared" si="67"/>
        <v>Micro</v>
      </c>
      <c r="G970" s="37"/>
      <c r="H970" s="38">
        <v>55.196281820958497</v>
      </c>
      <c r="I970" s="38">
        <v>-6.0756990101500499</v>
      </c>
      <c r="J970" s="38"/>
      <c r="K970" s="38"/>
      <c r="L970" s="37" t="s">
        <v>40</v>
      </c>
      <c r="M970" s="39">
        <v>2017</v>
      </c>
      <c r="N970" s="39">
        <f t="shared" si="65"/>
        <v>4</v>
      </c>
      <c r="O970" s="43"/>
      <c r="P970" s="43"/>
      <c r="Q970" s="41">
        <v>43160</v>
      </c>
      <c r="R970" s="43">
        <v>87</v>
      </c>
      <c r="S970" s="43">
        <v>346</v>
      </c>
      <c r="T970" s="43"/>
      <c r="U970" s="30"/>
      <c r="V970" s="31"/>
      <c r="W970" s="47"/>
      <c r="X970" s="47"/>
      <c r="Y970" s="53"/>
    </row>
    <row r="971" spans="1:25" x14ac:dyDescent="0.25">
      <c r="A971" s="32" t="s">
        <v>2966</v>
      </c>
      <c r="B971" s="32" t="s">
        <v>676</v>
      </c>
      <c r="C971" s="33"/>
      <c r="D971" s="60">
        <v>20</v>
      </c>
      <c r="E971" s="35">
        <f t="shared" si="66"/>
        <v>0.02</v>
      </c>
      <c r="F971" s="36" t="str">
        <f t="shared" si="67"/>
        <v>Micro</v>
      </c>
      <c r="G971" s="37"/>
      <c r="H971" s="38"/>
      <c r="I971" s="38"/>
      <c r="J971" s="38"/>
      <c r="K971" s="38"/>
      <c r="L971" s="37" t="s">
        <v>40</v>
      </c>
      <c r="M971" s="39">
        <v>2018</v>
      </c>
      <c r="N971" s="39">
        <f t="shared" si="65"/>
        <v>3</v>
      </c>
      <c r="O971" s="40">
        <v>0.49199999999999999</v>
      </c>
      <c r="P971" s="40">
        <v>0.51100000000000001</v>
      </c>
      <c r="Q971" s="41">
        <v>44166</v>
      </c>
      <c r="R971" s="43">
        <v>90</v>
      </c>
      <c r="S971" s="43">
        <v>315</v>
      </c>
      <c r="T971" s="43"/>
      <c r="U971" s="30"/>
      <c r="V971" s="31"/>
      <c r="W971" s="47"/>
      <c r="X971" s="47"/>
      <c r="Y971" s="53"/>
    </row>
    <row r="972" spans="1:25" x14ac:dyDescent="0.25">
      <c r="A972" s="32" t="s">
        <v>3522</v>
      </c>
      <c r="B972" s="32" t="s">
        <v>32</v>
      </c>
      <c r="C972" s="33"/>
      <c r="D972" s="60">
        <v>20</v>
      </c>
      <c r="E972" s="35">
        <f t="shared" si="66"/>
        <v>0.02</v>
      </c>
      <c r="F972" s="36" t="str">
        <f t="shared" si="67"/>
        <v>Micro</v>
      </c>
      <c r="G972" s="37"/>
      <c r="H972" s="38"/>
      <c r="I972" s="38"/>
      <c r="J972" s="38"/>
      <c r="K972" s="38"/>
      <c r="L972" s="37" t="s">
        <v>40</v>
      </c>
      <c r="M972" s="39">
        <v>1991</v>
      </c>
      <c r="N972" s="39">
        <f t="shared" si="65"/>
        <v>30</v>
      </c>
      <c r="O972" s="43"/>
      <c r="P972" s="43"/>
      <c r="Q972" s="41">
        <v>39142</v>
      </c>
      <c r="R972" s="43">
        <v>42</v>
      </c>
      <c r="S972" s="43">
        <v>42</v>
      </c>
      <c r="T972" s="43"/>
      <c r="U972" s="30"/>
      <c r="V972" s="31"/>
      <c r="W972" s="47"/>
      <c r="X972" s="47"/>
      <c r="Y972" s="53"/>
    </row>
    <row r="973" spans="1:25" ht="30" x14ac:dyDescent="0.25">
      <c r="A973" s="32" t="s">
        <v>2967</v>
      </c>
      <c r="B973" s="32" t="s">
        <v>676</v>
      </c>
      <c r="C973" s="33" t="s">
        <v>3150</v>
      </c>
      <c r="D973" s="60">
        <v>20</v>
      </c>
      <c r="E973" s="35">
        <f t="shared" si="66"/>
        <v>0.02</v>
      </c>
      <c r="F973" s="36" t="str">
        <f t="shared" si="67"/>
        <v>Micro</v>
      </c>
      <c r="G973" s="37" t="s">
        <v>176</v>
      </c>
      <c r="H973" s="38">
        <v>54.894944000000002</v>
      </c>
      <c r="I973" s="38">
        <v>-6.1879454000000003</v>
      </c>
      <c r="J973" s="38">
        <v>54.894983000000003</v>
      </c>
      <c r="K973" s="38">
        <v>-6.1877307999999998</v>
      </c>
      <c r="L973" s="37" t="s">
        <v>40</v>
      </c>
      <c r="M973" s="39">
        <v>2013</v>
      </c>
      <c r="N973" s="39">
        <f t="shared" si="65"/>
        <v>8</v>
      </c>
      <c r="O973" s="40">
        <v>0.64600000000000002</v>
      </c>
      <c r="P973" s="40">
        <v>0.71699999999999997</v>
      </c>
      <c r="Q973" s="41">
        <v>44105</v>
      </c>
      <c r="R973" s="43">
        <v>126</v>
      </c>
      <c r="S973" s="43">
        <v>504</v>
      </c>
      <c r="T973" s="43"/>
      <c r="U973" s="30"/>
      <c r="V973" s="31"/>
      <c r="W973" s="47"/>
      <c r="X973" s="47"/>
      <c r="Y973" s="53"/>
    </row>
    <row r="974" spans="1:25" x14ac:dyDescent="0.25">
      <c r="A974" s="32" t="s">
        <v>2968</v>
      </c>
      <c r="B974" s="32" t="s">
        <v>676</v>
      </c>
      <c r="C974" s="33"/>
      <c r="D974" s="60">
        <v>20</v>
      </c>
      <c r="E974" s="35">
        <f t="shared" si="66"/>
        <v>0.02</v>
      </c>
      <c r="F974" s="36" t="str">
        <f t="shared" si="67"/>
        <v>Micro</v>
      </c>
      <c r="G974" s="37"/>
      <c r="H974" s="38"/>
      <c r="I974" s="38"/>
      <c r="J974" s="38"/>
      <c r="K974" s="38"/>
      <c r="L974" s="37" t="s">
        <v>40</v>
      </c>
      <c r="M974" s="39">
        <v>2017</v>
      </c>
      <c r="N974" s="39">
        <f t="shared" si="65"/>
        <v>4</v>
      </c>
      <c r="O974" s="40">
        <v>0.45300000000000001</v>
      </c>
      <c r="P974" s="40">
        <v>0.50900000000000001</v>
      </c>
      <c r="Q974" s="41">
        <v>44105</v>
      </c>
      <c r="R974" s="43">
        <v>90</v>
      </c>
      <c r="S974" s="43">
        <v>358</v>
      </c>
      <c r="T974" s="43"/>
      <c r="U974" s="30"/>
      <c r="V974" s="31"/>
      <c r="W974" s="47"/>
      <c r="X974" s="47"/>
      <c r="Y974" s="53"/>
    </row>
    <row r="975" spans="1:25" x14ac:dyDescent="0.25">
      <c r="A975" s="32" t="s">
        <v>3153</v>
      </c>
      <c r="B975" s="32" t="s">
        <v>676</v>
      </c>
      <c r="C975" s="33"/>
      <c r="D975" s="60">
        <v>20</v>
      </c>
      <c r="E975" s="35">
        <f t="shared" si="66"/>
        <v>0.02</v>
      </c>
      <c r="F975" s="36" t="str">
        <f t="shared" si="67"/>
        <v>Micro</v>
      </c>
      <c r="G975" s="37"/>
      <c r="H975" s="38"/>
      <c r="I975" s="38"/>
      <c r="J975" s="38"/>
      <c r="K975" s="38"/>
      <c r="L975" s="37" t="s">
        <v>40</v>
      </c>
      <c r="M975" s="39">
        <v>2017</v>
      </c>
      <c r="N975" s="39">
        <f t="shared" si="65"/>
        <v>4</v>
      </c>
      <c r="O975" s="40">
        <v>0.27600000000000002</v>
      </c>
      <c r="P975" s="40">
        <v>0.17399999999999999</v>
      </c>
      <c r="Q975" s="41">
        <v>43891</v>
      </c>
      <c r="R975" s="43">
        <v>30</v>
      </c>
      <c r="S975" s="43">
        <v>122</v>
      </c>
      <c r="T975" s="43"/>
      <c r="U975" s="30"/>
      <c r="V975" s="31"/>
      <c r="W975" s="47"/>
      <c r="X975" s="47"/>
      <c r="Y975" s="53"/>
    </row>
    <row r="976" spans="1:25" ht="30" x14ac:dyDescent="0.25">
      <c r="A976" s="32" t="s">
        <v>2969</v>
      </c>
      <c r="B976" s="32" t="s">
        <v>676</v>
      </c>
      <c r="C976" s="33" t="s">
        <v>2974</v>
      </c>
      <c r="D976" s="60">
        <v>20</v>
      </c>
      <c r="E976" s="35">
        <f t="shared" si="66"/>
        <v>0.02</v>
      </c>
      <c r="F976" s="36" t="str">
        <f t="shared" si="67"/>
        <v>Micro</v>
      </c>
      <c r="G976" s="37" t="s">
        <v>176</v>
      </c>
      <c r="H976" s="38">
        <v>54.823873673404599</v>
      </c>
      <c r="I976" s="38">
        <v>-6.8493149306438896</v>
      </c>
      <c r="J976" s="38">
        <v>54.825793996078701</v>
      </c>
      <c r="K976" s="38">
        <v>-6.85120117041411</v>
      </c>
      <c r="L976" s="37" t="s">
        <v>40</v>
      </c>
      <c r="M976" s="39">
        <v>2016</v>
      </c>
      <c r="N976" s="39">
        <f t="shared" si="65"/>
        <v>5</v>
      </c>
      <c r="O976" s="40">
        <v>0.221</v>
      </c>
      <c r="P976" s="40">
        <v>0.26700000000000002</v>
      </c>
      <c r="Q976" s="41">
        <v>43891</v>
      </c>
      <c r="R976" s="43">
        <v>47</v>
      </c>
      <c r="S976" s="43">
        <v>188</v>
      </c>
      <c r="T976" s="43"/>
      <c r="U976" s="30"/>
      <c r="V976" s="31"/>
      <c r="W976" s="47"/>
      <c r="X976" s="47"/>
      <c r="Y976" s="53"/>
    </row>
    <row r="977" spans="1:25" x14ac:dyDescent="0.25">
      <c r="A977" s="32" t="s">
        <v>2970</v>
      </c>
      <c r="B977" s="32" t="s">
        <v>676</v>
      </c>
      <c r="C977" s="33"/>
      <c r="D977" s="60">
        <v>20</v>
      </c>
      <c r="E977" s="35">
        <f t="shared" si="66"/>
        <v>0.02</v>
      </c>
      <c r="F977" s="36" t="str">
        <f t="shared" si="67"/>
        <v>Micro</v>
      </c>
      <c r="G977" s="37"/>
      <c r="H977" s="38"/>
      <c r="I977" s="38"/>
      <c r="J977" s="38"/>
      <c r="K977" s="38"/>
      <c r="L977" s="37" t="s">
        <v>40</v>
      </c>
      <c r="M977" s="39">
        <v>2017</v>
      </c>
      <c r="N977" s="39">
        <f t="shared" ref="N977:N1008" si="68">2021-M977</f>
        <v>4</v>
      </c>
      <c r="O977" s="40">
        <v>0.435</v>
      </c>
      <c r="P977" s="40">
        <v>0.60199999999999998</v>
      </c>
      <c r="Q977" s="41">
        <v>43891</v>
      </c>
      <c r="R977" s="43">
        <v>106</v>
      </c>
      <c r="S977" s="43">
        <v>423</v>
      </c>
      <c r="T977" s="43"/>
      <c r="U977" s="30"/>
      <c r="V977" s="31"/>
      <c r="W977" s="47"/>
      <c r="X977" s="47"/>
      <c r="Y977" s="53"/>
    </row>
    <row r="978" spans="1:25" x14ac:dyDescent="0.25">
      <c r="A978" s="32" t="s">
        <v>3521</v>
      </c>
      <c r="B978" s="32" t="s">
        <v>32</v>
      </c>
      <c r="C978" s="33"/>
      <c r="D978" s="60">
        <v>20</v>
      </c>
      <c r="E978" s="35">
        <f t="shared" si="66"/>
        <v>0.02</v>
      </c>
      <c r="F978" s="36" t="str">
        <f t="shared" si="67"/>
        <v>Micro</v>
      </c>
      <c r="G978" s="37"/>
      <c r="H978" s="38"/>
      <c r="I978" s="38"/>
      <c r="J978" s="38"/>
      <c r="K978" s="38"/>
      <c r="L978" s="37" t="s">
        <v>40</v>
      </c>
      <c r="M978" s="39">
        <v>2006</v>
      </c>
      <c r="N978" s="39">
        <f t="shared" si="68"/>
        <v>15</v>
      </c>
      <c r="O978" s="40">
        <v>0.48799999999999999</v>
      </c>
      <c r="P978" s="40">
        <v>0.47599999999999998</v>
      </c>
      <c r="Q978" s="41">
        <v>40238</v>
      </c>
      <c r="R978" s="43">
        <v>83</v>
      </c>
      <c r="S978" s="43">
        <v>167</v>
      </c>
      <c r="T978" s="43"/>
      <c r="U978" s="30"/>
      <c r="V978" s="31"/>
      <c r="W978" s="47"/>
      <c r="X978" s="47"/>
      <c r="Y978" s="53"/>
    </row>
    <row r="979" spans="1:25" x14ac:dyDescent="0.25">
      <c r="A979" s="32" t="s">
        <v>3399</v>
      </c>
      <c r="B979" s="32" t="s">
        <v>676</v>
      </c>
      <c r="C979" s="33"/>
      <c r="D979" s="60">
        <v>20</v>
      </c>
      <c r="E979" s="35">
        <f t="shared" si="66"/>
        <v>0.02</v>
      </c>
      <c r="F979" s="36" t="str">
        <f t="shared" si="67"/>
        <v>Micro</v>
      </c>
      <c r="G979" s="37"/>
      <c r="H979" s="38"/>
      <c r="I979" s="38"/>
      <c r="J979" s="38"/>
      <c r="K979" s="38"/>
      <c r="L979" s="37" t="s">
        <v>40</v>
      </c>
      <c r="M979" s="39">
        <v>2017</v>
      </c>
      <c r="N979" s="39">
        <f t="shared" si="68"/>
        <v>4</v>
      </c>
      <c r="O979" s="40">
        <v>0.26800000000000002</v>
      </c>
      <c r="P979" s="40">
        <v>0.36299999999999999</v>
      </c>
      <c r="Q979" s="41">
        <v>44197</v>
      </c>
      <c r="R979" s="43">
        <v>64</v>
      </c>
      <c r="S979" s="43">
        <v>179</v>
      </c>
      <c r="T979" s="43"/>
      <c r="U979" s="30"/>
      <c r="V979" s="31"/>
      <c r="W979" s="47"/>
      <c r="X979" s="47"/>
      <c r="Y979" s="53"/>
    </row>
    <row r="980" spans="1:25" x14ac:dyDescent="0.25">
      <c r="A980" s="32" t="s">
        <v>2971</v>
      </c>
      <c r="B980" s="32" t="s">
        <v>676</v>
      </c>
      <c r="C980" s="33"/>
      <c r="D980" s="60">
        <v>20</v>
      </c>
      <c r="E980" s="35">
        <f t="shared" si="66"/>
        <v>0.02</v>
      </c>
      <c r="F980" s="36" t="str">
        <f t="shared" si="67"/>
        <v>Micro</v>
      </c>
      <c r="G980" s="37"/>
      <c r="H980" s="38"/>
      <c r="I980" s="38"/>
      <c r="J980" s="38"/>
      <c r="K980" s="38"/>
      <c r="L980" s="37" t="s">
        <v>40</v>
      </c>
      <c r="M980" s="39">
        <v>2015</v>
      </c>
      <c r="N980" s="39">
        <f t="shared" si="68"/>
        <v>6</v>
      </c>
      <c r="O980" s="40">
        <v>0.5</v>
      </c>
      <c r="P980" s="40">
        <v>0.52600000000000002</v>
      </c>
      <c r="Q980" s="41">
        <v>44105</v>
      </c>
      <c r="R980" s="43">
        <v>92</v>
      </c>
      <c r="S980" s="43">
        <v>340</v>
      </c>
      <c r="T980" s="43"/>
      <c r="U980" s="30"/>
      <c r="V980" s="31"/>
      <c r="W980" s="47"/>
      <c r="X980" s="47"/>
      <c r="Y980" s="53"/>
    </row>
    <row r="981" spans="1:25" ht="30" x14ac:dyDescent="0.25">
      <c r="A981" s="32" t="s">
        <v>3152</v>
      </c>
      <c r="B981" s="32" t="s">
        <v>676</v>
      </c>
      <c r="C981" s="33" t="s">
        <v>2972</v>
      </c>
      <c r="D981" s="60">
        <v>20</v>
      </c>
      <c r="E981" s="35">
        <f t="shared" si="66"/>
        <v>0.02</v>
      </c>
      <c r="F981" s="36" t="str">
        <f t="shared" si="67"/>
        <v>Micro</v>
      </c>
      <c r="G981" s="37" t="s">
        <v>176</v>
      </c>
      <c r="H981" s="38">
        <v>55.041696781277501</v>
      </c>
      <c r="I981" s="38">
        <v>-6.8499474716848896</v>
      </c>
      <c r="J981" s="38">
        <v>55.040192674589498</v>
      </c>
      <c r="K981" s="38">
        <v>-6.83480388364005</v>
      </c>
      <c r="L981" s="37" t="s">
        <v>40</v>
      </c>
      <c r="M981" s="39">
        <v>2014</v>
      </c>
      <c r="N981" s="39">
        <f t="shared" si="68"/>
        <v>7</v>
      </c>
      <c r="O981" s="40">
        <v>0.54600000000000004</v>
      </c>
      <c r="P981" s="40">
        <v>0.57399999999999995</v>
      </c>
      <c r="Q981" s="41">
        <v>44105</v>
      </c>
      <c r="R981" s="43">
        <v>100</v>
      </c>
      <c r="S981" s="43">
        <v>399</v>
      </c>
      <c r="T981" s="43"/>
      <c r="U981" s="30"/>
      <c r="V981" s="31"/>
      <c r="W981" s="47"/>
      <c r="X981" s="47"/>
      <c r="Y981" s="53"/>
    </row>
    <row r="982" spans="1:25" ht="30" x14ac:dyDescent="0.25">
      <c r="A982" s="32" t="s">
        <v>3151</v>
      </c>
      <c r="B982" s="32" t="s">
        <v>676</v>
      </c>
      <c r="C982" s="33" t="s">
        <v>2973</v>
      </c>
      <c r="D982" s="60">
        <v>20</v>
      </c>
      <c r="E982" s="35">
        <f t="shared" si="66"/>
        <v>0.02</v>
      </c>
      <c r="F982" s="36" t="str">
        <f t="shared" si="67"/>
        <v>Micro</v>
      </c>
      <c r="G982" s="37" t="s">
        <v>176</v>
      </c>
      <c r="H982" s="38">
        <v>54.702575000000003</v>
      </c>
      <c r="I982" s="38">
        <v>-6.0555509000000001</v>
      </c>
      <c r="J982" s="38">
        <v>54.703031000000003</v>
      </c>
      <c r="K982" s="38">
        <v>-6.0533555000000003</v>
      </c>
      <c r="L982" s="37" t="s">
        <v>40</v>
      </c>
      <c r="M982" s="39">
        <v>2013</v>
      </c>
      <c r="N982" s="39">
        <f t="shared" si="68"/>
        <v>8</v>
      </c>
      <c r="O982" s="40">
        <v>0.61799999999999999</v>
      </c>
      <c r="P982" s="40">
        <v>0.64900000000000002</v>
      </c>
      <c r="Q982" s="41">
        <v>44105</v>
      </c>
      <c r="R982" s="43">
        <v>112</v>
      </c>
      <c r="S982" s="43">
        <v>447</v>
      </c>
      <c r="T982" s="43"/>
      <c r="U982" s="30"/>
      <c r="V982" s="31"/>
      <c r="W982" s="47"/>
      <c r="X982" s="47"/>
      <c r="Y982" s="53"/>
    </row>
    <row r="983" spans="1:25" ht="30" x14ac:dyDescent="0.25">
      <c r="A983" s="32" t="s">
        <v>2974</v>
      </c>
      <c r="B983" s="32" t="s">
        <v>676</v>
      </c>
      <c r="C983" s="33" t="s">
        <v>2974</v>
      </c>
      <c r="D983" s="60">
        <v>20</v>
      </c>
      <c r="E983" s="35">
        <f t="shared" si="66"/>
        <v>0.02</v>
      </c>
      <c r="F983" s="36" t="str">
        <f t="shared" si="67"/>
        <v>Micro</v>
      </c>
      <c r="G983" s="37" t="s">
        <v>176</v>
      </c>
      <c r="H983" s="38">
        <v>54.822254999999998</v>
      </c>
      <c r="I983" s="38">
        <v>-6.8557142000000004</v>
      </c>
      <c r="J983" s="38">
        <v>54.822547</v>
      </c>
      <c r="K983" s="38">
        <v>-6.8571773</v>
      </c>
      <c r="L983" s="37" t="s">
        <v>40</v>
      </c>
      <c r="M983" s="39">
        <v>2014</v>
      </c>
      <c r="N983" s="39">
        <f t="shared" si="68"/>
        <v>7</v>
      </c>
      <c r="O983" s="40">
        <v>0.63800000000000001</v>
      </c>
      <c r="P983" s="40">
        <v>0.67</v>
      </c>
      <c r="Q983" s="41">
        <v>43891</v>
      </c>
      <c r="R983" s="43">
        <v>115</v>
      </c>
      <c r="S983" s="43">
        <v>459</v>
      </c>
      <c r="T983" s="43"/>
      <c r="U983" s="30"/>
      <c r="V983" s="31"/>
      <c r="W983" s="47"/>
      <c r="X983" s="47"/>
      <c r="Y983" s="53"/>
    </row>
    <row r="984" spans="1:25" ht="30" x14ac:dyDescent="0.25">
      <c r="A984" s="32" t="s">
        <v>2975</v>
      </c>
      <c r="B984" s="32" t="s">
        <v>72</v>
      </c>
      <c r="C984" s="33" t="s">
        <v>3154</v>
      </c>
      <c r="D984" s="60">
        <v>19</v>
      </c>
      <c r="E984" s="35">
        <f t="shared" si="66"/>
        <v>1.9E-2</v>
      </c>
      <c r="F984" s="36" t="str">
        <f t="shared" si="67"/>
        <v>Micro</v>
      </c>
      <c r="G984" s="37" t="s">
        <v>176</v>
      </c>
      <c r="H984" s="38">
        <v>52.596480999999997</v>
      </c>
      <c r="I984" s="38">
        <v>-4.0521244999999997</v>
      </c>
      <c r="J984" s="38">
        <v>52.591712999999999</v>
      </c>
      <c r="K984" s="38">
        <v>-4.0468083000000004</v>
      </c>
      <c r="L984" s="37" t="s">
        <v>217</v>
      </c>
      <c r="M984" s="39"/>
      <c r="N984" s="39"/>
      <c r="O984" s="43"/>
      <c r="P984" s="43"/>
      <c r="Q984" s="41">
        <v>42522</v>
      </c>
      <c r="R984" s="43">
        <v>92</v>
      </c>
      <c r="S984" s="43"/>
      <c r="T984" s="43"/>
      <c r="U984" s="30"/>
      <c r="V984" s="31"/>
      <c r="W984" s="47"/>
      <c r="X984" s="47"/>
      <c r="Y984" s="53"/>
    </row>
    <row r="985" spans="1:25" ht="30" x14ac:dyDescent="0.25">
      <c r="A985" s="32" t="s">
        <v>2976</v>
      </c>
      <c r="B985" s="32" t="s">
        <v>676</v>
      </c>
      <c r="C985" s="33"/>
      <c r="D985" s="60">
        <v>19</v>
      </c>
      <c r="E985" s="35">
        <f t="shared" si="66"/>
        <v>1.9E-2</v>
      </c>
      <c r="F985" s="36" t="str">
        <f t="shared" si="67"/>
        <v>Micro</v>
      </c>
      <c r="G985" s="37"/>
      <c r="H985" s="38"/>
      <c r="I985" s="38"/>
      <c r="J985" s="38"/>
      <c r="K985" s="38"/>
      <c r="L985" s="37" t="s">
        <v>40</v>
      </c>
      <c r="M985" s="39">
        <v>2017</v>
      </c>
      <c r="N985" s="39">
        <f t="shared" ref="N985:N1007" si="69">2021-M985</f>
        <v>4</v>
      </c>
      <c r="O985" s="40">
        <v>0.27700000000000002</v>
      </c>
      <c r="P985" s="40">
        <v>0.29099999999999998</v>
      </c>
      <c r="Q985" s="41">
        <v>43891</v>
      </c>
      <c r="R985" s="43">
        <v>48</v>
      </c>
      <c r="S985" s="43">
        <v>192</v>
      </c>
      <c r="T985" s="43"/>
      <c r="U985" s="30"/>
      <c r="V985" s="31"/>
      <c r="W985" s="47"/>
      <c r="X985" s="47"/>
      <c r="Y985" s="53"/>
    </row>
    <row r="986" spans="1:25" ht="45" x14ac:dyDescent="0.25">
      <c r="A986" s="32" t="s">
        <v>2977</v>
      </c>
      <c r="B986" s="32" t="s">
        <v>206</v>
      </c>
      <c r="C986" s="33" t="s">
        <v>3155</v>
      </c>
      <c r="D986" s="60">
        <v>19</v>
      </c>
      <c r="E986" s="35">
        <f t="shared" si="66"/>
        <v>1.9E-2</v>
      </c>
      <c r="F986" s="36" t="str">
        <f t="shared" si="67"/>
        <v>Micro</v>
      </c>
      <c r="G986" s="37" t="s">
        <v>176</v>
      </c>
      <c r="H986" s="38">
        <v>53.169753999999998</v>
      </c>
      <c r="I986" s="38">
        <v>-2.2030148999999999</v>
      </c>
      <c r="J986" s="38">
        <v>53.169846</v>
      </c>
      <c r="K986" s="38">
        <v>-2.203141</v>
      </c>
      <c r="L986" s="37" t="s">
        <v>217</v>
      </c>
      <c r="M986" s="39">
        <v>2008</v>
      </c>
      <c r="N986" s="39">
        <f t="shared" si="69"/>
        <v>13</v>
      </c>
      <c r="O986" s="40">
        <v>0.26500000000000001</v>
      </c>
      <c r="P986" s="40">
        <v>0.252</v>
      </c>
      <c r="Q986" s="41">
        <v>41275</v>
      </c>
      <c r="R986" s="43">
        <v>42</v>
      </c>
      <c r="S986" s="43"/>
      <c r="T986" s="43"/>
      <c r="U986" s="30"/>
      <c r="V986" s="31"/>
      <c r="W986" s="47"/>
      <c r="X986" s="47"/>
      <c r="Y986" s="53"/>
    </row>
    <row r="987" spans="1:25" x14ac:dyDescent="0.25">
      <c r="A987" s="32" t="s">
        <v>2941</v>
      </c>
      <c r="B987" s="32" t="s">
        <v>206</v>
      </c>
      <c r="C987" s="33" t="s">
        <v>2942</v>
      </c>
      <c r="D987" s="60">
        <v>18.5</v>
      </c>
      <c r="E987" s="35">
        <f t="shared" si="66"/>
        <v>1.8499999999999999E-2</v>
      </c>
      <c r="F987" s="36" t="str">
        <f t="shared" si="67"/>
        <v>Micro</v>
      </c>
      <c r="G987" s="37" t="s">
        <v>176</v>
      </c>
      <c r="H987" s="38">
        <v>51.475929999999998</v>
      </c>
      <c r="I987" s="38">
        <v>-0.91562434999999998</v>
      </c>
      <c r="J987" s="38">
        <v>51.473773000000001</v>
      </c>
      <c r="K987" s="38">
        <v>-0.91879931000000004</v>
      </c>
      <c r="L987" s="37" t="s">
        <v>217</v>
      </c>
      <c r="M987" s="39">
        <v>2005</v>
      </c>
      <c r="N987" s="39">
        <f t="shared" si="69"/>
        <v>16</v>
      </c>
      <c r="O987" s="40">
        <v>0.39</v>
      </c>
      <c r="P987" s="40">
        <v>0.30099999999999999</v>
      </c>
      <c r="Q987" s="41">
        <v>44197</v>
      </c>
      <c r="R987" s="43">
        <v>66</v>
      </c>
      <c r="S987" s="43"/>
      <c r="T987" s="43"/>
      <c r="U987" s="30"/>
      <c r="V987" s="31"/>
      <c r="W987" s="47"/>
      <c r="X987" s="47"/>
      <c r="Y987" s="53"/>
    </row>
    <row r="988" spans="1:25" x14ac:dyDescent="0.25">
      <c r="A988" s="32" t="s">
        <v>3520</v>
      </c>
      <c r="B988" s="32" t="s">
        <v>32</v>
      </c>
      <c r="C988" s="33"/>
      <c r="D988" s="60">
        <v>18</v>
      </c>
      <c r="E988" s="35">
        <f t="shared" si="66"/>
        <v>1.7999999999999999E-2</v>
      </c>
      <c r="F988" s="36" t="str">
        <f t="shared" si="67"/>
        <v>Micro</v>
      </c>
      <c r="G988" s="37" t="s">
        <v>176</v>
      </c>
      <c r="H988" s="38">
        <v>55.529584338924501</v>
      </c>
      <c r="I988" s="38">
        <v>-3.40240206418177</v>
      </c>
      <c r="J988" s="38">
        <v>55.529071999999999</v>
      </c>
      <c r="K988" s="38">
        <v>-3.3935992000000001</v>
      </c>
      <c r="L988" s="37" t="s">
        <v>40</v>
      </c>
      <c r="M988" s="39">
        <v>1986</v>
      </c>
      <c r="N988" s="39">
        <f t="shared" si="69"/>
        <v>35</v>
      </c>
      <c r="O988" s="40">
        <v>0.152</v>
      </c>
      <c r="P988" s="40">
        <v>0.14000000000000001</v>
      </c>
      <c r="Q988" s="41">
        <v>39142</v>
      </c>
      <c r="R988" s="43">
        <v>22</v>
      </c>
      <c r="S988" s="43">
        <v>22</v>
      </c>
      <c r="T988" s="43"/>
      <c r="U988" s="30"/>
      <c r="V988" s="31"/>
      <c r="W988" s="47"/>
      <c r="X988" s="47"/>
      <c r="Y988" s="53"/>
    </row>
    <row r="989" spans="1:25" ht="30" x14ac:dyDescent="0.25">
      <c r="A989" s="32" t="s">
        <v>2978</v>
      </c>
      <c r="B989" s="32" t="s">
        <v>206</v>
      </c>
      <c r="C989" s="33" t="s">
        <v>3156</v>
      </c>
      <c r="D989" s="60">
        <v>18</v>
      </c>
      <c r="E989" s="35">
        <f t="shared" si="66"/>
        <v>1.7999999999999999E-2</v>
      </c>
      <c r="F989" s="36" t="str">
        <f t="shared" si="67"/>
        <v>Micro</v>
      </c>
      <c r="G989" s="37" t="s">
        <v>176</v>
      </c>
      <c r="H989" s="38">
        <v>54.299892</v>
      </c>
      <c r="I989" s="38">
        <v>-2.1994516000000002</v>
      </c>
      <c r="J989" s="38">
        <v>54.298963999999998</v>
      </c>
      <c r="K989" s="38">
        <v>-2.1992867</v>
      </c>
      <c r="L989" s="37" t="s">
        <v>217</v>
      </c>
      <c r="M989" s="39">
        <v>2006</v>
      </c>
      <c r="N989" s="39">
        <f t="shared" si="69"/>
        <v>15</v>
      </c>
      <c r="O989" s="43"/>
      <c r="P989" s="43"/>
      <c r="Q989" s="41">
        <v>40634</v>
      </c>
      <c r="R989" s="43">
        <v>13</v>
      </c>
      <c r="S989" s="31"/>
      <c r="T989" s="31"/>
      <c r="U989" s="30"/>
      <c r="V989" s="31"/>
      <c r="W989" s="47"/>
      <c r="X989" s="47"/>
      <c r="Y989" s="53"/>
    </row>
    <row r="990" spans="1:25" x14ac:dyDescent="0.25">
      <c r="A990" s="32" t="s">
        <v>3400</v>
      </c>
      <c r="B990" s="32" t="s">
        <v>72</v>
      </c>
      <c r="C990" s="33"/>
      <c r="D990" s="60">
        <v>17</v>
      </c>
      <c r="E990" s="35">
        <f t="shared" si="66"/>
        <v>1.7000000000000001E-2</v>
      </c>
      <c r="F990" s="36" t="str">
        <f t="shared" si="67"/>
        <v>Micro</v>
      </c>
      <c r="G990" s="37"/>
      <c r="H990" s="38"/>
      <c r="I990" s="38"/>
      <c r="J990" s="38"/>
      <c r="K990" s="38"/>
      <c r="L990" s="37" t="s">
        <v>217</v>
      </c>
      <c r="M990" s="39">
        <v>2015</v>
      </c>
      <c r="N990" s="39">
        <f t="shared" si="69"/>
        <v>6</v>
      </c>
      <c r="O990" s="40">
        <v>0.45500000000000002</v>
      </c>
      <c r="P990" s="40">
        <v>0.52200000000000002</v>
      </c>
      <c r="Q990" s="41">
        <v>44166</v>
      </c>
      <c r="R990" s="43">
        <v>78</v>
      </c>
      <c r="S990" s="43"/>
      <c r="T990" s="43"/>
      <c r="U990" s="30"/>
      <c r="V990" s="31"/>
      <c r="W990" s="47"/>
      <c r="X990" s="47"/>
      <c r="Y990" s="53"/>
    </row>
    <row r="991" spans="1:25" x14ac:dyDescent="0.25">
      <c r="A991" s="32" t="s">
        <v>2979</v>
      </c>
      <c r="B991" s="32" t="s">
        <v>72</v>
      </c>
      <c r="C991" s="33" t="s">
        <v>3157</v>
      </c>
      <c r="D991" s="60">
        <v>17</v>
      </c>
      <c r="E991" s="35">
        <f t="shared" si="66"/>
        <v>1.7000000000000001E-2</v>
      </c>
      <c r="F991" s="36" t="str">
        <f t="shared" si="67"/>
        <v>Micro</v>
      </c>
      <c r="G991" s="37" t="s">
        <v>176</v>
      </c>
      <c r="H991" s="38">
        <v>53.039307999999998</v>
      </c>
      <c r="I991" s="38">
        <v>-4.0498016999999997</v>
      </c>
      <c r="J991" s="38">
        <v>53.037751999999998</v>
      </c>
      <c r="K991" s="38">
        <v>-4.0559063999999996</v>
      </c>
      <c r="L991" s="37" t="s">
        <v>217</v>
      </c>
      <c r="M991" s="39">
        <v>2014</v>
      </c>
      <c r="N991" s="39">
        <f t="shared" si="69"/>
        <v>7</v>
      </c>
      <c r="O991" s="40">
        <v>0.29399999999999998</v>
      </c>
      <c r="P991" s="40">
        <v>0.42199999999999999</v>
      </c>
      <c r="Q991" s="41">
        <v>44166</v>
      </c>
      <c r="R991" s="43">
        <v>63</v>
      </c>
      <c r="S991" s="43"/>
      <c r="T991" s="43"/>
      <c r="U991" s="30"/>
      <c r="V991" s="31"/>
      <c r="W991" s="47"/>
      <c r="X991" s="47"/>
      <c r="Y991" s="53"/>
    </row>
    <row r="992" spans="1:25" x14ac:dyDescent="0.25">
      <c r="A992" s="32" t="s">
        <v>2980</v>
      </c>
      <c r="B992" s="32" t="s">
        <v>676</v>
      </c>
      <c r="C992" s="33"/>
      <c r="D992" s="60">
        <v>17</v>
      </c>
      <c r="E992" s="35">
        <f t="shared" si="66"/>
        <v>1.7000000000000001E-2</v>
      </c>
      <c r="F992" s="36" t="str">
        <f t="shared" si="67"/>
        <v>Micro</v>
      </c>
      <c r="G992" s="37" t="s">
        <v>176</v>
      </c>
      <c r="H992" s="38">
        <v>54.737574000000002</v>
      </c>
      <c r="I992" s="38">
        <v>-5.9922399999999998</v>
      </c>
      <c r="J992" s="38">
        <v>54.735320000000002</v>
      </c>
      <c r="K992" s="38">
        <v>-5.9883166000000001</v>
      </c>
      <c r="L992" s="37" t="s">
        <v>40</v>
      </c>
      <c r="M992" s="39">
        <v>2014</v>
      </c>
      <c r="N992" s="39">
        <f t="shared" si="69"/>
        <v>7</v>
      </c>
      <c r="O992" s="40">
        <v>0.38</v>
      </c>
      <c r="P992" s="40">
        <v>0.36599999999999999</v>
      </c>
      <c r="Q992" s="41">
        <v>44197</v>
      </c>
      <c r="R992" s="43">
        <v>53</v>
      </c>
      <c r="S992" s="43">
        <v>176</v>
      </c>
      <c r="T992" s="43"/>
      <c r="U992" s="30"/>
      <c r="V992" s="31"/>
      <c r="W992" s="47"/>
      <c r="X992" s="47"/>
      <c r="Y992" s="53"/>
    </row>
    <row r="993" spans="1:25" x14ac:dyDescent="0.25">
      <c r="A993" s="32" t="s">
        <v>3519</v>
      </c>
      <c r="B993" s="32" t="s">
        <v>206</v>
      </c>
      <c r="C993" s="33"/>
      <c r="D993" s="60">
        <v>16</v>
      </c>
      <c r="E993" s="35">
        <f t="shared" si="66"/>
        <v>1.6E-2</v>
      </c>
      <c r="F993" s="36" t="str">
        <f t="shared" si="67"/>
        <v>Micro</v>
      </c>
      <c r="G993" s="37" t="s">
        <v>176</v>
      </c>
      <c r="H993" s="38">
        <v>50.682699999999997</v>
      </c>
      <c r="I993" s="38">
        <v>-3.6645230999999998</v>
      </c>
      <c r="J993" s="38">
        <v>50.683042230450802</v>
      </c>
      <c r="K993" s="38">
        <v>-3.6655906600960302</v>
      </c>
      <c r="L993" s="37" t="s">
        <v>217</v>
      </c>
      <c r="M993" s="39">
        <v>1986</v>
      </c>
      <c r="N993" s="39">
        <f t="shared" si="69"/>
        <v>35</v>
      </c>
      <c r="O993" s="40">
        <v>0.64800000000000002</v>
      </c>
      <c r="P993" s="40">
        <v>0.49299999999999999</v>
      </c>
      <c r="Q993" s="41">
        <v>41000</v>
      </c>
      <c r="R993" s="43">
        <v>130</v>
      </c>
      <c r="S993" s="43"/>
      <c r="T993" s="43"/>
      <c r="U993" s="30"/>
      <c r="V993" s="31"/>
      <c r="W993" s="47"/>
      <c r="X993" s="47"/>
      <c r="Y993" s="53"/>
    </row>
    <row r="994" spans="1:25" ht="45" x14ac:dyDescent="0.25">
      <c r="A994" s="32" t="s">
        <v>2981</v>
      </c>
      <c r="B994" s="32" t="s">
        <v>206</v>
      </c>
      <c r="C994" s="33" t="s">
        <v>3432</v>
      </c>
      <c r="D994" s="60">
        <v>16</v>
      </c>
      <c r="E994" s="35">
        <f t="shared" si="66"/>
        <v>1.6E-2</v>
      </c>
      <c r="F994" s="36" t="str">
        <f t="shared" si="67"/>
        <v>Micro</v>
      </c>
      <c r="G994" s="37" t="s">
        <v>176</v>
      </c>
      <c r="H994" s="38">
        <v>51.106712999999999</v>
      </c>
      <c r="I994" s="38">
        <v>-2.4663998</v>
      </c>
      <c r="J994" s="38">
        <v>51.107610999999999</v>
      </c>
      <c r="K994" s="38">
        <v>-2.4627412999999998</v>
      </c>
      <c r="L994" s="37" t="s">
        <v>40</v>
      </c>
      <c r="M994" s="39">
        <v>2003</v>
      </c>
      <c r="N994" s="39">
        <f t="shared" si="69"/>
        <v>18</v>
      </c>
      <c r="O994" s="40">
        <v>0.23400000000000001</v>
      </c>
      <c r="P994" s="40">
        <v>0.31900000000000001</v>
      </c>
      <c r="Q994" s="41">
        <v>40238</v>
      </c>
      <c r="R994" s="43">
        <v>27</v>
      </c>
      <c r="S994" s="43">
        <v>53</v>
      </c>
      <c r="T994" s="43"/>
      <c r="U994" s="30"/>
      <c r="V994" s="31"/>
      <c r="W994" s="47"/>
      <c r="X994" s="47"/>
      <c r="Y994" s="53"/>
    </row>
    <row r="995" spans="1:25" x14ac:dyDescent="0.25">
      <c r="A995" s="32" t="s">
        <v>2982</v>
      </c>
      <c r="B995" s="32" t="s">
        <v>72</v>
      </c>
      <c r="C995" s="33"/>
      <c r="D995" s="60">
        <v>16</v>
      </c>
      <c r="E995" s="35">
        <f t="shared" si="66"/>
        <v>1.6E-2</v>
      </c>
      <c r="F995" s="36" t="str">
        <f t="shared" si="67"/>
        <v>Micro</v>
      </c>
      <c r="G995" s="37" t="s">
        <v>176</v>
      </c>
      <c r="H995" s="38">
        <v>52.043301999999997</v>
      </c>
      <c r="I995" s="38">
        <v>-4.2676278999999999</v>
      </c>
      <c r="J995" s="38">
        <v>52.047483</v>
      </c>
      <c r="K995" s="38">
        <v>-4.2655465000000001</v>
      </c>
      <c r="L995" s="37" t="s">
        <v>217</v>
      </c>
      <c r="M995" s="39">
        <v>2009</v>
      </c>
      <c r="N995" s="39">
        <f t="shared" si="69"/>
        <v>12</v>
      </c>
      <c r="O995" s="43"/>
      <c r="P995" s="43"/>
      <c r="Q995" s="41">
        <v>40238</v>
      </c>
      <c r="R995" s="43">
        <v>14</v>
      </c>
      <c r="S995" s="43">
        <v>28</v>
      </c>
      <c r="T995" s="43"/>
      <c r="U995" s="30"/>
      <c r="V995" s="31"/>
      <c r="W995" s="47"/>
      <c r="X995" s="47"/>
      <c r="Y995" s="53"/>
    </row>
    <row r="996" spans="1:25" x14ac:dyDescent="0.25">
      <c r="A996" s="32" t="s">
        <v>2983</v>
      </c>
      <c r="B996" s="32" t="s">
        <v>32</v>
      </c>
      <c r="C996" s="33"/>
      <c r="D996" s="60">
        <v>16</v>
      </c>
      <c r="E996" s="35">
        <f t="shared" si="66"/>
        <v>1.6E-2</v>
      </c>
      <c r="F996" s="36" t="str">
        <f t="shared" si="67"/>
        <v>Micro</v>
      </c>
      <c r="G996" s="37" t="s">
        <v>176</v>
      </c>
      <c r="H996" s="38">
        <v>55.004908999999998</v>
      </c>
      <c r="I996" s="38">
        <v>-3.8689496999999999</v>
      </c>
      <c r="J996" s="38"/>
      <c r="K996" s="38"/>
      <c r="L996" s="37" t="s">
        <v>40</v>
      </c>
      <c r="M996" s="39">
        <v>1995</v>
      </c>
      <c r="N996" s="39">
        <f t="shared" si="69"/>
        <v>26</v>
      </c>
      <c r="O996" s="43"/>
      <c r="P996" s="43"/>
      <c r="Q996" s="41">
        <v>40238</v>
      </c>
      <c r="R996" s="43">
        <v>12</v>
      </c>
      <c r="S996" s="43">
        <v>24</v>
      </c>
      <c r="T996" s="43"/>
      <c r="U996" s="30"/>
      <c r="V996" s="31"/>
      <c r="W996" s="47"/>
      <c r="X996" s="47"/>
      <c r="Y996" s="53"/>
    </row>
    <row r="997" spans="1:25" ht="60" x14ac:dyDescent="0.25">
      <c r="A997" s="66" t="s">
        <v>2956</v>
      </c>
      <c r="B997" s="32" t="s">
        <v>32</v>
      </c>
      <c r="C997" s="33" t="s">
        <v>2957</v>
      </c>
      <c r="D997" s="60">
        <v>15</v>
      </c>
      <c r="E997" s="35">
        <f t="shared" si="66"/>
        <v>1.4999999999999999E-2</v>
      </c>
      <c r="F997" s="36" t="str">
        <f t="shared" si="67"/>
        <v>Micro</v>
      </c>
      <c r="G997" s="37" t="s">
        <v>176</v>
      </c>
      <c r="H997" s="38">
        <v>57.086114999999999</v>
      </c>
      <c r="I997" s="38">
        <v>-4.0557058000000001</v>
      </c>
      <c r="J997" s="38">
        <v>57.086221000000002</v>
      </c>
      <c r="K997" s="38">
        <v>-4.0557166000000002</v>
      </c>
      <c r="L997" s="37"/>
      <c r="M997" s="39">
        <v>2015</v>
      </c>
      <c r="N997" s="39">
        <f t="shared" si="69"/>
        <v>6</v>
      </c>
      <c r="O997" s="40"/>
      <c r="P997" s="40"/>
      <c r="Q997" s="41"/>
      <c r="R997" s="43"/>
      <c r="S997" s="43"/>
      <c r="T997" s="43" t="s">
        <v>52</v>
      </c>
      <c r="U997" s="30"/>
      <c r="V997" s="31"/>
      <c r="W997" s="47"/>
      <c r="X997" s="47"/>
      <c r="Y997" s="53"/>
    </row>
    <row r="998" spans="1:25" x14ac:dyDescent="0.25">
      <c r="A998" s="32" t="s">
        <v>2984</v>
      </c>
      <c r="B998" s="32" t="s">
        <v>676</v>
      </c>
      <c r="C998" s="33"/>
      <c r="D998" s="60">
        <v>15</v>
      </c>
      <c r="E998" s="35">
        <f t="shared" si="66"/>
        <v>1.4999999999999999E-2</v>
      </c>
      <c r="F998" s="36" t="str">
        <f t="shared" si="67"/>
        <v>Micro</v>
      </c>
      <c r="G998" s="37"/>
      <c r="H998" s="38"/>
      <c r="I998" s="38"/>
      <c r="J998" s="38"/>
      <c r="K998" s="38"/>
      <c r="L998" s="37" t="s">
        <v>40</v>
      </c>
      <c r="M998" s="39">
        <v>1953</v>
      </c>
      <c r="N998" s="39">
        <f t="shared" si="69"/>
        <v>68</v>
      </c>
      <c r="O998" s="40">
        <v>0.27100000000000002</v>
      </c>
      <c r="P998" s="40">
        <v>0.28499999999999998</v>
      </c>
      <c r="Q998" s="41">
        <v>43891</v>
      </c>
      <c r="R998" s="43">
        <v>38</v>
      </c>
      <c r="S998" s="43">
        <v>150</v>
      </c>
      <c r="T998" s="43"/>
      <c r="U998" s="30"/>
      <c r="V998" s="31"/>
      <c r="W998" s="47"/>
      <c r="X998" s="47"/>
      <c r="Y998" s="53"/>
    </row>
    <row r="999" spans="1:25" ht="30" x14ac:dyDescent="0.25">
      <c r="A999" s="32" t="s">
        <v>2985</v>
      </c>
      <c r="B999" s="32" t="s">
        <v>676</v>
      </c>
      <c r="C999" s="33" t="s">
        <v>3158</v>
      </c>
      <c r="D999" s="60">
        <v>15</v>
      </c>
      <c r="E999" s="35">
        <f t="shared" si="66"/>
        <v>1.4999999999999999E-2</v>
      </c>
      <c r="F999" s="36" t="str">
        <f t="shared" si="67"/>
        <v>Micro</v>
      </c>
      <c r="G999" s="37" t="s">
        <v>176</v>
      </c>
      <c r="H999" s="38">
        <v>54.758946999999999</v>
      </c>
      <c r="I999" s="38">
        <v>-5.9218481000000001</v>
      </c>
      <c r="J999" s="38">
        <v>54.755930999999997</v>
      </c>
      <c r="K999" s="38">
        <v>-5.9195434000000002</v>
      </c>
      <c r="L999" s="37" t="s">
        <v>40</v>
      </c>
      <c r="M999" s="39">
        <v>2011</v>
      </c>
      <c r="N999" s="39">
        <f t="shared" si="69"/>
        <v>10</v>
      </c>
      <c r="O999" s="40">
        <v>0.33400000000000002</v>
      </c>
      <c r="P999" s="40">
        <v>0.36599999999999999</v>
      </c>
      <c r="Q999" s="41">
        <v>41699</v>
      </c>
      <c r="R999" s="43">
        <v>48</v>
      </c>
      <c r="S999" s="43"/>
      <c r="T999" s="43"/>
      <c r="U999" s="30"/>
      <c r="V999" s="31"/>
      <c r="W999" s="47"/>
      <c r="X999" s="47"/>
      <c r="Y999" s="53"/>
    </row>
    <row r="1000" spans="1:25" ht="30" x14ac:dyDescent="0.25">
      <c r="A1000" s="32" t="s">
        <v>3518</v>
      </c>
      <c r="B1000" s="32" t="s">
        <v>206</v>
      </c>
      <c r="C1000" s="33" t="s">
        <v>3159</v>
      </c>
      <c r="D1000" s="60">
        <v>15</v>
      </c>
      <c r="E1000" s="35">
        <f t="shared" si="66"/>
        <v>1.4999999999999999E-2</v>
      </c>
      <c r="F1000" s="36" t="str">
        <f t="shared" si="67"/>
        <v>Micro</v>
      </c>
      <c r="G1000" s="37" t="s">
        <v>176</v>
      </c>
      <c r="H1000" s="38">
        <v>51.796745999999999</v>
      </c>
      <c r="I1000" s="38">
        <v>-0.23304238999999999</v>
      </c>
      <c r="J1000" s="38">
        <v>51.796585</v>
      </c>
      <c r="K1000" s="38">
        <v>-0.23402676</v>
      </c>
      <c r="L1000" s="37" t="s">
        <v>217</v>
      </c>
      <c r="M1000" s="39">
        <v>2005</v>
      </c>
      <c r="N1000" s="39">
        <f t="shared" si="69"/>
        <v>16</v>
      </c>
      <c r="O1000" s="40">
        <v>0.44</v>
      </c>
      <c r="P1000" s="40">
        <v>0.44700000000000001</v>
      </c>
      <c r="Q1000" s="41">
        <v>40238</v>
      </c>
      <c r="R1000" s="43">
        <v>59</v>
      </c>
      <c r="S1000" s="43"/>
      <c r="T1000" s="43"/>
      <c r="U1000" s="30"/>
      <c r="V1000" s="31"/>
      <c r="W1000" s="47"/>
      <c r="X1000" s="47"/>
      <c r="Y1000" s="53"/>
    </row>
    <row r="1001" spans="1:25" x14ac:dyDescent="0.25">
      <c r="A1001" s="32" t="s">
        <v>2986</v>
      </c>
      <c r="B1001" s="32" t="s">
        <v>32</v>
      </c>
      <c r="C1001" s="33"/>
      <c r="D1001" s="60">
        <v>15</v>
      </c>
      <c r="E1001" s="35">
        <f t="shared" si="66"/>
        <v>1.4999999999999999E-2</v>
      </c>
      <c r="F1001" s="36" t="str">
        <f t="shared" si="67"/>
        <v>Micro</v>
      </c>
      <c r="G1001" s="37"/>
      <c r="H1001" s="38"/>
      <c r="I1001" s="38"/>
      <c r="J1001" s="38"/>
      <c r="K1001" s="38"/>
      <c r="L1001" s="37" t="s">
        <v>217</v>
      </c>
      <c r="M1001" s="39">
        <v>2015</v>
      </c>
      <c r="N1001" s="39">
        <f t="shared" si="69"/>
        <v>6</v>
      </c>
      <c r="O1001" s="40">
        <v>0.44400000000000001</v>
      </c>
      <c r="P1001" s="40">
        <v>0.40200000000000002</v>
      </c>
      <c r="Q1001" s="41">
        <v>43891</v>
      </c>
      <c r="R1001" s="43">
        <v>53</v>
      </c>
      <c r="S1001" s="43"/>
      <c r="T1001" s="43"/>
      <c r="U1001" s="30"/>
      <c r="V1001" s="31"/>
      <c r="W1001" s="47"/>
      <c r="X1001" s="47"/>
      <c r="Y1001" s="53"/>
    </row>
    <row r="1002" spans="1:25" x14ac:dyDescent="0.25">
      <c r="A1002" s="32" t="s">
        <v>2987</v>
      </c>
      <c r="B1002" s="32" t="s">
        <v>206</v>
      </c>
      <c r="C1002" s="33" t="s">
        <v>3160</v>
      </c>
      <c r="D1002" s="60">
        <v>15</v>
      </c>
      <c r="E1002" s="35">
        <f t="shared" si="66"/>
        <v>1.4999999999999999E-2</v>
      </c>
      <c r="F1002" s="36" t="str">
        <f t="shared" si="67"/>
        <v>Micro</v>
      </c>
      <c r="G1002" s="37" t="s">
        <v>387</v>
      </c>
      <c r="H1002" s="38">
        <v>51.154725226911197</v>
      </c>
      <c r="I1002" s="38">
        <v>0.88791989519895498</v>
      </c>
      <c r="J1002" s="38" t="s">
        <v>197</v>
      </c>
      <c r="K1002" s="38" t="s">
        <v>197</v>
      </c>
      <c r="L1002" s="37" t="s">
        <v>217</v>
      </c>
      <c r="M1002" s="39">
        <v>2017</v>
      </c>
      <c r="N1002" s="39">
        <f t="shared" si="69"/>
        <v>4</v>
      </c>
      <c r="O1002" s="40">
        <v>0.11799999999999999</v>
      </c>
      <c r="P1002" s="40">
        <v>0.40200000000000002</v>
      </c>
      <c r="Q1002" s="41">
        <v>43983</v>
      </c>
      <c r="R1002" s="43">
        <v>53</v>
      </c>
      <c r="S1002" s="43"/>
      <c r="T1002" s="43"/>
      <c r="U1002" s="30"/>
      <c r="V1002" s="31"/>
      <c r="W1002" s="47"/>
      <c r="X1002" s="47"/>
      <c r="Y1002" s="53"/>
    </row>
    <row r="1003" spans="1:25" x14ac:dyDescent="0.25">
      <c r="A1003" s="32" t="s">
        <v>3401</v>
      </c>
      <c r="B1003" s="32" t="s">
        <v>206</v>
      </c>
      <c r="C1003" s="33" t="s">
        <v>3161</v>
      </c>
      <c r="D1003" s="60">
        <v>15</v>
      </c>
      <c r="E1003" s="35">
        <f t="shared" si="66"/>
        <v>1.4999999999999999E-2</v>
      </c>
      <c r="F1003" s="36" t="str">
        <f t="shared" si="67"/>
        <v>Micro</v>
      </c>
      <c r="G1003" s="37" t="s">
        <v>176</v>
      </c>
      <c r="H1003" s="38">
        <v>53.963777</v>
      </c>
      <c r="I1003" s="38">
        <v>-2.0174007</v>
      </c>
      <c r="J1003" s="38">
        <v>53.964236</v>
      </c>
      <c r="K1003" s="38">
        <v>-2.0170520000000001</v>
      </c>
      <c r="L1003" s="37" t="s">
        <v>217</v>
      </c>
      <c r="M1003" s="39">
        <v>2010</v>
      </c>
      <c r="N1003" s="39">
        <f t="shared" si="69"/>
        <v>11</v>
      </c>
      <c r="O1003" s="43"/>
      <c r="P1003" s="43"/>
      <c r="Q1003" s="41">
        <v>40238</v>
      </c>
      <c r="R1003" s="43"/>
      <c r="S1003" s="43"/>
      <c r="T1003" s="43"/>
      <c r="U1003" s="30"/>
      <c r="V1003" s="31"/>
      <c r="W1003" s="47"/>
      <c r="X1003" s="47"/>
      <c r="Y1003" s="52">
        <v>200000</v>
      </c>
    </row>
    <row r="1004" spans="1:25" x14ac:dyDescent="0.25">
      <c r="A1004" s="32" t="s">
        <v>2988</v>
      </c>
      <c r="B1004" s="32" t="s">
        <v>206</v>
      </c>
      <c r="C1004" s="33"/>
      <c r="D1004" s="60">
        <v>15</v>
      </c>
      <c r="E1004" s="35">
        <f t="shared" si="66"/>
        <v>1.4999999999999999E-2</v>
      </c>
      <c r="F1004" s="36" t="str">
        <f t="shared" si="67"/>
        <v>Micro</v>
      </c>
      <c r="G1004" s="37"/>
      <c r="H1004" s="38"/>
      <c r="I1004" s="38"/>
      <c r="J1004" s="38"/>
      <c r="K1004" s="38"/>
      <c r="L1004" s="37" t="s">
        <v>217</v>
      </c>
      <c r="M1004" s="39">
        <v>2018</v>
      </c>
      <c r="N1004" s="39">
        <f t="shared" si="69"/>
        <v>3</v>
      </c>
      <c r="O1004" s="43"/>
      <c r="P1004" s="43"/>
      <c r="Q1004" s="41">
        <v>43525</v>
      </c>
      <c r="R1004" s="43">
        <v>16</v>
      </c>
      <c r="S1004" s="43"/>
      <c r="T1004" s="43"/>
      <c r="U1004" s="30"/>
      <c r="V1004" s="31"/>
      <c r="W1004" s="47"/>
      <c r="X1004" s="47"/>
      <c r="Y1004" s="53"/>
    </row>
    <row r="1005" spans="1:25" x14ac:dyDescent="0.25">
      <c r="A1005" s="103" t="s">
        <v>2989</v>
      </c>
      <c r="B1005" s="32" t="s">
        <v>32</v>
      </c>
      <c r="C1005" s="33" t="s">
        <v>3162</v>
      </c>
      <c r="D1005" s="38">
        <v>15</v>
      </c>
      <c r="E1005" s="35">
        <f t="shared" si="66"/>
        <v>1.4999999999999999E-2</v>
      </c>
      <c r="F1005" s="36" t="str">
        <f t="shared" si="67"/>
        <v>Micro</v>
      </c>
      <c r="G1005" s="37" t="s">
        <v>176</v>
      </c>
      <c r="H1005" s="38">
        <v>55.217874999999999</v>
      </c>
      <c r="I1005" s="38">
        <v>-3.8025582999999998</v>
      </c>
      <c r="J1005" s="38">
        <v>55.211990999999998</v>
      </c>
      <c r="K1005" s="38">
        <v>-3.8168356999999999</v>
      </c>
      <c r="L1005" s="37" t="s">
        <v>217</v>
      </c>
      <c r="M1005" s="39">
        <v>2012</v>
      </c>
      <c r="N1005" s="39">
        <f t="shared" si="69"/>
        <v>9</v>
      </c>
      <c r="O1005" s="40">
        <v>0.52300000000000002</v>
      </c>
      <c r="P1005" s="40">
        <v>0.58399999999999996</v>
      </c>
      <c r="Q1005" s="41">
        <v>44197</v>
      </c>
      <c r="R1005" s="43">
        <v>77</v>
      </c>
      <c r="S1005" s="43"/>
      <c r="T1005" s="43"/>
      <c r="U1005" s="30"/>
      <c r="V1005" s="31"/>
      <c r="W1005" s="47"/>
      <c r="X1005" s="47"/>
      <c r="Y1005" s="53"/>
    </row>
    <row r="1006" spans="1:25" ht="30" x14ac:dyDescent="0.25">
      <c r="A1006" s="32" t="s">
        <v>2990</v>
      </c>
      <c r="B1006" s="32" t="s">
        <v>206</v>
      </c>
      <c r="C1006" s="33" t="s">
        <v>3163</v>
      </c>
      <c r="D1006" s="60">
        <v>15</v>
      </c>
      <c r="E1006" s="35">
        <f t="shared" si="66"/>
        <v>1.4999999999999999E-2</v>
      </c>
      <c r="F1006" s="36" t="str">
        <f t="shared" si="67"/>
        <v>Micro</v>
      </c>
      <c r="G1006" s="37" t="s">
        <v>176</v>
      </c>
      <c r="H1006" s="38">
        <v>54.104146999999998</v>
      </c>
      <c r="I1006" s="38">
        <v>-2.0424793999999999</v>
      </c>
      <c r="J1006" s="38" t="s">
        <v>197</v>
      </c>
      <c r="K1006" s="38" t="s">
        <v>197</v>
      </c>
      <c r="L1006" s="37" t="s">
        <v>217</v>
      </c>
      <c r="M1006" s="39">
        <v>2013</v>
      </c>
      <c r="N1006" s="39">
        <f t="shared" si="69"/>
        <v>8</v>
      </c>
      <c r="O1006" s="40">
        <v>0.48699999999999999</v>
      </c>
      <c r="P1006" s="40">
        <v>0.45700000000000002</v>
      </c>
      <c r="Q1006" s="41">
        <v>42278</v>
      </c>
      <c r="R1006" s="43">
        <v>60</v>
      </c>
      <c r="S1006" s="43"/>
      <c r="T1006" s="43"/>
      <c r="U1006" s="30"/>
      <c r="V1006" s="31"/>
      <c r="W1006" s="47"/>
      <c r="X1006" s="47"/>
      <c r="Y1006" s="53"/>
    </row>
    <row r="1007" spans="1:25" ht="30" x14ac:dyDescent="0.25">
      <c r="A1007" s="32" t="s">
        <v>3517</v>
      </c>
      <c r="B1007" s="32" t="s">
        <v>72</v>
      </c>
      <c r="C1007" s="33"/>
      <c r="D1007" s="60">
        <v>15</v>
      </c>
      <c r="E1007" s="35">
        <f t="shared" si="66"/>
        <v>1.4999999999999999E-2</v>
      </c>
      <c r="F1007" s="36" t="str">
        <f t="shared" si="67"/>
        <v>Micro</v>
      </c>
      <c r="G1007" s="37"/>
      <c r="H1007" s="38"/>
      <c r="I1007" s="38"/>
      <c r="J1007" s="38"/>
      <c r="K1007" s="38"/>
      <c r="L1007" s="37" t="s">
        <v>40</v>
      </c>
      <c r="M1007" s="39">
        <v>2006</v>
      </c>
      <c r="N1007" s="39">
        <f t="shared" si="69"/>
        <v>15</v>
      </c>
      <c r="O1007" s="40">
        <v>0.68200000000000005</v>
      </c>
      <c r="P1007" s="40">
        <v>0.70799999999999996</v>
      </c>
      <c r="Q1007" s="41">
        <v>40238</v>
      </c>
      <c r="R1007" s="43">
        <v>93</v>
      </c>
      <c r="S1007" s="43">
        <v>186</v>
      </c>
      <c r="T1007" s="43"/>
      <c r="U1007" s="30"/>
      <c r="V1007" s="31"/>
      <c r="W1007" s="47"/>
      <c r="X1007" s="47"/>
      <c r="Y1007" s="53"/>
    </row>
    <row r="1008" spans="1:25" x14ac:dyDescent="0.25">
      <c r="A1008" s="32" t="s">
        <v>2991</v>
      </c>
      <c r="B1008" s="32" t="s">
        <v>32</v>
      </c>
      <c r="C1008" s="33"/>
      <c r="D1008" s="60">
        <v>15</v>
      </c>
      <c r="E1008" s="35">
        <f t="shared" si="66"/>
        <v>1.4999999999999999E-2</v>
      </c>
      <c r="F1008" s="36" t="str">
        <f t="shared" si="67"/>
        <v>Micro</v>
      </c>
      <c r="G1008" s="37" t="s">
        <v>176</v>
      </c>
      <c r="H1008" s="38">
        <v>55.373325000000001</v>
      </c>
      <c r="I1008" s="38">
        <v>-3.6848697000000001</v>
      </c>
      <c r="J1008" s="38">
        <v>55.373562999999997</v>
      </c>
      <c r="K1008" s="38">
        <v>-3.6948864000000001</v>
      </c>
      <c r="L1008" s="37" t="s">
        <v>217</v>
      </c>
      <c r="M1008" s="39"/>
      <c r="N1008" s="39"/>
      <c r="O1008" s="40">
        <v>0.248</v>
      </c>
      <c r="P1008" s="40">
        <v>0.45700000000000002</v>
      </c>
      <c r="Q1008" s="41">
        <v>42309</v>
      </c>
      <c r="R1008" s="43">
        <v>60</v>
      </c>
      <c r="S1008" s="43"/>
      <c r="T1008" s="43"/>
      <c r="U1008" s="30"/>
      <c r="V1008" s="31"/>
      <c r="W1008" s="47"/>
      <c r="X1008" s="47"/>
      <c r="Y1008" s="52">
        <v>50000</v>
      </c>
    </row>
    <row r="1009" spans="1:25" ht="30" x14ac:dyDescent="0.25">
      <c r="A1009" s="32" t="s">
        <v>3164</v>
      </c>
      <c r="B1009" s="32" t="s">
        <v>206</v>
      </c>
      <c r="C1009" s="105" t="s">
        <v>2992</v>
      </c>
      <c r="D1009" s="60">
        <v>15</v>
      </c>
      <c r="E1009" s="35">
        <f t="shared" si="66"/>
        <v>1.4999999999999999E-2</v>
      </c>
      <c r="F1009" s="36" t="str">
        <f t="shared" si="67"/>
        <v>Micro</v>
      </c>
      <c r="G1009" s="37" t="s">
        <v>176</v>
      </c>
      <c r="H1009" s="38">
        <v>50.664321999999999</v>
      </c>
      <c r="I1009" s="38">
        <v>-2.4787997000000002</v>
      </c>
      <c r="J1009" s="38">
        <v>50.663954131848797</v>
      </c>
      <c r="K1009" s="38">
        <v>-2.47782371348957</v>
      </c>
      <c r="L1009" s="37" t="s">
        <v>217</v>
      </c>
      <c r="M1009" s="39">
        <v>2008</v>
      </c>
      <c r="N1009" s="39">
        <f t="shared" ref="N1009:N1028" si="70">2021-M1009</f>
        <v>13</v>
      </c>
      <c r="O1009" s="40">
        <v>0.42699999999999999</v>
      </c>
      <c r="P1009" s="40">
        <v>0.50900000000000001</v>
      </c>
      <c r="Q1009" s="41">
        <v>44197</v>
      </c>
      <c r="R1009" s="43">
        <v>67</v>
      </c>
      <c r="S1009" s="43"/>
      <c r="T1009" s="113"/>
      <c r="U1009" s="114"/>
      <c r="V1009" s="31"/>
      <c r="W1009" s="47"/>
      <c r="X1009" s="47"/>
      <c r="Y1009" s="53"/>
    </row>
    <row r="1010" spans="1:25" x14ac:dyDescent="0.25">
      <c r="A1010" s="32" t="s">
        <v>2993</v>
      </c>
      <c r="B1010" s="32" t="s">
        <v>72</v>
      </c>
      <c r="C1010" s="33"/>
      <c r="D1010" s="60">
        <v>15</v>
      </c>
      <c r="E1010" s="35">
        <f t="shared" si="66"/>
        <v>1.4999999999999999E-2</v>
      </c>
      <c r="F1010" s="36" t="str">
        <f t="shared" si="67"/>
        <v>Micro</v>
      </c>
      <c r="G1010" s="37"/>
      <c r="H1010" s="38"/>
      <c r="I1010" s="38"/>
      <c r="J1010" s="38"/>
      <c r="K1010" s="38"/>
      <c r="L1010" s="37" t="s">
        <v>217</v>
      </c>
      <c r="M1010" s="39">
        <v>2012</v>
      </c>
      <c r="N1010" s="39">
        <f t="shared" si="70"/>
        <v>9</v>
      </c>
      <c r="O1010" s="40">
        <v>0.30599999999999999</v>
      </c>
      <c r="P1010" s="40">
        <v>0.27400000000000002</v>
      </c>
      <c r="Q1010" s="41">
        <v>41548</v>
      </c>
      <c r="R1010" s="43">
        <v>36</v>
      </c>
      <c r="S1010" s="43"/>
      <c r="T1010" s="43"/>
      <c r="U1010" s="30"/>
      <c r="V1010" s="31"/>
      <c r="W1010" s="47"/>
      <c r="X1010" s="47"/>
      <c r="Y1010" s="53"/>
    </row>
    <row r="1011" spans="1:25" x14ac:dyDescent="0.25">
      <c r="A1011" s="32" t="s">
        <v>2994</v>
      </c>
      <c r="B1011" s="32" t="s">
        <v>72</v>
      </c>
      <c r="C1011" s="33"/>
      <c r="D1011" s="60">
        <v>15</v>
      </c>
      <c r="E1011" s="35">
        <f t="shared" si="66"/>
        <v>1.4999999999999999E-2</v>
      </c>
      <c r="F1011" s="36" t="str">
        <f t="shared" si="67"/>
        <v>Micro</v>
      </c>
      <c r="G1011" s="37"/>
      <c r="H1011" s="38"/>
      <c r="I1011" s="38"/>
      <c r="J1011" s="38"/>
      <c r="K1011" s="38"/>
      <c r="L1011" s="37" t="s">
        <v>217</v>
      </c>
      <c r="M1011" s="39">
        <v>2013</v>
      </c>
      <c r="N1011" s="39">
        <f t="shared" si="70"/>
        <v>8</v>
      </c>
      <c r="O1011" s="40">
        <v>0.371</v>
      </c>
      <c r="P1011" s="40">
        <v>0.41699999999999998</v>
      </c>
      <c r="Q1011" s="41">
        <v>44197</v>
      </c>
      <c r="R1011" s="43">
        <v>55</v>
      </c>
      <c r="S1011" s="43"/>
      <c r="T1011" s="43"/>
      <c r="U1011" s="30"/>
      <c r="V1011" s="31"/>
      <c r="W1011" s="47"/>
      <c r="X1011" s="47"/>
      <c r="Y1011" s="53"/>
    </row>
    <row r="1012" spans="1:25" x14ac:dyDescent="0.25">
      <c r="A1012" s="32" t="s">
        <v>3402</v>
      </c>
      <c r="B1012" s="32" t="s">
        <v>206</v>
      </c>
      <c r="C1012" s="33"/>
      <c r="D1012" s="60">
        <v>15</v>
      </c>
      <c r="E1012" s="35">
        <f t="shared" si="66"/>
        <v>1.4999999999999999E-2</v>
      </c>
      <c r="F1012" s="36" t="str">
        <f t="shared" si="67"/>
        <v>Micro</v>
      </c>
      <c r="G1012" s="37"/>
      <c r="H1012" s="38"/>
      <c r="I1012" s="38"/>
      <c r="J1012" s="38"/>
      <c r="K1012" s="38"/>
      <c r="L1012" s="37" t="s">
        <v>217</v>
      </c>
      <c r="M1012" s="39">
        <v>2016</v>
      </c>
      <c r="N1012" s="39">
        <f t="shared" si="70"/>
        <v>5</v>
      </c>
      <c r="O1012" s="40">
        <v>0.23300000000000001</v>
      </c>
      <c r="P1012" s="40">
        <v>0.27400000000000002</v>
      </c>
      <c r="Q1012" s="41">
        <v>43221</v>
      </c>
      <c r="R1012" s="43">
        <v>36</v>
      </c>
      <c r="S1012" s="43"/>
      <c r="T1012" s="43"/>
      <c r="U1012" s="30"/>
      <c r="V1012" s="31"/>
      <c r="W1012" s="47"/>
      <c r="X1012" s="47"/>
      <c r="Y1012" s="53"/>
    </row>
    <row r="1013" spans="1:25" x14ac:dyDescent="0.25">
      <c r="A1013" s="32" t="s">
        <v>2995</v>
      </c>
      <c r="B1013" s="32" t="s">
        <v>32</v>
      </c>
      <c r="C1013" s="33"/>
      <c r="D1013" s="60">
        <v>15</v>
      </c>
      <c r="E1013" s="35">
        <f t="shared" si="66"/>
        <v>1.4999999999999999E-2</v>
      </c>
      <c r="F1013" s="36" t="str">
        <f t="shared" si="67"/>
        <v>Micro</v>
      </c>
      <c r="G1013" s="37"/>
      <c r="H1013" s="38"/>
      <c r="I1013" s="38"/>
      <c r="J1013" s="38"/>
      <c r="K1013" s="38"/>
      <c r="L1013" s="37" t="s">
        <v>217</v>
      </c>
      <c r="M1013" s="39">
        <v>2013</v>
      </c>
      <c r="N1013" s="39">
        <f t="shared" si="70"/>
        <v>8</v>
      </c>
      <c r="O1013" s="40">
        <v>0.45900000000000002</v>
      </c>
      <c r="P1013" s="40">
        <v>0.28799999999999998</v>
      </c>
      <c r="Q1013" s="41">
        <v>44197</v>
      </c>
      <c r="R1013" s="43">
        <v>38</v>
      </c>
      <c r="S1013" s="43"/>
      <c r="T1013" s="43"/>
      <c r="U1013" s="30"/>
      <c r="V1013" s="31"/>
      <c r="W1013" s="47"/>
      <c r="X1013" s="47"/>
      <c r="Y1013" s="53"/>
    </row>
    <row r="1014" spans="1:25" ht="30" x14ac:dyDescent="0.25">
      <c r="A1014" s="104" t="s">
        <v>2996</v>
      </c>
      <c r="B1014" s="32" t="s">
        <v>32</v>
      </c>
      <c r="C1014" s="33" t="s">
        <v>2997</v>
      </c>
      <c r="D1014" s="60">
        <v>15</v>
      </c>
      <c r="E1014" s="35">
        <f t="shared" si="66"/>
        <v>1.4999999999999999E-2</v>
      </c>
      <c r="F1014" s="36" t="str">
        <f t="shared" si="67"/>
        <v>Micro</v>
      </c>
      <c r="G1014" s="37" t="s">
        <v>176</v>
      </c>
      <c r="H1014" s="38">
        <v>55.094852801430498</v>
      </c>
      <c r="I1014" s="38">
        <v>-2.96423923022336</v>
      </c>
      <c r="J1014" s="38">
        <v>55.096381999999998</v>
      </c>
      <c r="K1014" s="38">
        <v>-2.9664119000000002</v>
      </c>
      <c r="L1014" s="37"/>
      <c r="M1014" s="39">
        <v>2015</v>
      </c>
      <c r="N1014" s="39">
        <f t="shared" si="70"/>
        <v>6</v>
      </c>
      <c r="O1014" s="40"/>
      <c r="P1014" s="40"/>
      <c r="Q1014" s="41"/>
      <c r="R1014" s="43"/>
      <c r="S1014" s="43"/>
      <c r="T1014" s="43"/>
      <c r="U1014" s="30" t="s">
        <v>2998</v>
      </c>
      <c r="V1014" s="31"/>
      <c r="W1014" s="47"/>
      <c r="X1014" s="47"/>
      <c r="Y1014" s="53"/>
    </row>
    <row r="1015" spans="1:25" x14ac:dyDescent="0.25">
      <c r="A1015" s="32" t="s">
        <v>2999</v>
      </c>
      <c r="B1015" s="32" t="s">
        <v>206</v>
      </c>
      <c r="C1015" s="33"/>
      <c r="D1015" s="60">
        <v>15</v>
      </c>
      <c r="E1015" s="35">
        <f t="shared" si="66"/>
        <v>1.4999999999999999E-2</v>
      </c>
      <c r="F1015" s="36" t="str">
        <f t="shared" si="67"/>
        <v>Micro</v>
      </c>
      <c r="G1015" s="37" t="s">
        <v>176</v>
      </c>
      <c r="H1015" s="38">
        <v>52.202520999999997</v>
      </c>
      <c r="I1015" s="38">
        <v>-1.8811001999999999</v>
      </c>
      <c r="J1015" s="38">
        <v>52.204009999999997</v>
      </c>
      <c r="K1015" s="38">
        <v>-1.8799683</v>
      </c>
      <c r="L1015" s="37" t="s">
        <v>217</v>
      </c>
      <c r="M1015" s="39">
        <v>2012</v>
      </c>
      <c r="N1015" s="39">
        <f t="shared" si="70"/>
        <v>9</v>
      </c>
      <c r="O1015" s="40">
        <v>0.26600000000000001</v>
      </c>
      <c r="P1015" s="40">
        <v>0.34899999999999998</v>
      </c>
      <c r="Q1015" s="41">
        <v>43952</v>
      </c>
      <c r="R1015" s="43">
        <v>46</v>
      </c>
      <c r="S1015" s="43"/>
      <c r="T1015" s="43"/>
      <c r="U1015" s="30"/>
      <c r="V1015" s="31"/>
      <c r="W1015" s="47"/>
      <c r="X1015" s="47"/>
      <c r="Y1015" s="53"/>
    </row>
    <row r="1016" spans="1:25" x14ac:dyDescent="0.25">
      <c r="A1016" s="32" t="s">
        <v>3000</v>
      </c>
      <c r="B1016" s="32" t="s">
        <v>32</v>
      </c>
      <c r="C1016" s="33" t="s">
        <v>3165</v>
      </c>
      <c r="D1016" s="60">
        <v>15</v>
      </c>
      <c r="E1016" s="35">
        <f t="shared" si="66"/>
        <v>1.4999999999999999E-2</v>
      </c>
      <c r="F1016" s="36" t="str">
        <f t="shared" si="67"/>
        <v>Micro</v>
      </c>
      <c r="G1016" s="37" t="s">
        <v>176</v>
      </c>
      <c r="H1016" s="38">
        <v>58.212026999999999</v>
      </c>
      <c r="I1016" s="38">
        <v>-4.6256082999999997</v>
      </c>
      <c r="J1016" s="38">
        <v>58.213704</v>
      </c>
      <c r="K1016" s="38">
        <v>-4.6196979999999996</v>
      </c>
      <c r="L1016" s="37" t="s">
        <v>217</v>
      </c>
      <c r="M1016" s="39">
        <v>2015</v>
      </c>
      <c r="N1016" s="39">
        <f t="shared" si="70"/>
        <v>6</v>
      </c>
      <c r="O1016" s="43"/>
      <c r="P1016" s="43"/>
      <c r="Q1016" s="41">
        <v>42430</v>
      </c>
      <c r="R1016" s="43">
        <v>10</v>
      </c>
      <c r="S1016" s="43"/>
      <c r="T1016" s="43"/>
      <c r="U1016" s="30"/>
      <c r="V1016" s="31"/>
      <c r="W1016" s="47"/>
      <c r="X1016" s="47"/>
      <c r="Y1016" s="53"/>
    </row>
    <row r="1017" spans="1:25" ht="30" x14ac:dyDescent="0.25">
      <c r="A1017" s="32" t="s">
        <v>3516</v>
      </c>
      <c r="B1017" s="32" t="s">
        <v>32</v>
      </c>
      <c r="C1017" s="33" t="s">
        <v>3166</v>
      </c>
      <c r="D1017" s="60">
        <v>15</v>
      </c>
      <c r="E1017" s="35">
        <f t="shared" si="66"/>
        <v>1.4999999999999999E-2</v>
      </c>
      <c r="F1017" s="36" t="str">
        <f t="shared" si="67"/>
        <v>Micro</v>
      </c>
      <c r="G1017" s="37" t="s">
        <v>176</v>
      </c>
      <c r="H1017" s="38">
        <v>54.967770000000002</v>
      </c>
      <c r="I1017" s="38">
        <v>-4.0625407999999998</v>
      </c>
      <c r="J1017" s="38">
        <v>54.974201999999998</v>
      </c>
      <c r="K1017" s="38">
        <v>-4.0696218999999996</v>
      </c>
      <c r="L1017" s="37" t="s">
        <v>40</v>
      </c>
      <c r="M1017" s="39">
        <v>1982</v>
      </c>
      <c r="N1017" s="39">
        <f t="shared" si="70"/>
        <v>39</v>
      </c>
      <c r="O1017" s="40">
        <v>0.52100000000000002</v>
      </c>
      <c r="P1017" s="40">
        <v>0.63900000000000001</v>
      </c>
      <c r="Q1017" s="41">
        <v>39142</v>
      </c>
      <c r="R1017" s="43">
        <v>84</v>
      </c>
      <c r="S1017" s="43">
        <v>84</v>
      </c>
      <c r="T1017" s="43"/>
      <c r="U1017" s="30"/>
      <c r="V1017" s="31"/>
      <c r="W1017" s="47"/>
      <c r="X1017" s="47"/>
      <c r="Y1017" s="53"/>
    </row>
    <row r="1018" spans="1:25" ht="75" x14ac:dyDescent="0.25">
      <c r="A1018" s="32" t="s">
        <v>3001</v>
      </c>
      <c r="B1018" s="32" t="s">
        <v>32</v>
      </c>
      <c r="C1018" s="33" t="s">
        <v>3002</v>
      </c>
      <c r="D1018" s="60">
        <v>15</v>
      </c>
      <c r="E1018" s="35">
        <f t="shared" si="66"/>
        <v>1.4999999999999999E-2</v>
      </c>
      <c r="F1018" s="36" t="str">
        <f t="shared" si="67"/>
        <v>Micro</v>
      </c>
      <c r="G1018" s="37" t="s">
        <v>176</v>
      </c>
      <c r="H1018" s="38">
        <v>56.474956423268303</v>
      </c>
      <c r="I1018" s="38">
        <v>-3.9247989778346599</v>
      </c>
      <c r="J1018" s="38">
        <v>56.472142802936098</v>
      </c>
      <c r="K1018" s="38">
        <v>-3.9263532522119098</v>
      </c>
      <c r="L1018" s="37" t="s">
        <v>217</v>
      </c>
      <c r="M1018" s="39">
        <v>2015</v>
      </c>
      <c r="N1018" s="39">
        <f t="shared" si="70"/>
        <v>6</v>
      </c>
      <c r="O1018" s="40">
        <v>0.74299999999999999</v>
      </c>
      <c r="P1018" s="40">
        <v>0.76</v>
      </c>
      <c r="Q1018" s="41">
        <v>43435</v>
      </c>
      <c r="R1018" s="43">
        <v>100</v>
      </c>
      <c r="S1018" s="43"/>
      <c r="T1018" s="37" t="s">
        <v>3003</v>
      </c>
      <c r="U1018" s="85" t="s">
        <v>3004</v>
      </c>
      <c r="V1018" s="31"/>
      <c r="W1018" s="47"/>
      <c r="X1018" s="47"/>
      <c r="Y1018" s="53"/>
    </row>
    <row r="1019" spans="1:25" x14ac:dyDescent="0.25">
      <c r="A1019" s="32" t="s">
        <v>3005</v>
      </c>
      <c r="B1019" s="32" t="s">
        <v>206</v>
      </c>
      <c r="C1019" s="33"/>
      <c r="D1019" s="60">
        <v>15</v>
      </c>
      <c r="E1019" s="35">
        <f t="shared" si="66"/>
        <v>1.4999999999999999E-2</v>
      </c>
      <c r="F1019" s="36" t="str">
        <f t="shared" si="67"/>
        <v>Micro</v>
      </c>
      <c r="G1019" s="37"/>
      <c r="H1019" s="38"/>
      <c r="I1019" s="38"/>
      <c r="J1019" s="38"/>
      <c r="K1019" s="38"/>
      <c r="L1019" s="37" t="s">
        <v>217</v>
      </c>
      <c r="M1019" s="39">
        <v>2014</v>
      </c>
      <c r="N1019" s="39">
        <f t="shared" si="70"/>
        <v>7</v>
      </c>
      <c r="O1019" s="40">
        <v>0.23200000000000001</v>
      </c>
      <c r="P1019" s="40">
        <v>0.251</v>
      </c>
      <c r="Q1019" s="41">
        <v>42401</v>
      </c>
      <c r="R1019" s="43">
        <v>33</v>
      </c>
      <c r="S1019" s="43"/>
      <c r="T1019" s="43"/>
      <c r="U1019" s="30"/>
      <c r="V1019" s="31"/>
      <c r="W1019" s="47"/>
      <c r="X1019" s="47"/>
      <c r="Y1019" s="53"/>
    </row>
    <row r="1020" spans="1:25" ht="30" x14ac:dyDescent="0.25">
      <c r="A1020" s="32" t="s">
        <v>3515</v>
      </c>
      <c r="B1020" s="32" t="s">
        <v>206</v>
      </c>
      <c r="C1020" s="33" t="s">
        <v>3433</v>
      </c>
      <c r="D1020" s="60">
        <v>15</v>
      </c>
      <c r="E1020" s="35">
        <f t="shared" si="66"/>
        <v>1.4999999999999999E-2</v>
      </c>
      <c r="F1020" s="36" t="str">
        <f t="shared" si="67"/>
        <v>Micro</v>
      </c>
      <c r="G1020" s="37" t="s">
        <v>176</v>
      </c>
      <c r="H1020" s="38">
        <v>53.188003999999999</v>
      </c>
      <c r="I1020" s="38">
        <v>-1.6188928</v>
      </c>
      <c r="J1020" s="38">
        <v>53.188051000000002</v>
      </c>
      <c r="K1020" s="38">
        <v>-1.6195485999999999</v>
      </c>
      <c r="L1020" s="37" t="s">
        <v>40</v>
      </c>
      <c r="M1020" s="39">
        <v>1990</v>
      </c>
      <c r="N1020" s="39">
        <f t="shared" si="70"/>
        <v>31</v>
      </c>
      <c r="O1020" s="40">
        <v>6.9000000000000006E-2</v>
      </c>
      <c r="P1020" s="40">
        <v>0.114</v>
      </c>
      <c r="Q1020" s="41">
        <v>39142</v>
      </c>
      <c r="R1020" s="43">
        <v>15</v>
      </c>
      <c r="S1020" s="43">
        <v>15</v>
      </c>
      <c r="T1020" s="43"/>
      <c r="U1020" s="30"/>
      <c r="V1020" s="31"/>
      <c r="W1020" s="47"/>
      <c r="X1020" s="47"/>
      <c r="Y1020" s="53"/>
    </row>
    <row r="1021" spans="1:25" ht="45" x14ac:dyDescent="0.25">
      <c r="A1021" s="32" t="s">
        <v>3006</v>
      </c>
      <c r="B1021" s="32" t="s">
        <v>206</v>
      </c>
      <c r="C1021" s="33" t="s">
        <v>601</v>
      </c>
      <c r="D1021" s="60">
        <v>15</v>
      </c>
      <c r="E1021" s="35">
        <f t="shared" si="66"/>
        <v>1.4999999999999999E-2</v>
      </c>
      <c r="F1021" s="36" t="str">
        <f t="shared" si="67"/>
        <v>Micro</v>
      </c>
      <c r="G1021" s="37" t="s">
        <v>2517</v>
      </c>
      <c r="H1021" s="38">
        <v>50.471313183213198</v>
      </c>
      <c r="I1021" s="38">
        <v>-3.8626270400401701</v>
      </c>
      <c r="J1021" s="38">
        <v>50.471738000000002</v>
      </c>
      <c r="K1021" s="38">
        <v>-3.8627872999999999</v>
      </c>
      <c r="L1021" s="37" t="s">
        <v>217</v>
      </c>
      <c r="M1021" s="39">
        <v>2012</v>
      </c>
      <c r="N1021" s="39">
        <f t="shared" si="70"/>
        <v>9</v>
      </c>
      <c r="O1021" s="40">
        <v>0.46400000000000002</v>
      </c>
      <c r="P1021" s="40">
        <v>0.53100000000000003</v>
      </c>
      <c r="Q1021" s="41">
        <v>44166</v>
      </c>
      <c r="R1021" s="43">
        <v>70</v>
      </c>
      <c r="S1021" s="43"/>
      <c r="T1021" s="43"/>
      <c r="U1021" s="30"/>
      <c r="V1021" s="31"/>
      <c r="W1021" s="47"/>
      <c r="X1021" s="47"/>
      <c r="Y1021" s="53"/>
    </row>
    <row r="1022" spans="1:25" x14ac:dyDescent="0.25">
      <c r="A1022" s="32" t="s">
        <v>3007</v>
      </c>
      <c r="B1022" s="32" t="s">
        <v>32</v>
      </c>
      <c r="C1022" s="33"/>
      <c r="D1022" s="60">
        <v>15</v>
      </c>
      <c r="E1022" s="35">
        <f t="shared" si="66"/>
        <v>1.4999999999999999E-2</v>
      </c>
      <c r="F1022" s="36" t="str">
        <f t="shared" si="67"/>
        <v>Micro</v>
      </c>
      <c r="G1022" s="37"/>
      <c r="H1022" s="38"/>
      <c r="I1022" s="38"/>
      <c r="J1022" s="38"/>
      <c r="K1022" s="38"/>
      <c r="L1022" s="37" t="s">
        <v>217</v>
      </c>
      <c r="M1022" s="39">
        <v>2013</v>
      </c>
      <c r="N1022" s="39">
        <f t="shared" si="70"/>
        <v>8</v>
      </c>
      <c r="O1022" s="43"/>
      <c r="P1022" s="43"/>
      <c r="Q1022" s="41">
        <v>41671</v>
      </c>
      <c r="R1022" s="43">
        <v>11</v>
      </c>
      <c r="S1022" s="43"/>
      <c r="T1022" s="43"/>
      <c r="U1022" s="30"/>
      <c r="V1022" s="31"/>
      <c r="W1022" s="47"/>
      <c r="X1022" s="47"/>
      <c r="Y1022" s="53"/>
    </row>
    <row r="1023" spans="1:25" x14ac:dyDescent="0.25">
      <c r="A1023" s="32" t="s">
        <v>3008</v>
      </c>
      <c r="B1023" s="32" t="s">
        <v>32</v>
      </c>
      <c r="C1023" s="33" t="s">
        <v>2861</v>
      </c>
      <c r="D1023" s="60">
        <v>15</v>
      </c>
      <c r="E1023" s="35">
        <f t="shared" si="66"/>
        <v>1.4999999999999999E-2</v>
      </c>
      <c r="F1023" s="36" t="str">
        <f t="shared" si="67"/>
        <v>Micro</v>
      </c>
      <c r="G1023" s="37" t="s">
        <v>176</v>
      </c>
      <c r="H1023" s="38">
        <v>57.546647</v>
      </c>
      <c r="I1023" s="38">
        <v>-6.2850789000000002</v>
      </c>
      <c r="J1023" s="38"/>
      <c r="K1023" s="38"/>
      <c r="L1023" s="37"/>
      <c r="M1023" s="39">
        <v>2013</v>
      </c>
      <c r="N1023" s="39">
        <f t="shared" si="70"/>
        <v>8</v>
      </c>
      <c r="O1023" s="43"/>
      <c r="P1023" s="43"/>
      <c r="Q1023" s="41"/>
      <c r="R1023" s="43"/>
      <c r="S1023" s="43"/>
      <c r="T1023" s="43" t="s">
        <v>52</v>
      </c>
      <c r="U1023" s="30"/>
      <c r="V1023" s="31"/>
      <c r="W1023" s="47"/>
      <c r="X1023" s="47"/>
      <c r="Y1023" s="53"/>
    </row>
    <row r="1024" spans="1:25" ht="30" x14ac:dyDescent="0.25">
      <c r="A1024" s="32" t="s">
        <v>3010</v>
      </c>
      <c r="B1024" s="32" t="s">
        <v>72</v>
      </c>
      <c r="C1024" s="33"/>
      <c r="D1024" s="60">
        <v>15</v>
      </c>
      <c r="E1024" s="35">
        <f t="shared" si="66"/>
        <v>1.4999999999999999E-2</v>
      </c>
      <c r="F1024" s="36" t="str">
        <f t="shared" si="67"/>
        <v>Micro</v>
      </c>
      <c r="G1024" s="37"/>
      <c r="H1024" s="38"/>
      <c r="I1024" s="38"/>
      <c r="J1024" s="38"/>
      <c r="K1024" s="38"/>
      <c r="L1024" s="37" t="s">
        <v>217</v>
      </c>
      <c r="M1024" s="39">
        <v>2015</v>
      </c>
      <c r="N1024" s="39">
        <f t="shared" si="70"/>
        <v>6</v>
      </c>
      <c r="O1024" s="40">
        <v>0.58499999999999996</v>
      </c>
      <c r="P1024" s="40">
        <v>0.57299999999999995</v>
      </c>
      <c r="Q1024" s="41">
        <v>44136</v>
      </c>
      <c r="R1024" s="43">
        <v>75</v>
      </c>
      <c r="S1024" s="43"/>
      <c r="T1024" s="43"/>
      <c r="U1024" s="30"/>
      <c r="V1024" s="31"/>
      <c r="W1024" s="47"/>
      <c r="X1024" s="47"/>
      <c r="Y1024" s="53"/>
    </row>
    <row r="1025" spans="1:25" ht="30" x14ac:dyDescent="0.25">
      <c r="A1025" s="32" t="s">
        <v>3011</v>
      </c>
      <c r="B1025" s="32" t="s">
        <v>72</v>
      </c>
      <c r="C1025" s="33" t="s">
        <v>3167</v>
      </c>
      <c r="D1025" s="60">
        <v>15</v>
      </c>
      <c r="E1025" s="35">
        <f t="shared" si="66"/>
        <v>1.4999999999999999E-2</v>
      </c>
      <c r="F1025" s="36" t="str">
        <f t="shared" si="67"/>
        <v>Micro</v>
      </c>
      <c r="G1025" s="37" t="s">
        <v>176</v>
      </c>
      <c r="H1025" s="38">
        <v>52.132860999999998</v>
      </c>
      <c r="I1025" s="38">
        <v>-3.6722592999999999</v>
      </c>
      <c r="J1025" s="38">
        <v>52.137475000000002</v>
      </c>
      <c r="K1025" s="38">
        <v>-3.6819766</v>
      </c>
      <c r="L1025" s="37" t="s">
        <v>217</v>
      </c>
      <c r="M1025" s="39">
        <v>2015</v>
      </c>
      <c r="N1025" s="39">
        <f t="shared" si="70"/>
        <v>6</v>
      </c>
      <c r="O1025" s="40">
        <v>0.66100000000000003</v>
      </c>
      <c r="P1025" s="40">
        <v>0.66600000000000004</v>
      </c>
      <c r="Q1025" s="41">
        <v>42552</v>
      </c>
      <c r="R1025" s="43">
        <v>86</v>
      </c>
      <c r="S1025" s="43"/>
      <c r="T1025" s="43"/>
      <c r="U1025" s="30"/>
      <c r="V1025" s="31"/>
      <c r="W1025" s="47"/>
      <c r="X1025" s="47"/>
      <c r="Y1025" s="53"/>
    </row>
    <row r="1026" spans="1:25" ht="45" x14ac:dyDescent="0.25">
      <c r="A1026" s="32" t="s">
        <v>3012</v>
      </c>
      <c r="B1026" s="32" t="s">
        <v>32</v>
      </c>
      <c r="C1026" s="33" t="s">
        <v>2179</v>
      </c>
      <c r="D1026" s="60">
        <v>15</v>
      </c>
      <c r="E1026" s="35">
        <f t="shared" si="66"/>
        <v>1.4999999999999999E-2</v>
      </c>
      <c r="F1026" s="36" t="str">
        <f t="shared" si="67"/>
        <v>Micro</v>
      </c>
      <c r="G1026" s="37" t="s">
        <v>176</v>
      </c>
      <c r="H1026" s="38">
        <v>56.694574000000003</v>
      </c>
      <c r="I1026" s="38">
        <v>-5.5911257000000001</v>
      </c>
      <c r="J1026" s="38">
        <v>56.6974976246034</v>
      </c>
      <c r="K1026" s="38">
        <v>-5.59467207031157</v>
      </c>
      <c r="L1026" s="37" t="s">
        <v>217</v>
      </c>
      <c r="M1026" s="39">
        <v>2011</v>
      </c>
      <c r="N1026" s="39">
        <f t="shared" si="70"/>
        <v>10</v>
      </c>
      <c r="O1026" s="40">
        <v>0.37</v>
      </c>
      <c r="P1026" s="40">
        <v>0.41</v>
      </c>
      <c r="Q1026" s="41">
        <v>44197</v>
      </c>
      <c r="R1026" s="43">
        <v>53</v>
      </c>
      <c r="S1026" s="43"/>
      <c r="T1026" s="43" t="s">
        <v>52</v>
      </c>
      <c r="U1026" s="30"/>
      <c r="V1026" s="31"/>
      <c r="W1026" s="47"/>
      <c r="X1026" s="47"/>
      <c r="Y1026" s="53"/>
    </row>
    <row r="1027" spans="1:25" ht="30" x14ac:dyDescent="0.25">
      <c r="A1027" s="33" t="s">
        <v>3017</v>
      </c>
      <c r="B1027" s="32" t="s">
        <v>206</v>
      </c>
      <c r="C1027" s="33" t="s">
        <v>3434</v>
      </c>
      <c r="D1027" s="60">
        <v>15</v>
      </c>
      <c r="E1027" s="35">
        <f t="shared" ref="E1027:E1090" si="71">D1027/1000</f>
        <v>1.4999999999999999E-2</v>
      </c>
      <c r="F1027" s="36" t="str">
        <f t="shared" ref="F1027:F1090" si="72">IF(E1027&gt;=5,"Large",IF(AND(E1027&lt;5,E1027&gt;=0.1),"Small",IF(E1027&lt;0.1,"Micro")))</f>
        <v>Micro</v>
      </c>
      <c r="G1027" s="37" t="s">
        <v>176</v>
      </c>
      <c r="H1027" s="38">
        <v>54.404362999999996</v>
      </c>
      <c r="I1027" s="38">
        <v>-2.7642175999999998</v>
      </c>
      <c r="J1027" s="38">
        <v>54.400499000000003</v>
      </c>
      <c r="K1027" s="38">
        <v>-2.7761976000000002</v>
      </c>
      <c r="L1027" s="37" t="s">
        <v>217</v>
      </c>
      <c r="M1027" s="39">
        <v>2010</v>
      </c>
      <c r="N1027" s="39">
        <f t="shared" si="70"/>
        <v>11</v>
      </c>
      <c r="O1027" s="40">
        <v>0.45400000000000001</v>
      </c>
      <c r="P1027" s="40">
        <v>0.45700000000000002</v>
      </c>
      <c r="Q1027" s="41">
        <v>43525</v>
      </c>
      <c r="R1027" s="43">
        <v>56</v>
      </c>
      <c r="S1027" s="43"/>
      <c r="T1027" s="43"/>
      <c r="U1027" s="30"/>
      <c r="V1027" s="31"/>
      <c r="W1027" s="47"/>
      <c r="X1027" s="47"/>
      <c r="Y1027" s="53"/>
    </row>
    <row r="1028" spans="1:25" x14ac:dyDescent="0.25">
      <c r="A1028" s="32" t="s">
        <v>3037</v>
      </c>
      <c r="B1028" s="32" t="s">
        <v>72</v>
      </c>
      <c r="C1028" s="33" t="s">
        <v>3176</v>
      </c>
      <c r="D1028" s="60">
        <v>15</v>
      </c>
      <c r="E1028" s="35">
        <f t="shared" si="71"/>
        <v>1.4999999999999999E-2</v>
      </c>
      <c r="F1028" s="36" t="str">
        <f t="shared" si="72"/>
        <v>Micro</v>
      </c>
      <c r="G1028" s="37" t="s">
        <v>176</v>
      </c>
      <c r="H1028" s="38"/>
      <c r="I1028" s="38"/>
      <c r="J1028" s="38"/>
      <c r="K1028" s="38"/>
      <c r="L1028" s="37" t="s">
        <v>40</v>
      </c>
      <c r="M1028" s="39">
        <v>2008</v>
      </c>
      <c r="N1028" s="39">
        <f t="shared" si="70"/>
        <v>13</v>
      </c>
      <c r="O1028" s="40">
        <v>0.85399999999999998</v>
      </c>
      <c r="P1028" s="40">
        <v>0.93400000000000005</v>
      </c>
      <c r="Q1028" s="41">
        <v>40238</v>
      </c>
      <c r="R1028" s="43">
        <v>90</v>
      </c>
      <c r="S1028" s="43"/>
      <c r="T1028" s="43"/>
      <c r="U1028" s="30"/>
      <c r="V1028" s="31"/>
      <c r="W1028" s="47"/>
      <c r="X1028" s="47"/>
      <c r="Y1028" s="52">
        <v>50000</v>
      </c>
    </row>
    <row r="1029" spans="1:25" x14ac:dyDescent="0.25">
      <c r="A1029" s="33" t="s">
        <v>3287</v>
      </c>
      <c r="B1029" s="33" t="s">
        <v>32</v>
      </c>
      <c r="C1029" s="33"/>
      <c r="D1029" s="38">
        <v>15</v>
      </c>
      <c r="E1029" s="35">
        <f t="shared" si="71"/>
        <v>1.4999999999999999E-2</v>
      </c>
      <c r="F1029" s="36" t="str">
        <f t="shared" si="72"/>
        <v>Micro</v>
      </c>
      <c r="G1029" s="37" t="s">
        <v>176</v>
      </c>
      <c r="H1029" s="38">
        <v>57.3365614461825</v>
      </c>
      <c r="I1029" s="38">
        <v>-4.5146800686195503</v>
      </c>
      <c r="J1029" s="38">
        <v>57.330795320896499</v>
      </c>
      <c r="K1029" s="38">
        <v>-4.5275808747626902</v>
      </c>
      <c r="L1029" s="37"/>
      <c r="M1029" s="39"/>
      <c r="N1029" s="39"/>
      <c r="O1029" s="40"/>
      <c r="P1029" s="40"/>
      <c r="Q1029" s="41"/>
      <c r="R1029" s="43"/>
      <c r="S1029" s="43"/>
      <c r="T1029" s="43"/>
      <c r="U1029" s="30"/>
      <c r="V1029" s="31"/>
      <c r="W1029" s="47"/>
      <c r="X1029" s="47"/>
      <c r="Y1029" s="53"/>
    </row>
    <row r="1030" spans="1:25" ht="60" x14ac:dyDescent="0.25">
      <c r="A1030" s="84" t="s">
        <v>3132</v>
      </c>
      <c r="B1030" s="68" t="s">
        <v>32</v>
      </c>
      <c r="C1030" s="33" t="s">
        <v>3133</v>
      </c>
      <c r="D1030" s="69">
        <v>15</v>
      </c>
      <c r="E1030" s="70">
        <f t="shared" si="71"/>
        <v>1.4999999999999999E-2</v>
      </c>
      <c r="F1030" s="53" t="str">
        <f t="shared" si="72"/>
        <v>Micro</v>
      </c>
      <c r="G1030" s="53" t="s">
        <v>176</v>
      </c>
      <c r="H1030" s="47">
        <v>56.686997495019803</v>
      </c>
      <c r="I1030" s="47">
        <v>-4.1427962894680403</v>
      </c>
      <c r="J1030" s="47">
        <v>56.677951779047902</v>
      </c>
      <c r="K1030" s="47">
        <v>-4.1446195905394196</v>
      </c>
      <c r="L1030" s="53"/>
      <c r="M1030" s="82">
        <v>2016</v>
      </c>
      <c r="N1030" s="39">
        <f t="shared" ref="N1030:N1045" si="73">2021-M1030</f>
        <v>5</v>
      </c>
      <c r="O1030" s="79"/>
      <c r="P1030" s="79"/>
      <c r="Q1030" s="79"/>
      <c r="R1030" s="79"/>
      <c r="S1030" s="79"/>
      <c r="T1030" s="79"/>
      <c r="U1030" s="85" t="s">
        <v>3134</v>
      </c>
      <c r="V1030" s="31"/>
      <c r="W1030" s="31"/>
      <c r="X1030" s="31"/>
      <c r="Y1030" s="31"/>
    </row>
    <row r="1031" spans="1:25" x14ac:dyDescent="0.25">
      <c r="A1031" s="32" t="s">
        <v>3014</v>
      </c>
      <c r="B1031" s="32" t="s">
        <v>676</v>
      </c>
      <c r="C1031" s="33"/>
      <c r="D1031" s="60">
        <v>14</v>
      </c>
      <c r="E1031" s="35">
        <f t="shared" si="71"/>
        <v>1.4E-2</v>
      </c>
      <c r="F1031" s="36" t="str">
        <f t="shared" si="72"/>
        <v>Micro</v>
      </c>
      <c r="G1031" s="37"/>
      <c r="H1031" s="38"/>
      <c r="I1031" s="38"/>
      <c r="J1031" s="38"/>
      <c r="K1031" s="38"/>
      <c r="L1031" s="37" t="s">
        <v>40</v>
      </c>
      <c r="M1031" s="39">
        <v>2016</v>
      </c>
      <c r="N1031" s="39">
        <f t="shared" si="73"/>
        <v>5</v>
      </c>
      <c r="O1031" s="40">
        <v>0.25900000000000001</v>
      </c>
      <c r="P1031" s="40">
        <v>0.33800000000000002</v>
      </c>
      <c r="Q1031" s="41">
        <v>43891</v>
      </c>
      <c r="R1031" s="43">
        <v>43</v>
      </c>
      <c r="S1031" s="43">
        <v>171</v>
      </c>
      <c r="T1031" s="43"/>
      <c r="U1031" s="30"/>
      <c r="V1031" s="31"/>
      <c r="W1031" s="47"/>
      <c r="X1031" s="47"/>
      <c r="Y1031" s="53"/>
    </row>
    <row r="1032" spans="1:25" x14ac:dyDescent="0.25">
      <c r="A1032" s="32" t="s">
        <v>3015</v>
      </c>
      <c r="B1032" s="32" t="s">
        <v>206</v>
      </c>
      <c r="C1032" s="33"/>
      <c r="D1032" s="60">
        <v>14</v>
      </c>
      <c r="E1032" s="35">
        <f t="shared" si="71"/>
        <v>1.4E-2</v>
      </c>
      <c r="F1032" s="36" t="str">
        <f t="shared" si="72"/>
        <v>Micro</v>
      </c>
      <c r="G1032" s="37"/>
      <c r="H1032" s="38"/>
      <c r="I1032" s="38"/>
      <c r="J1032" s="38"/>
      <c r="K1032" s="38"/>
      <c r="L1032" s="37" t="s">
        <v>217</v>
      </c>
      <c r="M1032" s="39">
        <v>2014</v>
      </c>
      <c r="N1032" s="39">
        <f t="shared" si="73"/>
        <v>7</v>
      </c>
      <c r="O1032" s="40">
        <v>0.33800000000000002</v>
      </c>
      <c r="P1032" s="40">
        <v>55.60472</v>
      </c>
      <c r="Q1032" s="41">
        <v>42217</v>
      </c>
      <c r="R1032" s="43">
        <v>45</v>
      </c>
      <c r="S1032" s="43"/>
      <c r="T1032" s="43"/>
      <c r="U1032" s="30"/>
      <c r="V1032" s="31"/>
      <c r="W1032" s="47"/>
      <c r="X1032" s="47"/>
      <c r="Y1032" s="53"/>
    </row>
    <row r="1033" spans="1:25" ht="30" x14ac:dyDescent="0.25">
      <c r="A1033" s="32" t="s">
        <v>3016</v>
      </c>
      <c r="B1033" s="32" t="s">
        <v>72</v>
      </c>
      <c r="C1033" s="33"/>
      <c r="D1033" s="60">
        <v>14</v>
      </c>
      <c r="E1033" s="35">
        <f t="shared" si="71"/>
        <v>1.4E-2</v>
      </c>
      <c r="F1033" s="36" t="str">
        <f t="shared" si="72"/>
        <v>Micro</v>
      </c>
      <c r="G1033" s="37"/>
      <c r="H1033" s="38"/>
      <c r="I1033" s="38"/>
      <c r="J1033" s="38"/>
      <c r="K1033" s="38"/>
      <c r="L1033" s="37" t="s">
        <v>217</v>
      </c>
      <c r="M1033" s="39">
        <v>2008</v>
      </c>
      <c r="N1033" s="39">
        <f t="shared" si="73"/>
        <v>13</v>
      </c>
      <c r="O1033" s="40">
        <v>0.373</v>
      </c>
      <c r="P1033" s="40">
        <v>0.49399999999999999</v>
      </c>
      <c r="Q1033" s="41">
        <v>40238</v>
      </c>
      <c r="R1033" s="43">
        <v>61</v>
      </c>
      <c r="S1033" s="43"/>
      <c r="T1033" s="43"/>
      <c r="U1033" s="30"/>
      <c r="V1033" s="31"/>
      <c r="W1033" s="47"/>
      <c r="X1033" s="47"/>
      <c r="Y1033" s="53"/>
    </row>
    <row r="1034" spans="1:25" ht="30" x14ac:dyDescent="0.25">
      <c r="A1034" s="32" t="s">
        <v>3018</v>
      </c>
      <c r="B1034" s="32" t="s">
        <v>206</v>
      </c>
      <c r="C1034" s="33"/>
      <c r="D1034" s="60">
        <v>14</v>
      </c>
      <c r="E1034" s="35">
        <f t="shared" si="71"/>
        <v>1.4E-2</v>
      </c>
      <c r="F1034" s="36" t="str">
        <f t="shared" si="72"/>
        <v>Micro</v>
      </c>
      <c r="G1034" s="37"/>
      <c r="H1034" s="38"/>
      <c r="I1034" s="38"/>
      <c r="J1034" s="38"/>
      <c r="K1034" s="38"/>
      <c r="L1034" s="37" t="s">
        <v>217</v>
      </c>
      <c r="M1034" s="39">
        <v>2017</v>
      </c>
      <c r="N1034" s="39">
        <f t="shared" si="73"/>
        <v>4</v>
      </c>
      <c r="O1034" s="40">
        <v>0.59799999999999998</v>
      </c>
      <c r="P1034" s="40">
        <v>0.748</v>
      </c>
      <c r="Q1034" s="41">
        <v>43891</v>
      </c>
      <c r="R1034" s="43">
        <v>92</v>
      </c>
      <c r="S1034" s="43"/>
      <c r="T1034" s="43"/>
      <c r="U1034" s="30"/>
      <c r="V1034" s="31"/>
      <c r="W1034" s="47"/>
      <c r="X1034" s="47"/>
      <c r="Y1034" s="53"/>
    </row>
    <row r="1035" spans="1:25" x14ac:dyDescent="0.25">
      <c r="A1035" s="32" t="s">
        <v>3019</v>
      </c>
      <c r="B1035" s="32" t="s">
        <v>32</v>
      </c>
      <c r="C1035" s="33" t="s">
        <v>3168</v>
      </c>
      <c r="D1035" s="60">
        <v>14</v>
      </c>
      <c r="E1035" s="35">
        <f t="shared" si="71"/>
        <v>1.4E-2</v>
      </c>
      <c r="F1035" s="36" t="str">
        <f t="shared" si="72"/>
        <v>Micro</v>
      </c>
      <c r="G1035" s="37" t="s">
        <v>176</v>
      </c>
      <c r="H1035" s="38">
        <v>55.628346999999998</v>
      </c>
      <c r="I1035" s="38">
        <v>-2.9696533000000001</v>
      </c>
      <c r="J1035" s="38">
        <v>55.631132999999998</v>
      </c>
      <c r="K1035" s="38">
        <v>-2.9669121000000001</v>
      </c>
      <c r="L1035" s="37" t="s">
        <v>217</v>
      </c>
      <c r="M1035" s="39">
        <v>2014</v>
      </c>
      <c r="N1035" s="39">
        <f t="shared" si="73"/>
        <v>7</v>
      </c>
      <c r="O1035" s="40">
        <v>0.40200000000000002</v>
      </c>
      <c r="P1035" s="40">
        <v>0.496</v>
      </c>
      <c r="Q1035" s="41">
        <v>44197</v>
      </c>
      <c r="R1035" s="43">
        <v>61</v>
      </c>
      <c r="S1035" s="43"/>
      <c r="T1035" s="43"/>
      <c r="U1035" s="30"/>
      <c r="V1035" s="31"/>
      <c r="W1035" s="47"/>
      <c r="X1035" s="47"/>
      <c r="Y1035" s="53"/>
    </row>
    <row r="1036" spans="1:25" x14ac:dyDescent="0.25">
      <c r="A1036" s="32" t="s">
        <v>3169</v>
      </c>
      <c r="B1036" s="32" t="s">
        <v>72</v>
      </c>
      <c r="C1036" s="33" t="s">
        <v>3170</v>
      </c>
      <c r="D1036" s="60">
        <v>14</v>
      </c>
      <c r="E1036" s="35">
        <f t="shared" si="71"/>
        <v>1.4E-2</v>
      </c>
      <c r="F1036" s="36" t="str">
        <f t="shared" si="72"/>
        <v>Micro</v>
      </c>
      <c r="G1036" s="37" t="s">
        <v>176</v>
      </c>
      <c r="H1036" s="38">
        <v>52.817965999999998</v>
      </c>
      <c r="I1036" s="38">
        <v>-3.6260327999999999</v>
      </c>
      <c r="J1036" s="38">
        <v>52.816828000000001</v>
      </c>
      <c r="K1036" s="38">
        <v>-3.6307413999999998</v>
      </c>
      <c r="L1036" s="37" t="s">
        <v>217</v>
      </c>
      <c r="M1036" s="39">
        <v>2013</v>
      </c>
      <c r="N1036" s="39">
        <f t="shared" si="73"/>
        <v>8</v>
      </c>
      <c r="O1036" s="40">
        <v>0.28799999999999998</v>
      </c>
      <c r="P1036" s="40">
        <v>0.252</v>
      </c>
      <c r="Q1036" s="41">
        <v>44136</v>
      </c>
      <c r="R1036" s="43">
        <v>31</v>
      </c>
      <c r="S1036" s="43"/>
      <c r="T1036" s="43"/>
      <c r="U1036" s="30"/>
      <c r="V1036" s="31"/>
      <c r="W1036" s="47"/>
      <c r="X1036" s="47"/>
      <c r="Y1036" s="53"/>
    </row>
    <row r="1037" spans="1:25" ht="30" x14ac:dyDescent="0.25">
      <c r="A1037" s="32" t="s">
        <v>3403</v>
      </c>
      <c r="B1037" s="32" t="s">
        <v>72</v>
      </c>
      <c r="C1037" s="33" t="s">
        <v>3171</v>
      </c>
      <c r="D1037" s="60">
        <v>14</v>
      </c>
      <c r="E1037" s="35">
        <f t="shared" si="71"/>
        <v>1.4E-2</v>
      </c>
      <c r="F1037" s="36" t="str">
        <f t="shared" si="72"/>
        <v>Micro</v>
      </c>
      <c r="G1037" s="37" t="s">
        <v>176</v>
      </c>
      <c r="H1037" s="38">
        <v>51.977257999999999</v>
      </c>
      <c r="I1037" s="38">
        <v>-3.1789407000000001</v>
      </c>
      <c r="J1037" s="38">
        <v>51.981212999999997</v>
      </c>
      <c r="K1037" s="38">
        <v>-3.1867928999999999</v>
      </c>
      <c r="L1037" s="37" t="s">
        <v>217</v>
      </c>
      <c r="M1037" s="39">
        <v>2016</v>
      </c>
      <c r="N1037" s="39">
        <f t="shared" si="73"/>
        <v>5</v>
      </c>
      <c r="O1037" s="43"/>
      <c r="P1037" s="43"/>
      <c r="Q1037" s="41">
        <v>42795</v>
      </c>
      <c r="R1037" s="43">
        <v>46</v>
      </c>
      <c r="S1037" s="43"/>
      <c r="T1037" s="43"/>
      <c r="U1037" s="30"/>
      <c r="V1037" s="31"/>
      <c r="W1037" s="47"/>
      <c r="X1037" s="47"/>
      <c r="Y1037" s="53"/>
    </row>
    <row r="1038" spans="1:25" x14ac:dyDescent="0.25">
      <c r="A1038" s="32" t="s">
        <v>3020</v>
      </c>
      <c r="B1038" s="32" t="s">
        <v>72</v>
      </c>
      <c r="C1038" s="33"/>
      <c r="D1038" s="60">
        <v>14</v>
      </c>
      <c r="E1038" s="35">
        <f t="shared" si="71"/>
        <v>1.4E-2</v>
      </c>
      <c r="F1038" s="36" t="str">
        <f t="shared" si="72"/>
        <v>Micro</v>
      </c>
      <c r="G1038" s="37" t="s">
        <v>176</v>
      </c>
      <c r="H1038" s="38">
        <v>53.042788999999999</v>
      </c>
      <c r="I1038" s="38">
        <v>-4.0457729999999996</v>
      </c>
      <c r="J1038" s="38">
        <v>53.044975000000001</v>
      </c>
      <c r="K1038" s="38">
        <v>-4.0445149999999996</v>
      </c>
      <c r="L1038" s="37" t="s">
        <v>217</v>
      </c>
      <c r="M1038" s="39">
        <v>2017</v>
      </c>
      <c r="N1038" s="39">
        <f t="shared" si="73"/>
        <v>4</v>
      </c>
      <c r="O1038" s="40">
        <v>0.5</v>
      </c>
      <c r="P1038" s="40">
        <v>0.54500000000000004</v>
      </c>
      <c r="Q1038" s="41">
        <v>44166</v>
      </c>
      <c r="R1038" s="43">
        <v>67</v>
      </c>
      <c r="S1038" s="43"/>
      <c r="T1038" s="43"/>
      <c r="U1038" s="30"/>
      <c r="V1038" s="31"/>
      <c r="W1038" s="47"/>
      <c r="X1038" s="47"/>
      <c r="Y1038" s="53"/>
    </row>
    <row r="1039" spans="1:25" x14ac:dyDescent="0.25">
      <c r="A1039" s="32" t="s">
        <v>3404</v>
      </c>
      <c r="B1039" s="32" t="s">
        <v>72</v>
      </c>
      <c r="C1039" s="33"/>
      <c r="D1039" s="60">
        <v>14</v>
      </c>
      <c r="E1039" s="35">
        <f t="shared" si="71"/>
        <v>1.4E-2</v>
      </c>
      <c r="F1039" s="36" t="str">
        <f t="shared" si="72"/>
        <v>Micro</v>
      </c>
      <c r="G1039" s="37"/>
      <c r="H1039" s="38"/>
      <c r="I1039" s="38"/>
      <c r="J1039" s="38"/>
      <c r="K1039" s="38"/>
      <c r="L1039" s="37" t="s">
        <v>217</v>
      </c>
      <c r="M1039" s="39">
        <v>2015</v>
      </c>
      <c r="N1039" s="39">
        <f t="shared" si="73"/>
        <v>6</v>
      </c>
      <c r="O1039" s="43"/>
      <c r="P1039" s="43"/>
      <c r="Q1039" s="41">
        <v>42552</v>
      </c>
      <c r="R1039" s="43">
        <v>40</v>
      </c>
      <c r="S1039" s="43"/>
      <c r="T1039" s="43"/>
      <c r="U1039" s="30"/>
      <c r="V1039" s="31"/>
      <c r="W1039" s="47"/>
      <c r="X1039" s="47"/>
      <c r="Y1039" s="53"/>
    </row>
    <row r="1040" spans="1:25" x14ac:dyDescent="0.25">
      <c r="A1040" s="32" t="s">
        <v>3021</v>
      </c>
      <c r="B1040" s="32" t="s">
        <v>32</v>
      </c>
      <c r="C1040" s="33"/>
      <c r="D1040" s="60">
        <v>13</v>
      </c>
      <c r="E1040" s="35">
        <f t="shared" si="71"/>
        <v>1.2999999999999999E-2</v>
      </c>
      <c r="F1040" s="36" t="str">
        <f t="shared" si="72"/>
        <v>Micro</v>
      </c>
      <c r="G1040" s="37"/>
      <c r="H1040" s="38"/>
      <c r="I1040" s="38"/>
      <c r="J1040" s="38"/>
      <c r="K1040" s="38"/>
      <c r="L1040" s="37" t="s">
        <v>217</v>
      </c>
      <c r="M1040" s="39">
        <v>2015</v>
      </c>
      <c r="N1040" s="39">
        <f t="shared" si="73"/>
        <v>6</v>
      </c>
      <c r="O1040" s="40">
        <v>0.16900000000000001</v>
      </c>
      <c r="P1040" s="40">
        <v>0.16700000000000001</v>
      </c>
      <c r="Q1040" s="41">
        <v>43191</v>
      </c>
      <c r="R1040" s="43">
        <v>19</v>
      </c>
      <c r="S1040" s="43"/>
      <c r="T1040" s="43"/>
      <c r="U1040" s="30"/>
      <c r="V1040" s="31"/>
      <c r="W1040" s="47"/>
      <c r="X1040" s="47"/>
      <c r="Y1040" s="53"/>
    </row>
    <row r="1041" spans="1:25" x14ac:dyDescent="0.25">
      <c r="A1041" s="32" t="s">
        <v>3022</v>
      </c>
      <c r="B1041" s="32" t="s">
        <v>676</v>
      </c>
      <c r="C1041" s="33"/>
      <c r="D1041" s="60">
        <v>13</v>
      </c>
      <c r="E1041" s="35">
        <f t="shared" si="71"/>
        <v>1.2999999999999999E-2</v>
      </c>
      <c r="F1041" s="36" t="str">
        <f t="shared" si="72"/>
        <v>Micro</v>
      </c>
      <c r="G1041" s="37"/>
      <c r="H1041" s="38"/>
      <c r="I1041" s="38"/>
      <c r="J1041" s="38"/>
      <c r="K1041" s="38"/>
      <c r="L1041" s="37" t="s">
        <v>40</v>
      </c>
      <c r="M1041" s="39">
        <v>2011</v>
      </c>
      <c r="N1041" s="39">
        <f t="shared" si="73"/>
        <v>10</v>
      </c>
      <c r="O1041" s="40">
        <v>0.70099999999999996</v>
      </c>
      <c r="P1041" s="40">
        <v>0.73</v>
      </c>
      <c r="Q1041" s="41">
        <v>41699</v>
      </c>
      <c r="R1041" s="43">
        <v>80</v>
      </c>
      <c r="S1041" s="43"/>
      <c r="T1041" s="43"/>
      <c r="U1041" s="30"/>
      <c r="V1041" s="31"/>
      <c r="W1041" s="47"/>
      <c r="X1041" s="47"/>
      <c r="Y1041" s="53"/>
    </row>
    <row r="1042" spans="1:25" x14ac:dyDescent="0.25">
      <c r="A1042" s="32" t="s">
        <v>3023</v>
      </c>
      <c r="B1042" s="32" t="s">
        <v>32</v>
      </c>
      <c r="C1042" s="33"/>
      <c r="D1042" s="60">
        <v>13</v>
      </c>
      <c r="E1042" s="35">
        <f t="shared" si="71"/>
        <v>1.2999999999999999E-2</v>
      </c>
      <c r="F1042" s="36" t="str">
        <f t="shared" si="72"/>
        <v>Micro</v>
      </c>
      <c r="G1042" s="37"/>
      <c r="H1042" s="38"/>
      <c r="I1042" s="38"/>
      <c r="J1042" s="38"/>
      <c r="K1042" s="38"/>
      <c r="L1042" s="37" t="s">
        <v>217</v>
      </c>
      <c r="M1042" s="39">
        <v>2014</v>
      </c>
      <c r="N1042" s="39">
        <f t="shared" si="73"/>
        <v>7</v>
      </c>
      <c r="O1042" s="43"/>
      <c r="P1042" s="43"/>
      <c r="Q1042" s="41">
        <v>41974</v>
      </c>
      <c r="R1042" s="43">
        <v>20</v>
      </c>
      <c r="S1042" s="43"/>
      <c r="T1042" s="43"/>
      <c r="U1042" s="30"/>
      <c r="V1042" s="31"/>
      <c r="W1042" s="47"/>
      <c r="X1042" s="47"/>
      <c r="Y1042" s="52">
        <v>30000</v>
      </c>
    </row>
    <row r="1043" spans="1:25" ht="30" x14ac:dyDescent="0.25">
      <c r="A1043" s="32" t="s">
        <v>3044</v>
      </c>
      <c r="B1043" s="32" t="s">
        <v>72</v>
      </c>
      <c r="C1043" s="33" t="s">
        <v>3178</v>
      </c>
      <c r="D1043" s="60">
        <v>13</v>
      </c>
      <c r="E1043" s="35">
        <f t="shared" si="71"/>
        <v>1.2999999999999999E-2</v>
      </c>
      <c r="F1043" s="36" t="str">
        <f t="shared" si="72"/>
        <v>Micro</v>
      </c>
      <c r="G1043" s="37" t="s">
        <v>176</v>
      </c>
      <c r="H1043" s="38">
        <v>51.761909000000003</v>
      </c>
      <c r="I1043" s="38">
        <v>-3.0342047000000001</v>
      </c>
      <c r="J1043" s="38" t="s">
        <v>197</v>
      </c>
      <c r="K1043" s="38" t="s">
        <v>197</v>
      </c>
      <c r="L1043" s="37" t="s">
        <v>40</v>
      </c>
      <c r="M1043" s="39">
        <v>2008</v>
      </c>
      <c r="N1043" s="39">
        <f t="shared" si="73"/>
        <v>13</v>
      </c>
      <c r="O1043" s="43"/>
      <c r="P1043" s="43"/>
      <c r="Q1043" s="41">
        <v>39873</v>
      </c>
      <c r="R1043" s="43">
        <v>74</v>
      </c>
      <c r="S1043" s="43">
        <v>74</v>
      </c>
      <c r="T1043" s="43"/>
      <c r="U1043" s="30"/>
      <c r="V1043" s="31"/>
      <c r="W1043" s="47"/>
      <c r="X1043" s="47"/>
      <c r="Y1043" s="52">
        <v>20000</v>
      </c>
    </row>
    <row r="1044" spans="1:25" ht="45" x14ac:dyDescent="0.25">
      <c r="A1044" s="32" t="s">
        <v>3013</v>
      </c>
      <c r="B1044" s="32" t="s">
        <v>206</v>
      </c>
      <c r="C1044" s="33" t="s">
        <v>3013</v>
      </c>
      <c r="D1044" s="60">
        <v>12.5</v>
      </c>
      <c r="E1044" s="35">
        <f t="shared" si="71"/>
        <v>1.2500000000000001E-2</v>
      </c>
      <c r="F1044" s="36" t="str">
        <f t="shared" si="72"/>
        <v>Micro</v>
      </c>
      <c r="G1044" s="37" t="s">
        <v>176</v>
      </c>
      <c r="H1044" s="38">
        <v>52.341324</v>
      </c>
      <c r="I1044" s="38">
        <v>-2.4994212</v>
      </c>
      <c r="J1044" s="38">
        <v>52.341437999999997</v>
      </c>
      <c r="K1044" s="38">
        <v>-2.4994936000000001</v>
      </c>
      <c r="L1044" s="37" t="s">
        <v>217</v>
      </c>
      <c r="M1044" s="39">
        <v>2014</v>
      </c>
      <c r="N1044" s="39">
        <f t="shared" si="73"/>
        <v>7</v>
      </c>
      <c r="O1044" s="40">
        <v>1.7999999999999999E-2</v>
      </c>
      <c r="P1044" s="40">
        <v>9.5000000000000001E-2</v>
      </c>
      <c r="Q1044" s="41">
        <v>43891</v>
      </c>
      <c r="R1044" s="43">
        <v>12</v>
      </c>
      <c r="S1044" s="43"/>
      <c r="T1044" s="43"/>
      <c r="U1044" s="30"/>
      <c r="V1044" s="31"/>
      <c r="W1044" s="47"/>
      <c r="X1044" s="47"/>
      <c r="Y1044" s="52">
        <v>150000</v>
      </c>
    </row>
    <row r="1045" spans="1:25" ht="30" x14ac:dyDescent="0.25">
      <c r="A1045" s="32" t="s">
        <v>3514</v>
      </c>
      <c r="B1045" s="32" t="s">
        <v>206</v>
      </c>
      <c r="C1045" s="33" t="s">
        <v>2179</v>
      </c>
      <c r="D1045" s="60">
        <v>12</v>
      </c>
      <c r="E1045" s="35">
        <f t="shared" si="71"/>
        <v>1.2E-2</v>
      </c>
      <c r="F1045" s="36" t="str">
        <f t="shared" si="72"/>
        <v>Micro</v>
      </c>
      <c r="G1045" s="37" t="s">
        <v>176</v>
      </c>
      <c r="H1045" s="38">
        <v>52.631041000000003</v>
      </c>
      <c r="I1045" s="38">
        <v>1.1442652</v>
      </c>
      <c r="J1045" s="38">
        <v>52.630868</v>
      </c>
      <c r="K1045" s="38">
        <v>1.1445281</v>
      </c>
      <c r="L1045" s="37" t="s">
        <v>217</v>
      </c>
      <c r="M1045" s="39">
        <v>2007</v>
      </c>
      <c r="N1045" s="39">
        <f t="shared" si="73"/>
        <v>14</v>
      </c>
      <c r="O1045" s="40">
        <v>0.24</v>
      </c>
      <c r="P1045" s="40">
        <v>0.124</v>
      </c>
      <c r="Q1045" s="41">
        <v>40238</v>
      </c>
      <c r="R1045" s="43">
        <v>16</v>
      </c>
      <c r="S1045" s="43"/>
      <c r="T1045" s="43"/>
      <c r="U1045" s="30"/>
      <c r="V1045" s="31"/>
      <c r="W1045" s="47"/>
      <c r="X1045" s="47"/>
      <c r="Y1045" s="53"/>
    </row>
    <row r="1046" spans="1:25" x14ac:dyDescent="0.25">
      <c r="A1046" s="32" t="s">
        <v>3009</v>
      </c>
      <c r="B1046" s="32" t="s">
        <v>32</v>
      </c>
      <c r="C1046" s="33" t="s">
        <v>2861</v>
      </c>
      <c r="D1046" s="60">
        <v>12</v>
      </c>
      <c r="E1046" s="35">
        <f t="shared" si="71"/>
        <v>1.2E-2</v>
      </c>
      <c r="F1046" s="36" t="str">
        <f t="shared" si="72"/>
        <v>Micro</v>
      </c>
      <c r="G1046" s="37" t="s">
        <v>176</v>
      </c>
      <c r="H1046" s="38">
        <v>56.944173999999997</v>
      </c>
      <c r="I1046" s="38">
        <v>-5.7817470000000002</v>
      </c>
      <c r="J1046" s="38">
        <v>56.942559000000003</v>
      </c>
      <c r="K1046" s="38">
        <v>-5.7799491999999999</v>
      </c>
      <c r="L1046" s="37"/>
      <c r="M1046" s="39">
        <v>2014</v>
      </c>
      <c r="N1046" s="39"/>
      <c r="O1046" s="43"/>
      <c r="P1046" s="43"/>
      <c r="Q1046" s="41"/>
      <c r="R1046" s="43"/>
      <c r="S1046" s="43"/>
      <c r="T1046" s="43" t="s">
        <v>52</v>
      </c>
      <c r="U1046" s="30"/>
      <c r="V1046" s="31"/>
      <c r="W1046" s="47"/>
      <c r="X1046" s="47"/>
      <c r="Y1046" s="53"/>
    </row>
    <row r="1047" spans="1:25" x14ac:dyDescent="0.25">
      <c r="A1047" s="32" t="s">
        <v>3024</v>
      </c>
      <c r="B1047" s="32" t="s">
        <v>32</v>
      </c>
      <c r="C1047" s="33" t="s">
        <v>2954</v>
      </c>
      <c r="D1047" s="60">
        <v>12</v>
      </c>
      <c r="E1047" s="35">
        <f t="shared" si="71"/>
        <v>1.2E-2</v>
      </c>
      <c r="F1047" s="36" t="str">
        <f t="shared" si="72"/>
        <v>Micro</v>
      </c>
      <c r="G1047" s="37" t="s">
        <v>176</v>
      </c>
      <c r="H1047" s="38">
        <v>56.258653000000002</v>
      </c>
      <c r="I1047" s="38">
        <v>-5.3999439000000002</v>
      </c>
      <c r="J1047" s="38">
        <v>56.261484000000003</v>
      </c>
      <c r="K1047" s="38">
        <v>-5.4003776999999999</v>
      </c>
      <c r="L1047" s="37" t="s">
        <v>217</v>
      </c>
      <c r="M1047" s="39">
        <v>2009</v>
      </c>
      <c r="N1047" s="39">
        <f t="shared" ref="N1047:N1056" si="74">2021-M1047</f>
        <v>12</v>
      </c>
      <c r="O1047" s="43"/>
      <c r="P1047" s="43"/>
      <c r="Q1047" s="41">
        <v>40238</v>
      </c>
      <c r="R1047" s="43">
        <v>6</v>
      </c>
      <c r="S1047" s="43"/>
      <c r="T1047" s="43"/>
      <c r="U1047" s="30"/>
      <c r="V1047" s="31"/>
      <c r="W1047" s="47"/>
      <c r="X1047" s="47"/>
      <c r="Y1047" s="53"/>
    </row>
    <row r="1048" spans="1:25" ht="45" x14ac:dyDescent="0.25">
      <c r="A1048" s="32" t="s">
        <v>3025</v>
      </c>
      <c r="B1048" s="32" t="s">
        <v>72</v>
      </c>
      <c r="C1048" s="33" t="s">
        <v>3172</v>
      </c>
      <c r="D1048" s="60">
        <v>12</v>
      </c>
      <c r="E1048" s="35">
        <f t="shared" si="71"/>
        <v>1.2E-2</v>
      </c>
      <c r="F1048" s="36" t="str">
        <f t="shared" si="72"/>
        <v>Micro</v>
      </c>
      <c r="G1048" s="37"/>
      <c r="H1048" s="38"/>
      <c r="I1048" s="38"/>
      <c r="J1048" s="38"/>
      <c r="K1048" s="38"/>
      <c r="L1048" s="37" t="s">
        <v>217</v>
      </c>
      <c r="M1048" s="39">
        <v>2016</v>
      </c>
      <c r="N1048" s="39">
        <f t="shared" si="74"/>
        <v>5</v>
      </c>
      <c r="O1048" s="40">
        <v>0.18</v>
      </c>
      <c r="P1048" s="40">
        <v>0.18099999999999999</v>
      </c>
      <c r="Q1048" s="41">
        <v>43374</v>
      </c>
      <c r="R1048" s="43">
        <v>19</v>
      </c>
      <c r="S1048" s="43"/>
      <c r="T1048" s="43"/>
      <c r="U1048" s="30"/>
      <c r="V1048" s="31"/>
      <c r="W1048" s="47"/>
      <c r="X1048" s="47"/>
      <c r="Y1048" s="53"/>
    </row>
    <row r="1049" spans="1:25" x14ac:dyDescent="0.25">
      <c r="A1049" s="32" t="s">
        <v>3513</v>
      </c>
      <c r="B1049" s="32" t="s">
        <v>206</v>
      </c>
      <c r="C1049" s="33" t="s">
        <v>3157</v>
      </c>
      <c r="D1049" s="60">
        <v>12</v>
      </c>
      <c r="E1049" s="35">
        <f t="shared" si="71"/>
        <v>1.2E-2</v>
      </c>
      <c r="F1049" s="36" t="str">
        <f t="shared" si="72"/>
        <v>Micro</v>
      </c>
      <c r="G1049" s="37" t="s">
        <v>176</v>
      </c>
      <c r="H1049" s="38">
        <v>52.330930343709703</v>
      </c>
      <c r="I1049" s="38">
        <v>-0.12064565701081099</v>
      </c>
      <c r="J1049" s="38">
        <v>52.331265258061698</v>
      </c>
      <c r="K1049" s="38">
        <v>-0.13158413113081999</v>
      </c>
      <c r="L1049" s="37" t="s">
        <v>40</v>
      </c>
      <c r="M1049" s="39">
        <v>1999</v>
      </c>
      <c r="N1049" s="39">
        <f t="shared" si="74"/>
        <v>22</v>
      </c>
      <c r="O1049" s="40">
        <v>0.121</v>
      </c>
      <c r="P1049" s="40">
        <v>0.19</v>
      </c>
      <c r="Q1049" s="41">
        <v>39142</v>
      </c>
      <c r="R1049" s="43">
        <v>20</v>
      </c>
      <c r="S1049" s="43">
        <v>20</v>
      </c>
      <c r="T1049" s="43"/>
      <c r="U1049" s="30"/>
      <c r="V1049" s="31"/>
      <c r="W1049" s="47"/>
      <c r="X1049" s="47"/>
      <c r="Y1049" s="53"/>
    </row>
    <row r="1050" spans="1:25" x14ac:dyDescent="0.25">
      <c r="A1050" s="32" t="s">
        <v>3405</v>
      </c>
      <c r="B1050" s="32" t="s">
        <v>206</v>
      </c>
      <c r="C1050" s="33"/>
      <c r="D1050" s="60">
        <v>12</v>
      </c>
      <c r="E1050" s="35">
        <f t="shared" si="71"/>
        <v>1.2E-2</v>
      </c>
      <c r="F1050" s="36" t="str">
        <f t="shared" si="72"/>
        <v>Micro</v>
      </c>
      <c r="G1050" s="37"/>
      <c r="H1050" s="38"/>
      <c r="I1050" s="38"/>
      <c r="J1050" s="38"/>
      <c r="K1050" s="38"/>
      <c r="L1050" s="37" t="s">
        <v>217</v>
      </c>
      <c r="M1050" s="39">
        <v>2014</v>
      </c>
      <c r="N1050" s="39">
        <f t="shared" si="74"/>
        <v>7</v>
      </c>
      <c r="O1050" s="40">
        <v>0.90100000000000002</v>
      </c>
      <c r="P1050" s="40">
        <v>0.92</v>
      </c>
      <c r="Q1050" s="41">
        <v>44166</v>
      </c>
      <c r="R1050" s="43">
        <v>97</v>
      </c>
      <c r="S1050" s="43"/>
      <c r="T1050" s="43"/>
      <c r="U1050" s="30"/>
      <c r="V1050" s="31"/>
      <c r="W1050" s="47"/>
      <c r="X1050" s="47"/>
      <c r="Y1050" s="53"/>
    </row>
    <row r="1051" spans="1:25" ht="45" x14ac:dyDescent="0.25">
      <c r="A1051" s="32" t="s">
        <v>3026</v>
      </c>
      <c r="B1051" s="32" t="s">
        <v>206</v>
      </c>
      <c r="C1051" s="33" t="s">
        <v>3173</v>
      </c>
      <c r="D1051" s="60">
        <v>12</v>
      </c>
      <c r="E1051" s="35">
        <f t="shared" si="71"/>
        <v>1.2E-2</v>
      </c>
      <c r="F1051" s="36" t="str">
        <f t="shared" si="72"/>
        <v>Micro</v>
      </c>
      <c r="G1051" s="37" t="s">
        <v>176</v>
      </c>
      <c r="H1051" s="38">
        <v>51.400697931435701</v>
      </c>
      <c r="I1051" s="38">
        <v>-2.32558860092964</v>
      </c>
      <c r="J1051" s="38">
        <v>51.400649282013298</v>
      </c>
      <c r="K1051" s="38">
        <v>-2.3258745003632</v>
      </c>
      <c r="L1051" s="37" t="s">
        <v>217</v>
      </c>
      <c r="M1051" s="39">
        <v>2016</v>
      </c>
      <c r="N1051" s="39">
        <f t="shared" si="74"/>
        <v>5</v>
      </c>
      <c r="O1051" s="43"/>
      <c r="P1051" s="43"/>
      <c r="Q1051" s="41">
        <v>43525</v>
      </c>
      <c r="R1051" s="43">
        <v>36</v>
      </c>
      <c r="S1051" s="43"/>
      <c r="T1051" s="43"/>
      <c r="U1051" s="30"/>
      <c r="V1051" s="31"/>
      <c r="W1051" s="47"/>
      <c r="X1051" s="47"/>
      <c r="Y1051" s="52">
        <v>261000</v>
      </c>
    </row>
    <row r="1052" spans="1:25" x14ac:dyDescent="0.25">
      <c r="A1052" s="32" t="s">
        <v>3027</v>
      </c>
      <c r="B1052" s="32" t="s">
        <v>32</v>
      </c>
      <c r="C1052" s="33"/>
      <c r="D1052" s="60">
        <v>12</v>
      </c>
      <c r="E1052" s="35">
        <f t="shared" si="71"/>
        <v>1.2E-2</v>
      </c>
      <c r="F1052" s="36" t="str">
        <f t="shared" si="72"/>
        <v>Micro</v>
      </c>
      <c r="G1052" s="37"/>
      <c r="H1052" s="38"/>
      <c r="I1052" s="38"/>
      <c r="J1052" s="38"/>
      <c r="K1052" s="38"/>
      <c r="L1052" s="37" t="s">
        <v>217</v>
      </c>
      <c r="M1052" s="39">
        <v>2014</v>
      </c>
      <c r="N1052" s="39">
        <f t="shared" si="74"/>
        <v>7</v>
      </c>
      <c r="O1052" s="40">
        <v>0.54200000000000004</v>
      </c>
      <c r="P1052" s="40">
        <v>0.54200000000000004</v>
      </c>
      <c r="Q1052" s="41">
        <v>42339</v>
      </c>
      <c r="R1052" s="43">
        <v>57</v>
      </c>
      <c r="S1052" s="43"/>
      <c r="T1052" s="43"/>
      <c r="U1052" s="30"/>
      <c r="V1052" s="31"/>
      <c r="W1052" s="47"/>
      <c r="X1052" s="47"/>
      <c r="Y1052" s="53"/>
    </row>
    <row r="1053" spans="1:25" x14ac:dyDescent="0.25">
      <c r="A1053" s="32" t="s">
        <v>3028</v>
      </c>
      <c r="B1053" s="32" t="s">
        <v>32</v>
      </c>
      <c r="C1053" s="33"/>
      <c r="D1053" s="60">
        <v>12</v>
      </c>
      <c r="E1053" s="35">
        <f t="shared" si="71"/>
        <v>1.2E-2</v>
      </c>
      <c r="F1053" s="36" t="str">
        <f t="shared" si="72"/>
        <v>Micro</v>
      </c>
      <c r="G1053" s="37"/>
      <c r="H1053" s="38"/>
      <c r="I1053" s="38"/>
      <c r="J1053" s="38"/>
      <c r="K1053" s="38"/>
      <c r="L1053" s="37" t="s">
        <v>217</v>
      </c>
      <c r="M1053" s="39">
        <v>2009</v>
      </c>
      <c r="N1053" s="39">
        <f t="shared" si="74"/>
        <v>12</v>
      </c>
      <c r="O1053" s="40">
        <v>0.63300000000000001</v>
      </c>
      <c r="P1053" s="40">
        <v>0.628</v>
      </c>
      <c r="Q1053" s="41">
        <v>42309</v>
      </c>
      <c r="R1053" s="43">
        <v>66</v>
      </c>
      <c r="S1053" s="43"/>
      <c r="T1053" s="43"/>
      <c r="U1053" s="30"/>
      <c r="V1053" s="31"/>
      <c r="W1053" s="47"/>
      <c r="X1053" s="47"/>
      <c r="Y1053" s="53"/>
    </row>
    <row r="1054" spans="1:25" x14ac:dyDescent="0.25">
      <c r="A1054" s="32" t="s">
        <v>3029</v>
      </c>
      <c r="B1054" s="32" t="s">
        <v>32</v>
      </c>
      <c r="C1054" s="33"/>
      <c r="D1054" s="60">
        <v>12</v>
      </c>
      <c r="E1054" s="35">
        <f t="shared" si="71"/>
        <v>1.2E-2</v>
      </c>
      <c r="F1054" s="36" t="str">
        <f t="shared" si="72"/>
        <v>Micro</v>
      </c>
      <c r="G1054" s="37"/>
      <c r="H1054" s="38"/>
      <c r="I1054" s="38"/>
      <c r="J1054" s="38"/>
      <c r="K1054" s="38"/>
      <c r="L1054" s="37" t="s">
        <v>217</v>
      </c>
      <c r="M1054" s="39">
        <v>2013</v>
      </c>
      <c r="N1054" s="39">
        <f t="shared" si="74"/>
        <v>8</v>
      </c>
      <c r="O1054" s="40">
        <v>0.51500000000000001</v>
      </c>
      <c r="P1054" s="40">
        <v>0.51200000000000001</v>
      </c>
      <c r="Q1054" s="41">
        <v>44197</v>
      </c>
      <c r="R1054" s="43">
        <v>54</v>
      </c>
      <c r="S1054" s="43"/>
      <c r="T1054" s="43"/>
      <c r="U1054" s="30"/>
      <c r="V1054" s="31"/>
      <c r="W1054" s="47"/>
      <c r="X1054" s="47"/>
      <c r="Y1054" s="53"/>
    </row>
    <row r="1055" spans="1:25" x14ac:dyDescent="0.25">
      <c r="A1055" s="32" t="s">
        <v>3035</v>
      </c>
      <c r="B1055" s="32" t="s">
        <v>206</v>
      </c>
      <c r="C1055" s="33" t="s">
        <v>3035</v>
      </c>
      <c r="D1055" s="60">
        <v>12</v>
      </c>
      <c r="E1055" s="35">
        <f t="shared" si="71"/>
        <v>1.2E-2</v>
      </c>
      <c r="F1055" s="36" t="str">
        <f t="shared" si="72"/>
        <v>Micro</v>
      </c>
      <c r="G1055" s="37" t="s">
        <v>176</v>
      </c>
      <c r="H1055" s="38">
        <v>51.113188000000001</v>
      </c>
      <c r="I1055" s="38">
        <v>-2.5297689999999999</v>
      </c>
      <c r="J1055" s="38">
        <v>51.113155999999996</v>
      </c>
      <c r="K1055" s="38">
        <v>-2.5297917999999999</v>
      </c>
      <c r="L1055" s="37" t="s">
        <v>217</v>
      </c>
      <c r="M1055" s="39">
        <v>2009</v>
      </c>
      <c r="N1055" s="39">
        <f t="shared" si="74"/>
        <v>12</v>
      </c>
      <c r="O1055" s="43"/>
      <c r="P1055" s="43"/>
      <c r="Q1055" s="41">
        <v>40238</v>
      </c>
      <c r="R1055" s="43">
        <v>25</v>
      </c>
      <c r="S1055" s="43"/>
      <c r="T1055" s="43"/>
      <c r="U1055" s="30"/>
      <c r="V1055" s="31"/>
      <c r="W1055" s="47"/>
      <c r="X1055" s="47"/>
      <c r="Y1055" s="53"/>
    </row>
    <row r="1056" spans="1:25" x14ac:dyDescent="0.25">
      <c r="A1056" s="32" t="s">
        <v>3040</v>
      </c>
      <c r="B1056" s="32" t="s">
        <v>32</v>
      </c>
      <c r="C1056" s="33"/>
      <c r="D1056" s="60">
        <v>12</v>
      </c>
      <c r="E1056" s="35">
        <f t="shared" si="71"/>
        <v>1.2E-2</v>
      </c>
      <c r="F1056" s="36" t="str">
        <f t="shared" si="72"/>
        <v>Micro</v>
      </c>
      <c r="G1056" s="37" t="s">
        <v>176</v>
      </c>
      <c r="H1056" s="38">
        <v>57.611512344327402</v>
      </c>
      <c r="I1056" s="38">
        <v>-4.4546384324423798</v>
      </c>
      <c r="J1056" s="38">
        <v>57.614685977322999</v>
      </c>
      <c r="K1056" s="38">
        <v>-4.4575629507864498</v>
      </c>
      <c r="L1056" s="37" t="s">
        <v>217</v>
      </c>
      <c r="M1056" s="39">
        <v>2010</v>
      </c>
      <c r="N1056" s="39">
        <f t="shared" si="74"/>
        <v>11</v>
      </c>
      <c r="O1056" s="40">
        <v>0.495</v>
      </c>
      <c r="P1056" s="40">
        <v>0.47399999999999998</v>
      </c>
      <c r="Q1056" s="41">
        <v>42430</v>
      </c>
      <c r="R1056" s="43">
        <v>40</v>
      </c>
      <c r="S1056" s="43"/>
      <c r="T1056" s="43" t="s">
        <v>52</v>
      </c>
      <c r="U1056" s="30"/>
      <c r="V1056" s="31"/>
      <c r="W1056" s="47"/>
      <c r="X1056" s="47"/>
      <c r="Y1056" s="53"/>
    </row>
    <row r="1057" spans="1:25" ht="30" x14ac:dyDescent="0.25">
      <c r="A1057" s="68" t="s">
        <v>3130</v>
      </c>
      <c r="B1057" s="68" t="s">
        <v>32</v>
      </c>
      <c r="C1057" s="30" t="s">
        <v>3306</v>
      </c>
      <c r="D1057" s="69">
        <v>12</v>
      </c>
      <c r="E1057" s="70">
        <f t="shared" si="71"/>
        <v>1.2E-2</v>
      </c>
      <c r="F1057" s="53" t="str">
        <f t="shared" si="72"/>
        <v>Micro</v>
      </c>
      <c r="G1057" s="53" t="s">
        <v>176</v>
      </c>
      <c r="H1057" s="47">
        <v>58.147257000000003</v>
      </c>
      <c r="I1057" s="47">
        <v>-6.3920694999999998</v>
      </c>
      <c r="J1057" s="47">
        <v>58.149231999999998</v>
      </c>
      <c r="K1057" s="47">
        <v>-6.3997302999999999</v>
      </c>
      <c r="L1057" s="53"/>
      <c r="M1057" s="82"/>
      <c r="N1057" s="39"/>
      <c r="O1057" s="79"/>
      <c r="P1057" s="79"/>
      <c r="Q1057" s="79"/>
      <c r="R1057" s="79"/>
      <c r="S1057" s="79"/>
      <c r="T1057" s="79"/>
      <c r="U1057" s="80" t="s">
        <v>3131</v>
      </c>
      <c r="V1057" s="31"/>
      <c r="W1057" s="31"/>
      <c r="X1057" s="31"/>
      <c r="Y1057" s="31"/>
    </row>
    <row r="1058" spans="1:25" ht="30" x14ac:dyDescent="0.25">
      <c r="A1058" s="32" t="s">
        <v>3030</v>
      </c>
      <c r="B1058" s="32" t="s">
        <v>72</v>
      </c>
      <c r="C1058" s="33" t="s">
        <v>1995</v>
      </c>
      <c r="D1058" s="60">
        <v>11</v>
      </c>
      <c r="E1058" s="35">
        <f t="shared" si="71"/>
        <v>1.0999999999999999E-2</v>
      </c>
      <c r="F1058" s="36" t="str">
        <f t="shared" si="72"/>
        <v>Micro</v>
      </c>
      <c r="G1058" s="37"/>
      <c r="H1058" s="38"/>
      <c r="I1058" s="38"/>
      <c r="J1058" s="38"/>
      <c r="K1058" s="38"/>
      <c r="L1058" s="37" t="s">
        <v>217</v>
      </c>
      <c r="M1058" s="39">
        <v>2017</v>
      </c>
      <c r="N1058" s="39">
        <f t="shared" ref="N1058:N1065" si="75">2021-M1058</f>
        <v>4</v>
      </c>
      <c r="O1058" s="40">
        <v>0.33100000000000002</v>
      </c>
      <c r="P1058" s="40">
        <v>0.32500000000000001</v>
      </c>
      <c r="Q1058" s="41">
        <v>44166</v>
      </c>
      <c r="R1058" s="43">
        <v>30</v>
      </c>
      <c r="S1058" s="43"/>
      <c r="T1058" s="43"/>
      <c r="U1058" s="30"/>
      <c r="V1058" s="31"/>
      <c r="W1058" s="47"/>
      <c r="X1058" s="47"/>
      <c r="Y1058" s="53"/>
    </row>
    <row r="1059" spans="1:25" ht="30" x14ac:dyDescent="0.25">
      <c r="A1059" s="32" t="s">
        <v>3031</v>
      </c>
      <c r="B1059" s="32" t="s">
        <v>206</v>
      </c>
      <c r="C1059" s="33" t="s">
        <v>3174</v>
      </c>
      <c r="D1059" s="60">
        <v>11</v>
      </c>
      <c r="E1059" s="35">
        <f t="shared" si="71"/>
        <v>1.0999999999999999E-2</v>
      </c>
      <c r="F1059" s="36" t="str">
        <f t="shared" si="72"/>
        <v>Micro</v>
      </c>
      <c r="G1059" s="37"/>
      <c r="H1059" s="38"/>
      <c r="I1059" s="38"/>
      <c r="J1059" s="38"/>
      <c r="K1059" s="38"/>
      <c r="L1059" s="37" t="s">
        <v>217</v>
      </c>
      <c r="M1059" s="39">
        <v>2008</v>
      </c>
      <c r="N1059" s="39">
        <f t="shared" si="75"/>
        <v>13</v>
      </c>
      <c r="O1059" s="43"/>
      <c r="P1059" s="43"/>
      <c r="Q1059" s="41">
        <v>40238</v>
      </c>
      <c r="R1059" s="43">
        <v>65</v>
      </c>
      <c r="S1059" s="43">
        <v>131</v>
      </c>
      <c r="T1059" s="43"/>
      <c r="U1059" s="30"/>
      <c r="V1059" s="31"/>
      <c r="W1059" s="47"/>
      <c r="X1059" s="47"/>
      <c r="Y1059" s="53"/>
    </row>
    <row r="1060" spans="1:25" ht="30" x14ac:dyDescent="0.25">
      <c r="A1060" s="32" t="s">
        <v>3032</v>
      </c>
      <c r="B1060" s="32" t="s">
        <v>206</v>
      </c>
      <c r="C1060" s="33" t="s">
        <v>3032</v>
      </c>
      <c r="D1060" s="60">
        <v>11</v>
      </c>
      <c r="E1060" s="35">
        <f t="shared" si="71"/>
        <v>1.0999999999999999E-2</v>
      </c>
      <c r="F1060" s="36" t="str">
        <f t="shared" si="72"/>
        <v>Micro</v>
      </c>
      <c r="G1060" s="37"/>
      <c r="H1060" s="38"/>
      <c r="I1060" s="38"/>
      <c r="J1060" s="38"/>
      <c r="K1060" s="38"/>
      <c r="L1060" s="37" t="s">
        <v>40</v>
      </c>
      <c r="M1060" s="39">
        <v>2008</v>
      </c>
      <c r="N1060" s="39">
        <f t="shared" si="75"/>
        <v>13</v>
      </c>
      <c r="O1060" s="43"/>
      <c r="P1060" s="43"/>
      <c r="Q1060" s="41">
        <v>40238</v>
      </c>
      <c r="R1060" s="43">
        <v>18</v>
      </c>
      <c r="S1060" s="43">
        <v>36</v>
      </c>
      <c r="T1060" s="43"/>
      <c r="U1060" s="30"/>
      <c r="V1060" s="31"/>
      <c r="W1060" s="47"/>
      <c r="X1060" s="47"/>
      <c r="Y1060" s="53"/>
    </row>
    <row r="1061" spans="1:25" ht="30" x14ac:dyDescent="0.25">
      <c r="A1061" s="32" t="s">
        <v>3033</v>
      </c>
      <c r="B1061" s="32" t="s">
        <v>32</v>
      </c>
      <c r="C1061" s="33" t="s">
        <v>2179</v>
      </c>
      <c r="D1061" s="60">
        <v>11</v>
      </c>
      <c r="E1061" s="35">
        <f t="shared" si="71"/>
        <v>1.0999999999999999E-2</v>
      </c>
      <c r="F1061" s="36" t="str">
        <f t="shared" si="72"/>
        <v>Micro</v>
      </c>
      <c r="G1061" s="37" t="s">
        <v>34</v>
      </c>
      <c r="H1061" s="38">
        <v>59.099114</v>
      </c>
      <c r="I1061" s="38">
        <v>-3.0696246</v>
      </c>
      <c r="J1061" s="38">
        <v>59.099265000000003</v>
      </c>
      <c r="K1061" s="38">
        <v>-3.0712929</v>
      </c>
      <c r="L1061" s="37" t="s">
        <v>217</v>
      </c>
      <c r="M1061" s="39">
        <v>2014</v>
      </c>
      <c r="N1061" s="39">
        <f t="shared" si="75"/>
        <v>7</v>
      </c>
      <c r="O1061" s="40">
        <v>0.16800000000000001</v>
      </c>
      <c r="P1061" s="40">
        <v>0.14499999999999999</v>
      </c>
      <c r="Q1061" s="41">
        <v>43101</v>
      </c>
      <c r="R1061" s="43">
        <v>14</v>
      </c>
      <c r="S1061" s="43"/>
      <c r="T1061" s="43"/>
      <c r="U1061" s="30"/>
      <c r="V1061" s="31"/>
      <c r="W1061" s="47"/>
      <c r="X1061" s="47"/>
      <c r="Y1061" s="53"/>
    </row>
    <row r="1062" spans="1:25" x14ac:dyDescent="0.25">
      <c r="A1062" s="32" t="s">
        <v>3036</v>
      </c>
      <c r="B1062" s="32" t="s">
        <v>32</v>
      </c>
      <c r="C1062" s="33"/>
      <c r="D1062" s="60">
        <v>11</v>
      </c>
      <c r="E1062" s="35">
        <f t="shared" si="71"/>
        <v>1.0999999999999999E-2</v>
      </c>
      <c r="F1062" s="36" t="str">
        <f t="shared" si="72"/>
        <v>Micro</v>
      </c>
      <c r="G1062" s="37"/>
      <c r="H1062" s="38"/>
      <c r="I1062" s="38"/>
      <c r="J1062" s="38"/>
      <c r="K1062" s="38"/>
      <c r="L1062" s="37" t="s">
        <v>217</v>
      </c>
      <c r="M1062" s="39">
        <v>2014</v>
      </c>
      <c r="N1062" s="39">
        <f t="shared" si="75"/>
        <v>7</v>
      </c>
      <c r="O1062" s="43"/>
      <c r="P1062" s="43"/>
      <c r="Q1062" s="41">
        <v>41730</v>
      </c>
      <c r="R1062" s="43">
        <v>1</v>
      </c>
      <c r="S1062" s="43"/>
      <c r="T1062" s="43"/>
      <c r="U1062" s="30"/>
      <c r="V1062" s="31"/>
      <c r="W1062" s="47"/>
      <c r="X1062" s="47"/>
      <c r="Y1062" s="53"/>
    </row>
    <row r="1063" spans="1:25" x14ac:dyDescent="0.25">
      <c r="A1063" s="32" t="s">
        <v>3406</v>
      </c>
      <c r="B1063" s="32" t="s">
        <v>676</v>
      </c>
      <c r="C1063" s="33"/>
      <c r="D1063" s="60">
        <v>11</v>
      </c>
      <c r="E1063" s="35">
        <f t="shared" si="71"/>
        <v>1.0999999999999999E-2</v>
      </c>
      <c r="F1063" s="36" t="str">
        <f t="shared" si="72"/>
        <v>Micro</v>
      </c>
      <c r="G1063" s="37"/>
      <c r="H1063" s="38"/>
      <c r="I1063" s="38"/>
      <c r="J1063" s="38"/>
      <c r="K1063" s="38"/>
      <c r="L1063" s="37" t="s">
        <v>40</v>
      </c>
      <c r="M1063" s="39">
        <v>2017</v>
      </c>
      <c r="N1063" s="39">
        <f t="shared" si="75"/>
        <v>4</v>
      </c>
      <c r="O1063" s="40">
        <v>2.5999999999999999E-2</v>
      </c>
      <c r="P1063" s="40">
        <v>2.9000000000000001E-2</v>
      </c>
      <c r="Q1063" s="41">
        <v>43891</v>
      </c>
      <c r="R1063" s="43">
        <v>3</v>
      </c>
      <c r="S1063" s="43">
        <v>11</v>
      </c>
      <c r="T1063" s="43"/>
      <c r="U1063" s="30"/>
      <c r="V1063" s="31"/>
      <c r="W1063" s="47"/>
      <c r="X1063" s="47"/>
      <c r="Y1063" s="53"/>
    </row>
    <row r="1064" spans="1:25" x14ac:dyDescent="0.25">
      <c r="A1064" s="32" t="s">
        <v>3512</v>
      </c>
      <c r="B1064" s="32" t="s">
        <v>32</v>
      </c>
      <c r="C1064" s="33"/>
      <c r="D1064" s="60">
        <v>11</v>
      </c>
      <c r="E1064" s="35">
        <f t="shared" si="71"/>
        <v>1.0999999999999999E-2</v>
      </c>
      <c r="F1064" s="36" t="str">
        <f t="shared" si="72"/>
        <v>Micro</v>
      </c>
      <c r="G1064" s="37" t="s">
        <v>176</v>
      </c>
      <c r="H1064" s="38">
        <v>57.248238999999998</v>
      </c>
      <c r="I1064" s="38">
        <v>-2.7065245999999998</v>
      </c>
      <c r="J1064" s="38">
        <v>57.249397000000002</v>
      </c>
      <c r="K1064" s="38">
        <v>-2.7066775000000001</v>
      </c>
      <c r="L1064" s="37" t="s">
        <v>217</v>
      </c>
      <c r="M1064" s="39">
        <v>2006</v>
      </c>
      <c r="N1064" s="39">
        <f t="shared" si="75"/>
        <v>15</v>
      </c>
      <c r="O1064" s="40">
        <v>1.2999999999999999E-2</v>
      </c>
      <c r="P1064" s="40">
        <v>8.9999999999999993E-3</v>
      </c>
      <c r="Q1064" s="41">
        <v>40238</v>
      </c>
      <c r="R1064" s="43">
        <v>1</v>
      </c>
      <c r="S1064" s="43"/>
      <c r="T1064" s="43"/>
      <c r="U1064" s="30"/>
      <c r="V1064" s="31"/>
      <c r="W1064" s="47"/>
      <c r="X1064" s="47"/>
      <c r="Y1064" s="53"/>
    </row>
    <row r="1065" spans="1:25" ht="45" x14ac:dyDescent="0.25">
      <c r="A1065" s="32" t="s">
        <v>3038</v>
      </c>
      <c r="B1065" s="32" t="s">
        <v>676</v>
      </c>
      <c r="C1065" s="33" t="s">
        <v>3145</v>
      </c>
      <c r="D1065" s="60">
        <v>11</v>
      </c>
      <c r="E1065" s="35">
        <f t="shared" si="71"/>
        <v>1.0999999999999999E-2</v>
      </c>
      <c r="F1065" s="36" t="str">
        <f t="shared" si="72"/>
        <v>Micro</v>
      </c>
      <c r="G1065" s="37" t="s">
        <v>176</v>
      </c>
      <c r="H1065" s="38">
        <v>54.467091000000003</v>
      </c>
      <c r="I1065" s="38">
        <v>-6.0877540999999997</v>
      </c>
      <c r="J1065" s="38">
        <v>54.464699000000003</v>
      </c>
      <c r="K1065" s="38">
        <v>-6.0870072000000004</v>
      </c>
      <c r="L1065" s="37" t="s">
        <v>40</v>
      </c>
      <c r="M1065" s="39">
        <v>2017</v>
      </c>
      <c r="N1065" s="39">
        <f t="shared" si="75"/>
        <v>4</v>
      </c>
      <c r="O1065" s="40">
        <v>7.4999999999999997E-2</v>
      </c>
      <c r="P1065" s="40">
        <v>1.7000000000000001E-2</v>
      </c>
      <c r="Q1065" s="41">
        <v>43525</v>
      </c>
      <c r="R1065" s="43">
        <v>2</v>
      </c>
      <c r="S1065" s="43">
        <v>7</v>
      </c>
      <c r="T1065" s="43"/>
      <c r="U1065" s="30"/>
      <c r="V1065" s="31"/>
      <c r="W1065" s="47"/>
      <c r="X1065" s="47"/>
      <c r="Y1065" s="53"/>
    </row>
    <row r="1066" spans="1:25" ht="30" x14ac:dyDescent="0.25">
      <c r="A1066" s="33" t="s">
        <v>3042</v>
      </c>
      <c r="B1066" s="32" t="s">
        <v>32</v>
      </c>
      <c r="C1066" s="33" t="s">
        <v>2923</v>
      </c>
      <c r="D1066" s="60">
        <v>11</v>
      </c>
      <c r="E1066" s="35">
        <f t="shared" si="71"/>
        <v>1.0999999999999999E-2</v>
      </c>
      <c r="F1066" s="36" t="str">
        <f t="shared" si="72"/>
        <v>Micro</v>
      </c>
      <c r="G1066" s="37"/>
      <c r="H1066" s="38"/>
      <c r="I1066" s="38"/>
      <c r="J1066" s="38"/>
      <c r="K1066" s="38"/>
      <c r="L1066" s="37" t="s">
        <v>217</v>
      </c>
      <c r="M1066" s="39"/>
      <c r="N1066" s="39"/>
      <c r="O1066" s="43"/>
      <c r="P1066" s="43"/>
      <c r="Q1066" s="41">
        <v>41456</v>
      </c>
      <c r="R1066" s="43">
        <v>2</v>
      </c>
      <c r="S1066" s="43"/>
      <c r="T1066" s="43"/>
      <c r="U1066" s="30"/>
      <c r="V1066" s="31"/>
      <c r="W1066" s="47"/>
      <c r="X1066" s="47"/>
      <c r="Y1066" s="53"/>
    </row>
    <row r="1067" spans="1:25" x14ac:dyDescent="0.25">
      <c r="A1067" s="32" t="s">
        <v>3511</v>
      </c>
      <c r="B1067" s="32" t="s">
        <v>676</v>
      </c>
      <c r="C1067" s="33"/>
      <c r="D1067" s="60">
        <v>10</v>
      </c>
      <c r="E1067" s="35">
        <f t="shared" si="71"/>
        <v>0.01</v>
      </c>
      <c r="F1067" s="36" t="str">
        <f t="shared" si="72"/>
        <v>Micro</v>
      </c>
      <c r="G1067" s="37"/>
      <c r="H1067" s="38"/>
      <c r="I1067" s="38"/>
      <c r="J1067" s="38">
        <v>54.413466999999997</v>
      </c>
      <c r="K1067" s="38">
        <v>-7.5655298999999996</v>
      </c>
      <c r="L1067" s="37" t="s">
        <v>40</v>
      </c>
      <c r="M1067" s="39">
        <v>2017</v>
      </c>
      <c r="N1067" s="39">
        <f t="shared" ref="N1067:N1085" si="76">2021-M1067</f>
        <v>4</v>
      </c>
      <c r="O1067" s="43"/>
      <c r="P1067" s="43"/>
      <c r="Q1067" s="41">
        <v>43160</v>
      </c>
      <c r="R1067" s="43">
        <v>10</v>
      </c>
      <c r="S1067" s="43">
        <v>40</v>
      </c>
      <c r="T1067" s="43"/>
      <c r="U1067" s="30"/>
      <c r="V1067" s="31"/>
      <c r="W1067" s="47"/>
      <c r="X1067" s="47"/>
      <c r="Y1067" s="53"/>
    </row>
    <row r="1068" spans="1:25" ht="30" x14ac:dyDescent="0.25">
      <c r="A1068" s="32" t="s">
        <v>3034</v>
      </c>
      <c r="B1068" s="32" t="s">
        <v>206</v>
      </c>
      <c r="C1068" s="33" t="s">
        <v>3175</v>
      </c>
      <c r="D1068" s="60">
        <v>10</v>
      </c>
      <c r="E1068" s="35">
        <f t="shared" si="71"/>
        <v>0.01</v>
      </c>
      <c r="F1068" s="36" t="str">
        <f t="shared" si="72"/>
        <v>Micro</v>
      </c>
      <c r="G1068" s="37" t="s">
        <v>176</v>
      </c>
      <c r="H1068" s="38">
        <v>51.799505000000003</v>
      </c>
      <c r="I1068" s="38">
        <v>-1.5412154</v>
      </c>
      <c r="J1068" s="38">
        <v>51.799536000000003</v>
      </c>
      <c r="K1068" s="38">
        <v>-1.5411684999999999</v>
      </c>
      <c r="L1068" s="37" t="s">
        <v>217</v>
      </c>
      <c r="M1068" s="39">
        <v>2014</v>
      </c>
      <c r="N1068" s="39">
        <f t="shared" si="76"/>
        <v>7</v>
      </c>
      <c r="O1068" s="43"/>
      <c r="P1068" s="43"/>
      <c r="Q1068" s="41">
        <v>42095</v>
      </c>
      <c r="R1068" s="43">
        <v>21</v>
      </c>
      <c r="S1068" s="43"/>
      <c r="T1068" s="43"/>
      <c r="U1068" s="30"/>
      <c r="V1068" s="31"/>
      <c r="W1068" s="47"/>
      <c r="X1068" s="47"/>
      <c r="Y1068" s="53"/>
    </row>
    <row r="1069" spans="1:25" x14ac:dyDescent="0.25">
      <c r="A1069" s="32" t="s">
        <v>3039</v>
      </c>
      <c r="B1069" s="32" t="s">
        <v>72</v>
      </c>
      <c r="C1069" s="33"/>
      <c r="D1069" s="60">
        <v>10</v>
      </c>
      <c r="E1069" s="35">
        <f t="shared" si="71"/>
        <v>0.01</v>
      </c>
      <c r="F1069" s="36" t="str">
        <f t="shared" si="72"/>
        <v>Micro</v>
      </c>
      <c r="G1069" s="37"/>
      <c r="H1069" s="38"/>
      <c r="I1069" s="38"/>
      <c r="J1069" s="38"/>
      <c r="K1069" s="38"/>
      <c r="L1069" s="37" t="s">
        <v>217</v>
      </c>
      <c r="M1069" s="39">
        <v>2019</v>
      </c>
      <c r="N1069" s="39">
        <f t="shared" si="76"/>
        <v>2</v>
      </c>
      <c r="O1069" s="43"/>
      <c r="P1069" s="43"/>
      <c r="Q1069" s="41">
        <v>43525</v>
      </c>
      <c r="R1069" s="43">
        <v>10</v>
      </c>
      <c r="S1069" s="43"/>
      <c r="T1069" s="43"/>
      <c r="U1069" s="30"/>
      <c r="V1069" s="31"/>
      <c r="W1069" s="47"/>
      <c r="X1069" s="47"/>
      <c r="Y1069" s="53"/>
    </row>
    <row r="1070" spans="1:25" ht="30" x14ac:dyDescent="0.25">
      <c r="A1070" s="32" t="s">
        <v>3407</v>
      </c>
      <c r="B1070" s="32" t="s">
        <v>676</v>
      </c>
      <c r="C1070" s="33"/>
      <c r="D1070" s="60">
        <v>10</v>
      </c>
      <c r="E1070" s="35">
        <f t="shared" si="71"/>
        <v>0.01</v>
      </c>
      <c r="F1070" s="36" t="str">
        <f t="shared" si="72"/>
        <v>Micro</v>
      </c>
      <c r="G1070" s="37"/>
      <c r="H1070" s="38"/>
      <c r="I1070" s="38"/>
      <c r="J1070" s="38"/>
      <c r="K1070" s="38"/>
      <c r="L1070" s="37" t="s">
        <v>40</v>
      </c>
      <c r="M1070" s="39">
        <v>2017</v>
      </c>
      <c r="N1070" s="39">
        <f t="shared" si="76"/>
        <v>4</v>
      </c>
      <c r="O1070" s="40">
        <v>8.1000000000000003E-2</v>
      </c>
      <c r="P1070" s="40">
        <v>7.4999999999999997E-2</v>
      </c>
      <c r="Q1070" s="41">
        <v>43525</v>
      </c>
      <c r="R1070" s="43">
        <v>6</v>
      </c>
      <c r="S1070" s="43">
        <v>26</v>
      </c>
      <c r="T1070" s="43"/>
      <c r="U1070" s="30"/>
      <c r="V1070" s="31"/>
      <c r="W1070" s="47"/>
      <c r="X1070" s="47"/>
      <c r="Y1070" s="53"/>
    </row>
    <row r="1071" spans="1:25" ht="30" x14ac:dyDescent="0.25">
      <c r="A1071" s="32" t="s">
        <v>3510</v>
      </c>
      <c r="B1071" s="32" t="s">
        <v>206</v>
      </c>
      <c r="C1071" s="33"/>
      <c r="D1071" s="60">
        <v>10</v>
      </c>
      <c r="E1071" s="35">
        <f t="shared" si="71"/>
        <v>0.01</v>
      </c>
      <c r="F1071" s="36" t="str">
        <f t="shared" si="72"/>
        <v>Micro</v>
      </c>
      <c r="G1071" s="37"/>
      <c r="H1071" s="38"/>
      <c r="I1071" s="38"/>
      <c r="J1071" s="38"/>
      <c r="K1071" s="38"/>
      <c r="L1071" s="37" t="s">
        <v>40</v>
      </c>
      <c r="M1071" s="39">
        <v>1994</v>
      </c>
      <c r="N1071" s="39">
        <f t="shared" si="76"/>
        <v>27</v>
      </c>
      <c r="O1071" s="40">
        <v>0.69699999999999995</v>
      </c>
      <c r="P1071" s="40">
        <v>0.34300000000000003</v>
      </c>
      <c r="Q1071" s="41">
        <v>39142</v>
      </c>
      <c r="R1071" s="43">
        <v>30</v>
      </c>
      <c r="S1071" s="43">
        <v>30</v>
      </c>
      <c r="T1071" s="43"/>
      <c r="U1071" s="30"/>
      <c r="V1071" s="31"/>
      <c r="W1071" s="47"/>
      <c r="X1071" s="47"/>
      <c r="Y1071" s="53"/>
    </row>
    <row r="1072" spans="1:25" x14ac:dyDescent="0.25">
      <c r="A1072" s="32" t="s">
        <v>3041</v>
      </c>
      <c r="B1072" s="32" t="s">
        <v>72</v>
      </c>
      <c r="C1072" s="33"/>
      <c r="D1072" s="60">
        <v>10</v>
      </c>
      <c r="E1072" s="35">
        <f t="shared" si="71"/>
        <v>0.01</v>
      </c>
      <c r="F1072" s="36" t="str">
        <f t="shared" si="72"/>
        <v>Micro</v>
      </c>
      <c r="G1072" s="37"/>
      <c r="H1072" s="38"/>
      <c r="I1072" s="38"/>
      <c r="J1072" s="38"/>
      <c r="K1072" s="38"/>
      <c r="L1072" s="37" t="s">
        <v>217</v>
      </c>
      <c r="M1072" s="39">
        <v>2017</v>
      </c>
      <c r="N1072" s="39">
        <f t="shared" si="76"/>
        <v>4</v>
      </c>
      <c r="O1072" s="40">
        <v>0.33200000000000002</v>
      </c>
      <c r="P1072" s="40">
        <v>0.39900000000000002</v>
      </c>
      <c r="Q1072" s="41">
        <v>43891</v>
      </c>
      <c r="R1072" s="43">
        <v>35</v>
      </c>
      <c r="S1072" s="43"/>
      <c r="T1072" s="43"/>
      <c r="U1072" s="30"/>
      <c r="V1072" s="31"/>
      <c r="W1072" s="47"/>
      <c r="X1072" s="47"/>
      <c r="Y1072" s="53"/>
    </row>
    <row r="1073" spans="1:25" ht="30" x14ac:dyDescent="0.25">
      <c r="A1073" s="32" t="s">
        <v>3043</v>
      </c>
      <c r="B1073" s="32" t="s">
        <v>206</v>
      </c>
      <c r="C1073" s="33" t="s">
        <v>3177</v>
      </c>
      <c r="D1073" s="60">
        <v>10</v>
      </c>
      <c r="E1073" s="35">
        <f t="shared" si="71"/>
        <v>0.01</v>
      </c>
      <c r="F1073" s="36" t="str">
        <f t="shared" si="72"/>
        <v>Micro</v>
      </c>
      <c r="G1073" s="37" t="s">
        <v>34</v>
      </c>
      <c r="H1073" s="38">
        <v>55.316625000000002</v>
      </c>
      <c r="I1073" s="38">
        <v>-1.8901406000000001</v>
      </c>
      <c r="J1073" s="38">
        <v>55.316856999999999</v>
      </c>
      <c r="K1073" s="38">
        <v>-1.8901862</v>
      </c>
      <c r="L1073" s="37" t="s">
        <v>217</v>
      </c>
      <c r="M1073" s="39">
        <v>2014</v>
      </c>
      <c r="N1073" s="39">
        <f t="shared" si="76"/>
        <v>7</v>
      </c>
      <c r="O1073" s="43"/>
      <c r="P1073" s="43"/>
      <c r="Q1073" s="41">
        <v>42217</v>
      </c>
      <c r="R1073" s="43">
        <v>16</v>
      </c>
      <c r="S1073" s="43"/>
      <c r="T1073" s="43"/>
      <c r="U1073" s="30"/>
      <c r="V1073" s="31"/>
      <c r="W1073" s="47"/>
      <c r="X1073" s="47"/>
      <c r="Y1073" s="53"/>
    </row>
    <row r="1074" spans="1:25" x14ac:dyDescent="0.25">
      <c r="A1074" s="32" t="s">
        <v>3045</v>
      </c>
      <c r="B1074" s="32" t="s">
        <v>32</v>
      </c>
      <c r="C1074" s="33"/>
      <c r="D1074" s="60">
        <v>10</v>
      </c>
      <c r="E1074" s="35">
        <f t="shared" si="71"/>
        <v>0.01</v>
      </c>
      <c r="F1074" s="36" t="str">
        <f t="shared" si="72"/>
        <v>Micro</v>
      </c>
      <c r="G1074" s="37"/>
      <c r="H1074" s="38"/>
      <c r="I1074" s="38"/>
      <c r="J1074" s="38"/>
      <c r="K1074" s="38"/>
      <c r="L1074" s="37" t="s">
        <v>217</v>
      </c>
      <c r="M1074" s="39">
        <v>2010</v>
      </c>
      <c r="N1074" s="39">
        <f t="shared" si="76"/>
        <v>11</v>
      </c>
      <c r="O1074" s="40">
        <v>0.45800000000000002</v>
      </c>
      <c r="P1074" s="40">
        <v>0.502</v>
      </c>
      <c r="Q1074" s="41">
        <v>42309</v>
      </c>
      <c r="R1074" s="43">
        <v>44</v>
      </c>
      <c r="S1074" s="43"/>
      <c r="T1074" s="43"/>
      <c r="U1074" s="30"/>
      <c r="V1074" s="31"/>
      <c r="W1074" s="47"/>
      <c r="X1074" s="47"/>
      <c r="Y1074" s="53"/>
    </row>
    <row r="1075" spans="1:25" ht="30" x14ac:dyDescent="0.25">
      <c r="A1075" s="32" t="s">
        <v>3509</v>
      </c>
      <c r="B1075" s="32" t="s">
        <v>206</v>
      </c>
      <c r="C1075" s="33" t="s">
        <v>2179</v>
      </c>
      <c r="D1075" s="60">
        <v>10</v>
      </c>
      <c r="E1075" s="35">
        <f t="shared" si="71"/>
        <v>0.01</v>
      </c>
      <c r="F1075" s="36" t="str">
        <f t="shared" si="72"/>
        <v>Micro</v>
      </c>
      <c r="G1075" s="37" t="s">
        <v>176</v>
      </c>
      <c r="H1075" s="38">
        <v>51.227288999999999</v>
      </c>
      <c r="I1075" s="38">
        <v>-2.3070525000000002</v>
      </c>
      <c r="J1075" s="38">
        <v>51.227179999999997</v>
      </c>
      <c r="K1075" s="38">
        <v>-2.3070846</v>
      </c>
      <c r="L1075" s="37" t="s">
        <v>40</v>
      </c>
      <c r="M1075" s="39">
        <v>2011</v>
      </c>
      <c r="N1075" s="39">
        <f t="shared" si="76"/>
        <v>10</v>
      </c>
      <c r="O1075" s="40">
        <v>0.20599999999999999</v>
      </c>
      <c r="P1075" s="40">
        <v>0.434</v>
      </c>
      <c r="Q1075" s="41">
        <v>39873</v>
      </c>
      <c r="R1075" s="43">
        <v>38</v>
      </c>
      <c r="S1075" s="43">
        <v>38</v>
      </c>
      <c r="T1075" s="43"/>
      <c r="U1075" s="30"/>
      <c r="V1075" s="31"/>
      <c r="W1075" s="47"/>
      <c r="X1075" s="47"/>
      <c r="Y1075" s="53"/>
    </row>
    <row r="1076" spans="1:25" x14ac:dyDescent="0.25">
      <c r="A1076" s="32" t="s">
        <v>3046</v>
      </c>
      <c r="B1076" s="32" t="s">
        <v>676</v>
      </c>
      <c r="C1076" s="33"/>
      <c r="D1076" s="60">
        <v>10</v>
      </c>
      <c r="E1076" s="35">
        <f t="shared" si="71"/>
        <v>0.01</v>
      </c>
      <c r="F1076" s="36" t="str">
        <f t="shared" si="72"/>
        <v>Micro</v>
      </c>
      <c r="G1076" s="37"/>
      <c r="H1076" s="38"/>
      <c r="I1076" s="38"/>
      <c r="J1076" s="38"/>
      <c r="K1076" s="38"/>
      <c r="L1076" s="37" t="s">
        <v>40</v>
      </c>
      <c r="M1076" s="39">
        <v>2010</v>
      </c>
      <c r="N1076" s="39">
        <f t="shared" si="76"/>
        <v>11</v>
      </c>
      <c r="O1076" s="40">
        <v>0.192</v>
      </c>
      <c r="P1076" s="40">
        <v>0.251</v>
      </c>
      <c r="Q1076" s="41">
        <v>41699</v>
      </c>
      <c r="R1076" s="43">
        <v>22</v>
      </c>
      <c r="S1076" s="43"/>
      <c r="T1076" s="43"/>
      <c r="U1076" s="30"/>
      <c r="V1076" s="31"/>
      <c r="W1076" s="47"/>
      <c r="X1076" s="47"/>
      <c r="Y1076" s="53"/>
    </row>
    <row r="1077" spans="1:25" x14ac:dyDescent="0.25">
      <c r="A1077" s="32" t="s">
        <v>3047</v>
      </c>
      <c r="B1077" s="32" t="s">
        <v>206</v>
      </c>
      <c r="C1077" s="33"/>
      <c r="D1077" s="60">
        <v>10</v>
      </c>
      <c r="E1077" s="35">
        <f t="shared" si="71"/>
        <v>0.01</v>
      </c>
      <c r="F1077" s="36" t="str">
        <f t="shared" si="72"/>
        <v>Micro</v>
      </c>
      <c r="G1077" s="37"/>
      <c r="H1077" s="38"/>
      <c r="I1077" s="38"/>
      <c r="J1077" s="38"/>
      <c r="K1077" s="38"/>
      <c r="L1077" s="37" t="s">
        <v>217</v>
      </c>
      <c r="M1077" s="39">
        <v>2013</v>
      </c>
      <c r="N1077" s="39">
        <f t="shared" si="76"/>
        <v>8</v>
      </c>
      <c r="O1077" s="40">
        <v>0.20599999999999999</v>
      </c>
      <c r="P1077" s="40">
        <v>0.251</v>
      </c>
      <c r="Q1077" s="41">
        <v>44166</v>
      </c>
      <c r="R1077" s="43">
        <v>22</v>
      </c>
      <c r="S1077" s="43"/>
      <c r="T1077" s="43"/>
      <c r="U1077" s="30"/>
      <c r="V1077" s="31"/>
      <c r="W1077" s="47"/>
      <c r="X1077" s="47"/>
      <c r="Y1077" s="53"/>
    </row>
    <row r="1078" spans="1:25" x14ac:dyDescent="0.25">
      <c r="A1078" s="32" t="s">
        <v>3508</v>
      </c>
      <c r="B1078" s="32" t="s">
        <v>206</v>
      </c>
      <c r="C1078" s="33"/>
      <c r="D1078" s="60">
        <v>10</v>
      </c>
      <c r="E1078" s="35">
        <f t="shared" si="71"/>
        <v>0.01</v>
      </c>
      <c r="F1078" s="36" t="str">
        <f t="shared" si="72"/>
        <v>Micro</v>
      </c>
      <c r="G1078" s="37"/>
      <c r="H1078" s="38"/>
      <c r="I1078" s="38"/>
      <c r="J1078" s="38"/>
      <c r="K1078" s="38"/>
      <c r="L1078" s="37" t="s">
        <v>217</v>
      </c>
      <c r="M1078" s="39">
        <v>2006</v>
      </c>
      <c r="N1078" s="39">
        <f t="shared" si="76"/>
        <v>15</v>
      </c>
      <c r="O1078" s="40">
        <v>0.25700000000000001</v>
      </c>
      <c r="P1078" s="40">
        <v>0.37</v>
      </c>
      <c r="Q1078" s="41">
        <v>40238</v>
      </c>
      <c r="R1078" s="43">
        <v>32</v>
      </c>
      <c r="S1078" s="43"/>
      <c r="T1078" s="43"/>
      <c r="U1078" s="30"/>
      <c r="V1078" s="31"/>
      <c r="W1078" s="47"/>
      <c r="X1078" s="47"/>
      <c r="Y1078" s="53"/>
    </row>
    <row r="1079" spans="1:25" ht="30" x14ac:dyDescent="0.25">
      <c r="A1079" s="32" t="s">
        <v>3309</v>
      </c>
      <c r="B1079" s="32" t="s">
        <v>32</v>
      </c>
      <c r="C1079" s="33" t="s">
        <v>2954</v>
      </c>
      <c r="D1079" s="60">
        <v>10</v>
      </c>
      <c r="E1079" s="35">
        <f t="shared" si="71"/>
        <v>0.01</v>
      </c>
      <c r="F1079" s="36" t="str">
        <f t="shared" si="72"/>
        <v>Micro</v>
      </c>
      <c r="G1079" s="37" t="s">
        <v>176</v>
      </c>
      <c r="H1079" s="38">
        <v>55.113768</v>
      </c>
      <c r="I1079" s="38">
        <v>-4.4946600999999999</v>
      </c>
      <c r="J1079" s="38">
        <v>55.114891</v>
      </c>
      <c r="K1079" s="38">
        <v>-4.4952180000000004</v>
      </c>
      <c r="L1079" s="37" t="s">
        <v>40</v>
      </c>
      <c r="M1079" s="39">
        <v>1998</v>
      </c>
      <c r="N1079" s="39">
        <f t="shared" si="76"/>
        <v>23</v>
      </c>
      <c r="O1079" s="40">
        <v>0.443</v>
      </c>
      <c r="P1079" s="40">
        <v>0.49</v>
      </c>
      <c r="Q1079" s="41">
        <v>39142</v>
      </c>
      <c r="R1079" s="43">
        <v>43</v>
      </c>
      <c r="S1079" s="43">
        <v>43</v>
      </c>
      <c r="T1079" s="37" t="s">
        <v>89</v>
      </c>
      <c r="U1079" s="30"/>
      <c r="V1079" s="31"/>
      <c r="W1079" s="47"/>
      <c r="X1079" s="47"/>
      <c r="Y1079" s="53"/>
    </row>
    <row r="1080" spans="1:25" x14ac:dyDescent="0.25">
      <c r="A1080" s="32" t="s">
        <v>3507</v>
      </c>
      <c r="B1080" s="32" t="s">
        <v>206</v>
      </c>
      <c r="C1080" s="33"/>
      <c r="D1080" s="60">
        <v>10</v>
      </c>
      <c r="E1080" s="35">
        <f t="shared" si="71"/>
        <v>0.01</v>
      </c>
      <c r="F1080" s="36" t="str">
        <f t="shared" si="72"/>
        <v>Micro</v>
      </c>
      <c r="G1080" s="37"/>
      <c r="H1080" s="38"/>
      <c r="I1080" s="38"/>
      <c r="J1080" s="38"/>
      <c r="K1080" s="38"/>
      <c r="L1080" s="37" t="s">
        <v>40</v>
      </c>
      <c r="M1080" s="39">
        <v>1970</v>
      </c>
      <c r="N1080" s="39">
        <f t="shared" si="76"/>
        <v>51</v>
      </c>
      <c r="O1080" s="40">
        <v>0.18099999999999999</v>
      </c>
      <c r="P1080" s="40">
        <v>0.125</v>
      </c>
      <c r="Q1080" s="41">
        <v>39142</v>
      </c>
      <c r="R1080" s="43">
        <v>11</v>
      </c>
      <c r="S1080" s="43">
        <v>11</v>
      </c>
      <c r="T1080" s="43"/>
      <c r="U1080" s="30"/>
      <c r="V1080" s="31"/>
      <c r="W1080" s="47"/>
      <c r="X1080" s="47"/>
      <c r="Y1080" s="53"/>
    </row>
    <row r="1081" spans="1:25" x14ac:dyDescent="0.25">
      <c r="A1081" s="66" t="s">
        <v>3048</v>
      </c>
      <c r="B1081" s="32" t="s">
        <v>32</v>
      </c>
      <c r="C1081" s="33"/>
      <c r="D1081" s="60">
        <v>10</v>
      </c>
      <c r="E1081" s="35">
        <f t="shared" si="71"/>
        <v>0.01</v>
      </c>
      <c r="F1081" s="36" t="str">
        <f t="shared" si="72"/>
        <v>Micro</v>
      </c>
      <c r="G1081" s="37" t="s">
        <v>176</v>
      </c>
      <c r="H1081" s="38">
        <v>57.225642999999998</v>
      </c>
      <c r="I1081" s="38">
        <v>-5.4022781000000002</v>
      </c>
      <c r="J1081" s="38">
        <v>57.227341000000003</v>
      </c>
      <c r="K1081" s="38">
        <v>-5.4041717</v>
      </c>
      <c r="L1081" s="37"/>
      <c r="M1081" s="39">
        <v>2015</v>
      </c>
      <c r="N1081" s="39">
        <f t="shared" si="76"/>
        <v>6</v>
      </c>
      <c r="O1081" s="40"/>
      <c r="P1081" s="40"/>
      <c r="Q1081" s="41"/>
      <c r="R1081" s="43"/>
      <c r="S1081" s="43"/>
      <c r="T1081" s="43" t="s">
        <v>52</v>
      </c>
      <c r="U1081" s="30"/>
      <c r="V1081" s="31"/>
      <c r="W1081" s="47"/>
      <c r="X1081" s="47"/>
      <c r="Y1081" s="53"/>
    </row>
    <row r="1082" spans="1:25" x14ac:dyDescent="0.25">
      <c r="A1082" s="32" t="s">
        <v>3051</v>
      </c>
      <c r="B1082" s="32" t="s">
        <v>32</v>
      </c>
      <c r="C1082" s="33" t="s">
        <v>3182</v>
      </c>
      <c r="D1082" s="60">
        <v>9.5</v>
      </c>
      <c r="E1082" s="35">
        <f t="shared" si="71"/>
        <v>9.4999999999999998E-3</v>
      </c>
      <c r="F1082" s="36" t="str">
        <f t="shared" si="72"/>
        <v>Micro</v>
      </c>
      <c r="G1082" s="37" t="s">
        <v>176</v>
      </c>
      <c r="H1082" s="38">
        <v>57.323512999999998</v>
      </c>
      <c r="I1082" s="38">
        <v>-3.9826747</v>
      </c>
      <c r="J1082" s="38">
        <v>57.322404117526503</v>
      </c>
      <c r="K1082" s="38">
        <v>-3.9791755835132201</v>
      </c>
      <c r="L1082" s="37" t="s">
        <v>217</v>
      </c>
      <c r="M1082" s="39">
        <v>2007</v>
      </c>
      <c r="N1082" s="39">
        <f t="shared" si="76"/>
        <v>14</v>
      </c>
      <c r="O1082" s="40">
        <v>0.52700000000000002</v>
      </c>
      <c r="P1082" s="40">
        <v>0.52700000000000002</v>
      </c>
      <c r="Q1082" s="41">
        <v>40238</v>
      </c>
      <c r="R1082" s="43">
        <v>42</v>
      </c>
      <c r="S1082" s="43"/>
      <c r="T1082" s="43" t="s">
        <v>52</v>
      </c>
      <c r="U1082" s="30"/>
      <c r="V1082" s="31"/>
      <c r="W1082" s="47"/>
      <c r="X1082" s="47"/>
      <c r="Y1082" s="53"/>
    </row>
    <row r="1083" spans="1:25" ht="30" x14ac:dyDescent="0.25">
      <c r="A1083" s="32" t="s">
        <v>3049</v>
      </c>
      <c r="B1083" s="32" t="s">
        <v>32</v>
      </c>
      <c r="C1083" s="33" t="s">
        <v>3179</v>
      </c>
      <c r="D1083" s="60">
        <v>9</v>
      </c>
      <c r="E1083" s="35">
        <f t="shared" si="71"/>
        <v>8.9999999999999993E-3</v>
      </c>
      <c r="F1083" s="36" t="str">
        <f t="shared" si="72"/>
        <v>Micro</v>
      </c>
      <c r="G1083" s="37" t="s">
        <v>176</v>
      </c>
      <c r="H1083" s="38">
        <v>55.176855000000003</v>
      </c>
      <c r="I1083" s="38">
        <v>-3.7683441000000002</v>
      </c>
      <c r="J1083" s="38" t="s">
        <v>3180</v>
      </c>
      <c r="K1083" s="58" t="s">
        <v>3181</v>
      </c>
      <c r="L1083" s="37" t="s">
        <v>217</v>
      </c>
      <c r="M1083" s="39">
        <v>2010</v>
      </c>
      <c r="N1083" s="39">
        <f t="shared" si="76"/>
        <v>11</v>
      </c>
      <c r="O1083" s="40">
        <v>0.57199999999999995</v>
      </c>
      <c r="P1083" s="40">
        <v>0.67300000000000004</v>
      </c>
      <c r="Q1083" s="41">
        <v>44075</v>
      </c>
      <c r="R1083" s="43">
        <v>52</v>
      </c>
      <c r="S1083" s="43"/>
      <c r="T1083" s="43"/>
      <c r="U1083" s="30"/>
      <c r="V1083" s="31"/>
      <c r="W1083" s="47"/>
      <c r="X1083" s="47"/>
      <c r="Y1083" s="53"/>
    </row>
    <row r="1084" spans="1:25" ht="30" x14ac:dyDescent="0.25">
      <c r="A1084" s="32" t="s">
        <v>3050</v>
      </c>
      <c r="B1084" s="32" t="s">
        <v>72</v>
      </c>
      <c r="C1084" s="33"/>
      <c r="D1084" s="60">
        <v>9</v>
      </c>
      <c r="E1084" s="35">
        <f t="shared" si="71"/>
        <v>8.9999999999999993E-3</v>
      </c>
      <c r="F1084" s="36" t="str">
        <f t="shared" si="72"/>
        <v>Micro</v>
      </c>
      <c r="G1084" s="37"/>
      <c r="H1084" s="38"/>
      <c r="I1084" s="38"/>
      <c r="J1084" s="38"/>
      <c r="K1084" s="38"/>
      <c r="L1084" s="37" t="s">
        <v>217</v>
      </c>
      <c r="M1084" s="39">
        <v>2010</v>
      </c>
      <c r="N1084" s="39">
        <f t="shared" si="76"/>
        <v>11</v>
      </c>
      <c r="O1084" s="40">
        <v>0.627</v>
      </c>
      <c r="P1084" s="40">
        <v>0.68799999999999994</v>
      </c>
      <c r="Q1084" s="41">
        <v>41548</v>
      </c>
      <c r="R1084" s="43">
        <v>53</v>
      </c>
      <c r="S1084" s="43"/>
      <c r="T1084" s="43"/>
      <c r="U1084" s="30"/>
      <c r="V1084" s="31"/>
      <c r="W1084" s="47"/>
      <c r="X1084" s="47"/>
      <c r="Y1084" s="53"/>
    </row>
    <row r="1085" spans="1:25" ht="30" x14ac:dyDescent="0.25">
      <c r="A1085" s="32" t="s">
        <v>3053</v>
      </c>
      <c r="B1085" s="32" t="s">
        <v>206</v>
      </c>
      <c r="C1085" s="33" t="s">
        <v>3183</v>
      </c>
      <c r="D1085" s="60">
        <v>9</v>
      </c>
      <c r="E1085" s="35">
        <f t="shared" si="71"/>
        <v>8.9999999999999993E-3</v>
      </c>
      <c r="F1085" s="36" t="str">
        <f t="shared" si="72"/>
        <v>Micro</v>
      </c>
      <c r="G1085" s="37" t="s">
        <v>176</v>
      </c>
      <c r="H1085" s="38">
        <v>51.363520999999999</v>
      </c>
      <c r="I1085" s="38">
        <v>-2.7856363000000002</v>
      </c>
      <c r="J1085" s="38">
        <v>51.363613999999998</v>
      </c>
      <c r="K1085" s="38">
        <v>-2.7858025999999998</v>
      </c>
      <c r="L1085" s="37" t="s">
        <v>217</v>
      </c>
      <c r="M1085" s="39">
        <v>2009</v>
      </c>
      <c r="N1085" s="39">
        <f t="shared" si="76"/>
        <v>12</v>
      </c>
      <c r="O1085" s="40">
        <v>0.25900000000000001</v>
      </c>
      <c r="P1085" s="40">
        <v>0.42699999999999999</v>
      </c>
      <c r="Q1085" s="41">
        <v>40238</v>
      </c>
      <c r="R1085" s="43">
        <v>34</v>
      </c>
      <c r="S1085" s="43"/>
      <c r="T1085" s="43"/>
      <c r="U1085" s="30"/>
      <c r="V1085" s="31"/>
      <c r="W1085" s="47"/>
      <c r="X1085" s="47"/>
      <c r="Y1085" s="53"/>
    </row>
    <row r="1086" spans="1:25" x14ac:dyDescent="0.25">
      <c r="A1086" s="33" t="s">
        <v>3285</v>
      </c>
      <c r="B1086" s="33" t="s">
        <v>32</v>
      </c>
      <c r="C1086" s="33"/>
      <c r="D1086" s="38">
        <v>9</v>
      </c>
      <c r="E1086" s="35">
        <f t="shared" si="71"/>
        <v>8.9999999999999993E-3</v>
      </c>
      <c r="F1086" s="36" t="str">
        <f t="shared" si="72"/>
        <v>Micro</v>
      </c>
      <c r="G1086" s="37" t="s">
        <v>176</v>
      </c>
      <c r="H1086" s="38">
        <v>57.913857999999998</v>
      </c>
      <c r="I1086" s="38">
        <v>-5.1095477999999996</v>
      </c>
      <c r="J1086" s="38">
        <v>57.915455999999999</v>
      </c>
      <c r="K1086" s="38">
        <v>-5.1054751999999999</v>
      </c>
      <c r="L1086" s="37"/>
      <c r="M1086" s="39"/>
      <c r="N1086" s="39"/>
      <c r="O1086" s="40"/>
      <c r="P1086" s="40"/>
      <c r="Q1086" s="41"/>
      <c r="R1086" s="43"/>
      <c r="S1086" s="43"/>
      <c r="T1086" s="43"/>
      <c r="U1086" s="30"/>
      <c r="V1086" s="31"/>
      <c r="W1086" s="47"/>
      <c r="X1086" s="47"/>
      <c r="Y1086" s="53"/>
    </row>
    <row r="1087" spans="1:25" x14ac:dyDescent="0.25">
      <c r="A1087" s="32" t="s">
        <v>3506</v>
      </c>
      <c r="B1087" s="32" t="s">
        <v>72</v>
      </c>
      <c r="C1087" s="33"/>
      <c r="D1087" s="60">
        <v>9</v>
      </c>
      <c r="E1087" s="35">
        <f t="shared" si="71"/>
        <v>8.9999999999999993E-3</v>
      </c>
      <c r="F1087" s="36" t="str">
        <f t="shared" si="72"/>
        <v>Micro</v>
      </c>
      <c r="G1087" s="37"/>
      <c r="H1087" s="38"/>
      <c r="I1087" s="38"/>
      <c r="J1087" s="38"/>
      <c r="K1087" s="38"/>
      <c r="L1087" s="37" t="s">
        <v>217</v>
      </c>
      <c r="M1087" s="39">
        <v>2007</v>
      </c>
      <c r="N1087" s="39">
        <f>2021-M1087</f>
        <v>14</v>
      </c>
      <c r="O1087" s="40">
        <v>0.192</v>
      </c>
      <c r="P1087" s="40">
        <v>1.2E-2</v>
      </c>
      <c r="Q1087" s="41">
        <v>40603</v>
      </c>
      <c r="R1087" s="43">
        <v>1</v>
      </c>
      <c r="S1087" s="43"/>
      <c r="T1087" s="43"/>
      <c r="U1087" s="30"/>
      <c r="V1087" s="31"/>
      <c r="W1087" s="47"/>
      <c r="X1087" s="47"/>
      <c r="Y1087" s="53"/>
    </row>
    <row r="1088" spans="1:25" ht="30" x14ac:dyDescent="0.25">
      <c r="A1088" s="32" t="s">
        <v>3052</v>
      </c>
      <c r="B1088" s="32" t="s">
        <v>206</v>
      </c>
      <c r="C1088" s="33" t="s">
        <v>2179</v>
      </c>
      <c r="D1088" s="60">
        <v>8</v>
      </c>
      <c r="E1088" s="35">
        <f t="shared" si="71"/>
        <v>8.0000000000000002E-3</v>
      </c>
      <c r="F1088" s="36" t="str">
        <f t="shared" si="72"/>
        <v>Micro</v>
      </c>
      <c r="G1088" s="37" t="s">
        <v>176</v>
      </c>
      <c r="H1088" s="38">
        <v>53.501050999999997</v>
      </c>
      <c r="I1088" s="38">
        <v>-1.5820533999999999</v>
      </c>
      <c r="J1088" s="38">
        <v>53.501781000000001</v>
      </c>
      <c r="K1088" s="38">
        <v>-1.5806486</v>
      </c>
      <c r="L1088" s="37" t="s">
        <v>217</v>
      </c>
      <c r="M1088" s="39">
        <v>2009</v>
      </c>
      <c r="N1088" s="39">
        <f>2021-M1088</f>
        <v>12</v>
      </c>
      <c r="O1088" s="40">
        <v>0.71699999999999997</v>
      </c>
      <c r="P1088" s="40">
        <v>0.70799999999999996</v>
      </c>
      <c r="Q1088" s="41">
        <v>44166</v>
      </c>
      <c r="R1088" s="43">
        <v>56</v>
      </c>
      <c r="S1088" s="43"/>
      <c r="T1088" s="43"/>
      <c r="U1088" s="30"/>
      <c r="V1088" s="31"/>
      <c r="W1088" s="47"/>
      <c r="X1088" s="47"/>
      <c r="Y1088" s="53"/>
    </row>
    <row r="1089" spans="1:25" x14ac:dyDescent="0.25">
      <c r="A1089" s="32" t="s">
        <v>3054</v>
      </c>
      <c r="B1089" s="32" t="s">
        <v>32</v>
      </c>
      <c r="C1089" s="105"/>
      <c r="D1089" s="60">
        <v>8</v>
      </c>
      <c r="E1089" s="35">
        <f t="shared" si="71"/>
        <v>8.0000000000000002E-3</v>
      </c>
      <c r="F1089" s="36" t="str">
        <f t="shared" si="72"/>
        <v>Micro</v>
      </c>
      <c r="G1089" s="37" t="s">
        <v>176</v>
      </c>
      <c r="H1089" s="38">
        <v>57.607864824410001</v>
      </c>
      <c r="I1089" s="38">
        <v>-4.52785971936951</v>
      </c>
      <c r="J1089" s="38">
        <v>57.611625739726598</v>
      </c>
      <c r="K1089" s="38">
        <v>-4.5259133485523497</v>
      </c>
      <c r="L1089" s="37"/>
      <c r="M1089" s="39"/>
      <c r="N1089" s="39"/>
      <c r="O1089" s="40"/>
      <c r="P1089" s="40"/>
      <c r="Q1089" s="41"/>
      <c r="R1089" s="43"/>
      <c r="S1089" s="43"/>
      <c r="T1089" s="43" t="s">
        <v>52</v>
      </c>
      <c r="U1089" s="114"/>
      <c r="V1089" s="31"/>
      <c r="W1089" s="47"/>
      <c r="X1089" s="47"/>
      <c r="Y1089" s="53"/>
    </row>
    <row r="1090" spans="1:25" x14ac:dyDescent="0.25">
      <c r="A1090" s="32" t="s">
        <v>3055</v>
      </c>
      <c r="B1090" s="32" t="s">
        <v>32</v>
      </c>
      <c r="C1090" s="33"/>
      <c r="D1090" s="60">
        <v>8</v>
      </c>
      <c r="E1090" s="35">
        <f t="shared" si="71"/>
        <v>8.0000000000000002E-3</v>
      </c>
      <c r="F1090" s="36" t="str">
        <f t="shared" si="72"/>
        <v>Micro</v>
      </c>
      <c r="G1090" s="37"/>
      <c r="H1090" s="38"/>
      <c r="I1090" s="38"/>
      <c r="J1090" s="38"/>
      <c r="K1090" s="38"/>
      <c r="L1090" s="37" t="s">
        <v>217</v>
      </c>
      <c r="M1090" s="39">
        <v>2005</v>
      </c>
      <c r="N1090" s="39">
        <f t="shared" ref="N1090:N1100" si="77">2021-M1090</f>
        <v>16</v>
      </c>
      <c r="O1090" s="43"/>
      <c r="P1090" s="43"/>
      <c r="Q1090" s="41">
        <v>40238</v>
      </c>
      <c r="R1090" s="43">
        <v>6</v>
      </c>
      <c r="S1090" s="43">
        <v>12</v>
      </c>
      <c r="T1090" s="43"/>
      <c r="U1090" s="30"/>
      <c r="V1090" s="31"/>
      <c r="W1090" s="47"/>
      <c r="X1090" s="47"/>
      <c r="Y1090" s="53"/>
    </row>
    <row r="1091" spans="1:25" x14ac:dyDescent="0.25">
      <c r="A1091" s="32" t="s">
        <v>3056</v>
      </c>
      <c r="B1091" s="32" t="s">
        <v>72</v>
      </c>
      <c r="C1091" s="33"/>
      <c r="D1091" s="60">
        <v>8</v>
      </c>
      <c r="E1091" s="35">
        <f t="shared" ref="E1091:E1154" si="78">D1091/1000</f>
        <v>8.0000000000000002E-3</v>
      </c>
      <c r="F1091" s="36" t="str">
        <f t="shared" ref="F1091:F1154" si="79">IF(E1091&gt;=5,"Large",IF(AND(E1091&lt;5,E1091&gt;=0.1),"Small",IF(E1091&lt;0.1,"Micro")))</f>
        <v>Micro</v>
      </c>
      <c r="G1091" s="37" t="s">
        <v>176</v>
      </c>
      <c r="H1091" s="38">
        <v>51.857559999999999</v>
      </c>
      <c r="I1091" s="38">
        <v>-3.2753017999999998</v>
      </c>
      <c r="J1091" s="38" t="s">
        <v>197</v>
      </c>
      <c r="K1091" s="38" t="s">
        <v>197</v>
      </c>
      <c r="L1091" s="37" t="s">
        <v>217</v>
      </c>
      <c r="M1091" s="39">
        <v>2012</v>
      </c>
      <c r="N1091" s="39">
        <f t="shared" si="77"/>
        <v>9</v>
      </c>
      <c r="O1091" s="40">
        <v>0.42899999999999999</v>
      </c>
      <c r="P1091" s="40">
        <v>0.44</v>
      </c>
      <c r="Q1091" s="41">
        <v>44197</v>
      </c>
      <c r="R1091" s="43">
        <v>29</v>
      </c>
      <c r="S1091" s="43"/>
      <c r="T1091" s="43"/>
      <c r="U1091" s="30"/>
      <c r="V1091" s="31"/>
      <c r="W1091" s="47"/>
      <c r="X1091" s="47"/>
      <c r="Y1091" s="53"/>
    </row>
    <row r="1092" spans="1:25" x14ac:dyDescent="0.25">
      <c r="A1092" s="32" t="s">
        <v>3505</v>
      </c>
      <c r="B1092" s="32" t="s">
        <v>206</v>
      </c>
      <c r="C1092" s="33"/>
      <c r="D1092" s="60">
        <v>8</v>
      </c>
      <c r="E1092" s="35">
        <f t="shared" si="78"/>
        <v>8.0000000000000002E-3</v>
      </c>
      <c r="F1092" s="36" t="str">
        <f t="shared" si="79"/>
        <v>Micro</v>
      </c>
      <c r="G1092" s="37"/>
      <c r="H1092" s="38"/>
      <c r="I1092" s="38"/>
      <c r="J1092" s="38"/>
      <c r="K1092" s="38"/>
      <c r="L1092" s="37" t="s">
        <v>217</v>
      </c>
      <c r="M1092" s="39">
        <v>2005</v>
      </c>
      <c r="N1092" s="39">
        <f t="shared" si="77"/>
        <v>16</v>
      </c>
      <c r="O1092" s="40">
        <v>0.36799999999999999</v>
      </c>
      <c r="P1092" s="40">
        <v>0.379</v>
      </c>
      <c r="Q1092" s="41">
        <v>40238</v>
      </c>
      <c r="R1092" s="43">
        <v>27</v>
      </c>
      <c r="S1092" s="43">
        <v>53</v>
      </c>
      <c r="T1092" s="43"/>
      <c r="U1092" s="30"/>
      <c r="V1092" s="31"/>
      <c r="W1092" s="47"/>
      <c r="X1092" s="47"/>
      <c r="Y1092" s="53"/>
    </row>
    <row r="1093" spans="1:25" x14ac:dyDescent="0.25">
      <c r="A1093" s="32" t="s">
        <v>3504</v>
      </c>
      <c r="B1093" s="32" t="s">
        <v>206</v>
      </c>
      <c r="C1093" s="33"/>
      <c r="D1093" s="60">
        <v>8</v>
      </c>
      <c r="E1093" s="35">
        <f t="shared" si="78"/>
        <v>8.0000000000000002E-3</v>
      </c>
      <c r="F1093" s="36" t="str">
        <f t="shared" si="79"/>
        <v>Micro</v>
      </c>
      <c r="G1093" s="37"/>
      <c r="H1093" s="38"/>
      <c r="I1093" s="38"/>
      <c r="J1093" s="38"/>
      <c r="K1093" s="38"/>
      <c r="L1093" s="37" t="s">
        <v>40</v>
      </c>
      <c r="M1093" s="39">
        <v>2003</v>
      </c>
      <c r="N1093" s="39">
        <f t="shared" si="77"/>
        <v>18</v>
      </c>
      <c r="O1093" s="43"/>
      <c r="P1093" s="43"/>
      <c r="Q1093" s="41">
        <v>39142</v>
      </c>
      <c r="R1093" s="43">
        <v>44</v>
      </c>
      <c r="S1093" s="43">
        <v>44</v>
      </c>
      <c r="T1093" s="43"/>
      <c r="U1093" s="30"/>
      <c r="V1093" s="31"/>
      <c r="W1093" s="47"/>
      <c r="X1093" s="47"/>
      <c r="Y1093" s="53"/>
    </row>
    <row r="1094" spans="1:25" ht="45" x14ac:dyDescent="0.25">
      <c r="A1094" s="32" t="s">
        <v>3057</v>
      </c>
      <c r="B1094" s="32" t="s">
        <v>32</v>
      </c>
      <c r="C1094" s="33" t="s">
        <v>3058</v>
      </c>
      <c r="D1094" s="60">
        <v>8</v>
      </c>
      <c r="E1094" s="35">
        <f t="shared" si="78"/>
        <v>8.0000000000000002E-3</v>
      </c>
      <c r="F1094" s="36" t="str">
        <f t="shared" si="79"/>
        <v>Micro</v>
      </c>
      <c r="G1094" s="37" t="s">
        <v>176</v>
      </c>
      <c r="H1094" s="38">
        <v>56.524510834323699</v>
      </c>
      <c r="I1094" s="38">
        <v>-3.2629362773616899</v>
      </c>
      <c r="J1094" s="38">
        <v>56.524349999999998</v>
      </c>
      <c r="K1094" s="38">
        <v>-3.2628704000000002</v>
      </c>
      <c r="L1094" s="37" t="s">
        <v>217</v>
      </c>
      <c r="M1094" s="39">
        <v>2012</v>
      </c>
      <c r="N1094" s="39">
        <f t="shared" si="77"/>
        <v>9</v>
      </c>
      <c r="O1094" s="40">
        <v>0.41099999999999998</v>
      </c>
      <c r="P1094" s="40">
        <v>0.40400000000000003</v>
      </c>
      <c r="Q1094" s="41">
        <v>41640</v>
      </c>
      <c r="R1094" s="43">
        <v>29</v>
      </c>
      <c r="S1094" s="43"/>
      <c r="T1094" s="43"/>
      <c r="U1094" s="85" t="s">
        <v>3059</v>
      </c>
      <c r="V1094" s="31"/>
      <c r="W1094" s="47"/>
      <c r="X1094" s="47"/>
      <c r="Y1094" s="53"/>
    </row>
    <row r="1095" spans="1:25" ht="30" x14ac:dyDescent="0.25">
      <c r="A1095" s="32" t="s">
        <v>3060</v>
      </c>
      <c r="B1095" s="32" t="s">
        <v>206</v>
      </c>
      <c r="C1095" s="33"/>
      <c r="D1095" s="60">
        <v>7</v>
      </c>
      <c r="E1095" s="35">
        <f t="shared" si="78"/>
        <v>7.0000000000000001E-3</v>
      </c>
      <c r="F1095" s="36" t="str">
        <f t="shared" si="79"/>
        <v>Micro</v>
      </c>
      <c r="G1095" s="37"/>
      <c r="H1095" s="38"/>
      <c r="I1095" s="38"/>
      <c r="J1095" s="38"/>
      <c r="K1095" s="38"/>
      <c r="L1095" s="37" t="s">
        <v>217</v>
      </c>
      <c r="M1095" s="39">
        <v>2011</v>
      </c>
      <c r="N1095" s="39">
        <f t="shared" si="77"/>
        <v>10</v>
      </c>
      <c r="O1095" s="40">
        <v>0.57099999999999995</v>
      </c>
      <c r="P1095" s="40">
        <v>0.58699999999999997</v>
      </c>
      <c r="Q1095" s="41">
        <v>42370</v>
      </c>
      <c r="R1095" s="43">
        <v>36</v>
      </c>
      <c r="S1095" s="43"/>
      <c r="T1095" s="43"/>
      <c r="U1095" s="30"/>
      <c r="V1095" s="31"/>
      <c r="W1095" s="47"/>
      <c r="X1095" s="47"/>
      <c r="Y1095" s="53"/>
    </row>
    <row r="1096" spans="1:25" ht="30" x14ac:dyDescent="0.25">
      <c r="A1096" s="32" t="s">
        <v>3185</v>
      </c>
      <c r="B1096" s="32" t="s">
        <v>206</v>
      </c>
      <c r="C1096" s="33" t="s">
        <v>3185</v>
      </c>
      <c r="D1096" s="60">
        <v>7</v>
      </c>
      <c r="E1096" s="35">
        <f t="shared" si="78"/>
        <v>7.0000000000000001E-3</v>
      </c>
      <c r="F1096" s="36" t="str">
        <f t="shared" si="79"/>
        <v>Micro</v>
      </c>
      <c r="G1096" s="37" t="s">
        <v>176</v>
      </c>
      <c r="H1096" s="38">
        <v>50.725560999999999</v>
      </c>
      <c r="I1096" s="38">
        <v>-2.9341200999999999</v>
      </c>
      <c r="J1096" s="38">
        <v>50.725492000000003</v>
      </c>
      <c r="K1096" s="38">
        <v>-2.9342125999999999</v>
      </c>
      <c r="L1096" s="37" t="s">
        <v>217</v>
      </c>
      <c r="M1096" s="39">
        <v>2007</v>
      </c>
      <c r="N1096" s="39">
        <f t="shared" si="77"/>
        <v>14</v>
      </c>
      <c r="O1096" s="40">
        <v>0.223</v>
      </c>
      <c r="P1096" s="40">
        <v>0.30099999999999999</v>
      </c>
      <c r="Q1096" s="41">
        <v>40238</v>
      </c>
      <c r="R1096" s="43">
        <v>18</v>
      </c>
      <c r="S1096" s="43">
        <v>37</v>
      </c>
      <c r="T1096" s="43"/>
      <c r="U1096" s="30"/>
      <c r="V1096" s="31"/>
      <c r="W1096" s="47"/>
      <c r="X1096" s="47"/>
      <c r="Y1096" s="52">
        <v>59000</v>
      </c>
    </row>
    <row r="1097" spans="1:25" ht="45" x14ac:dyDescent="0.25">
      <c r="A1097" s="32" t="s">
        <v>3503</v>
      </c>
      <c r="B1097" s="32" t="s">
        <v>206</v>
      </c>
      <c r="C1097" s="33" t="s">
        <v>3435</v>
      </c>
      <c r="D1097" s="60">
        <v>7</v>
      </c>
      <c r="E1097" s="35">
        <f t="shared" si="78"/>
        <v>7.0000000000000001E-3</v>
      </c>
      <c r="F1097" s="36" t="str">
        <f t="shared" si="79"/>
        <v>Micro</v>
      </c>
      <c r="G1097" s="37" t="s">
        <v>176</v>
      </c>
      <c r="H1097" s="38"/>
      <c r="I1097" s="38"/>
      <c r="J1097" s="38"/>
      <c r="K1097" s="38"/>
      <c r="L1097" s="37" t="s">
        <v>217</v>
      </c>
      <c r="M1097" s="39">
        <v>2006</v>
      </c>
      <c r="N1097" s="39">
        <f t="shared" si="77"/>
        <v>15</v>
      </c>
      <c r="O1097" s="43"/>
      <c r="P1097" s="43"/>
      <c r="Q1097" s="41">
        <v>39873</v>
      </c>
      <c r="R1097" s="43">
        <v>9</v>
      </c>
      <c r="S1097" s="43"/>
      <c r="T1097" s="43"/>
      <c r="U1097" s="30"/>
      <c r="V1097" s="31"/>
      <c r="W1097" s="47"/>
      <c r="X1097" s="47"/>
      <c r="Y1097" s="52">
        <v>44000</v>
      </c>
    </row>
    <row r="1098" spans="1:25" x14ac:dyDescent="0.25">
      <c r="A1098" s="32" t="s">
        <v>3502</v>
      </c>
      <c r="B1098" s="32" t="s">
        <v>32</v>
      </c>
      <c r="C1098" s="33"/>
      <c r="D1098" s="60">
        <v>7</v>
      </c>
      <c r="E1098" s="35">
        <f t="shared" si="78"/>
        <v>7.0000000000000001E-3</v>
      </c>
      <c r="F1098" s="36" t="str">
        <f t="shared" si="79"/>
        <v>Micro</v>
      </c>
      <c r="G1098" s="37"/>
      <c r="H1098" s="38"/>
      <c r="I1098" s="38"/>
      <c r="J1098" s="38"/>
      <c r="K1098" s="38"/>
      <c r="L1098" s="37" t="s">
        <v>40</v>
      </c>
      <c r="M1098" s="39">
        <v>2007</v>
      </c>
      <c r="N1098" s="39">
        <f t="shared" si="77"/>
        <v>14</v>
      </c>
      <c r="O1098" s="40">
        <v>0.248</v>
      </c>
      <c r="P1098" s="40">
        <v>0.247</v>
      </c>
      <c r="Q1098" s="41">
        <v>40238</v>
      </c>
      <c r="R1098" s="43">
        <v>15</v>
      </c>
      <c r="S1098" s="43"/>
      <c r="T1098" s="43"/>
      <c r="U1098" s="30"/>
      <c r="V1098" s="31"/>
      <c r="W1098" s="47"/>
      <c r="X1098" s="47"/>
      <c r="Y1098" s="53"/>
    </row>
    <row r="1099" spans="1:25" x14ac:dyDescent="0.25">
      <c r="A1099" s="32" t="s">
        <v>3501</v>
      </c>
      <c r="B1099" s="32" t="s">
        <v>206</v>
      </c>
      <c r="C1099" s="33"/>
      <c r="D1099" s="60">
        <v>7</v>
      </c>
      <c r="E1099" s="35">
        <f t="shared" si="78"/>
        <v>7.0000000000000001E-3</v>
      </c>
      <c r="F1099" s="36" t="str">
        <f t="shared" si="79"/>
        <v>Micro</v>
      </c>
      <c r="G1099" s="37" t="s">
        <v>176</v>
      </c>
      <c r="H1099" s="38">
        <v>51.022193000000001</v>
      </c>
      <c r="I1099" s="38">
        <v>-1.3256402</v>
      </c>
      <c r="J1099" s="38">
        <v>51.022289000000001</v>
      </c>
      <c r="K1099" s="38">
        <v>-1.3256912000000001</v>
      </c>
      <c r="L1099" s="37" t="s">
        <v>40</v>
      </c>
      <c r="M1099" s="39">
        <v>2005</v>
      </c>
      <c r="N1099" s="39">
        <f t="shared" si="77"/>
        <v>16</v>
      </c>
      <c r="O1099" s="40">
        <v>0.53900000000000003</v>
      </c>
      <c r="P1099" s="40">
        <v>0.79900000000000004</v>
      </c>
      <c r="Q1099" s="41">
        <v>39873</v>
      </c>
      <c r="R1099" s="43">
        <v>49</v>
      </c>
      <c r="S1099" s="43">
        <v>49</v>
      </c>
      <c r="T1099" s="43"/>
      <c r="U1099" s="30"/>
      <c r="V1099" s="31"/>
      <c r="W1099" s="47"/>
      <c r="X1099" s="47"/>
      <c r="Y1099" s="53"/>
    </row>
    <row r="1100" spans="1:25" ht="30" x14ac:dyDescent="0.25">
      <c r="A1100" s="32" t="s">
        <v>3500</v>
      </c>
      <c r="B1100" s="32" t="s">
        <v>206</v>
      </c>
      <c r="C1100" s="33" t="s">
        <v>3184</v>
      </c>
      <c r="D1100" s="60">
        <v>6.5</v>
      </c>
      <c r="E1100" s="35">
        <f t="shared" si="78"/>
        <v>6.4999999999999997E-3</v>
      </c>
      <c r="F1100" s="36" t="str">
        <f t="shared" si="79"/>
        <v>Micro</v>
      </c>
      <c r="G1100" s="37" t="s">
        <v>176</v>
      </c>
      <c r="H1100" s="38">
        <v>51.139184999999998</v>
      </c>
      <c r="I1100" s="38">
        <v>-3.0997973999999999</v>
      </c>
      <c r="J1100" s="38">
        <v>51.139307000000002</v>
      </c>
      <c r="K1100" s="38">
        <v>-3.0998470999999999</v>
      </c>
      <c r="L1100" s="37" t="s">
        <v>217</v>
      </c>
      <c r="M1100" s="39">
        <v>2006</v>
      </c>
      <c r="N1100" s="39">
        <f t="shared" si="77"/>
        <v>15</v>
      </c>
      <c r="O1100" s="40">
        <v>0.32700000000000001</v>
      </c>
      <c r="P1100" s="40">
        <v>0.29699999999999999</v>
      </c>
      <c r="Q1100" s="41">
        <v>40238</v>
      </c>
      <c r="R1100" s="43">
        <v>21</v>
      </c>
      <c r="S1100" s="43"/>
      <c r="T1100" s="43"/>
      <c r="U1100" s="30"/>
      <c r="V1100" s="31"/>
      <c r="W1100" s="47"/>
      <c r="X1100" s="47"/>
      <c r="Y1100" s="53"/>
    </row>
    <row r="1101" spans="1:25" x14ac:dyDescent="0.25">
      <c r="A1101" s="33" t="s">
        <v>3286</v>
      </c>
      <c r="B1101" s="33" t="s">
        <v>32</v>
      </c>
      <c r="C1101" s="33"/>
      <c r="D1101" s="38">
        <v>6</v>
      </c>
      <c r="E1101" s="35">
        <f t="shared" si="78"/>
        <v>6.0000000000000001E-3</v>
      </c>
      <c r="F1101" s="36" t="str">
        <f t="shared" si="79"/>
        <v>Micro</v>
      </c>
      <c r="G1101" s="37" t="s">
        <v>176</v>
      </c>
      <c r="H1101" s="38">
        <v>57.788029999999999</v>
      </c>
      <c r="I1101" s="38">
        <v>-5.6598486000000001</v>
      </c>
      <c r="J1101" s="38">
        <v>57.788119999999999</v>
      </c>
      <c r="K1101" s="38">
        <v>-5.6621553000000002</v>
      </c>
      <c r="L1101" s="37"/>
      <c r="M1101" s="39"/>
      <c r="N1101" s="39"/>
      <c r="O1101" s="40"/>
      <c r="P1101" s="40"/>
      <c r="Q1101" s="41"/>
      <c r="R1101" s="43"/>
      <c r="S1101" s="43"/>
      <c r="T1101" s="43"/>
      <c r="U1101" s="30"/>
      <c r="V1101" s="31"/>
      <c r="W1101" s="47"/>
      <c r="X1101" s="47"/>
      <c r="Y1101" s="53"/>
    </row>
    <row r="1102" spans="1:25" x14ac:dyDescent="0.25">
      <c r="A1102" s="33" t="s">
        <v>3408</v>
      </c>
      <c r="B1102" s="33" t="s">
        <v>32</v>
      </c>
      <c r="C1102" s="33"/>
      <c r="D1102" s="38">
        <v>6</v>
      </c>
      <c r="E1102" s="35">
        <f t="shared" si="78"/>
        <v>6.0000000000000001E-3</v>
      </c>
      <c r="F1102" s="36" t="str">
        <f t="shared" si="79"/>
        <v>Micro</v>
      </c>
      <c r="G1102" s="37" t="s">
        <v>176</v>
      </c>
      <c r="H1102" s="38">
        <v>56.889915999999999</v>
      </c>
      <c r="I1102" s="38">
        <v>-6.1262873999999998</v>
      </c>
      <c r="J1102" s="38">
        <v>56.893754999999999</v>
      </c>
      <c r="K1102" s="38">
        <v>-6.1264215000000002</v>
      </c>
      <c r="L1102" s="37"/>
      <c r="M1102" s="39"/>
      <c r="N1102" s="39"/>
      <c r="O1102" s="40"/>
      <c r="P1102" s="40"/>
      <c r="Q1102" s="41"/>
      <c r="R1102" s="43"/>
      <c r="S1102" s="43"/>
      <c r="T1102" s="43"/>
      <c r="U1102" s="30"/>
      <c r="V1102" s="31"/>
      <c r="W1102" s="47"/>
      <c r="X1102" s="47"/>
      <c r="Y1102" s="53"/>
    </row>
    <row r="1103" spans="1:25" x14ac:dyDescent="0.25">
      <c r="A1103" s="33" t="s">
        <v>3292</v>
      </c>
      <c r="B1103" s="33" t="s">
        <v>32</v>
      </c>
      <c r="C1103" s="33"/>
      <c r="D1103" s="38">
        <v>6</v>
      </c>
      <c r="E1103" s="35">
        <f t="shared" si="78"/>
        <v>6.0000000000000001E-3</v>
      </c>
      <c r="F1103" s="36" t="str">
        <f t="shared" si="79"/>
        <v>Micro</v>
      </c>
      <c r="G1103" s="37" t="s">
        <v>176</v>
      </c>
      <c r="H1103" s="38">
        <v>56.877557000000003</v>
      </c>
      <c r="I1103" s="38">
        <v>-6.1314118000000004</v>
      </c>
      <c r="J1103" s="38"/>
      <c r="K1103" s="38"/>
      <c r="L1103" s="37"/>
      <c r="M1103" s="39"/>
      <c r="N1103" s="39"/>
      <c r="O1103" s="40"/>
      <c r="P1103" s="40"/>
      <c r="Q1103" s="41"/>
      <c r="R1103" s="43"/>
      <c r="S1103" s="43"/>
      <c r="T1103" s="43"/>
      <c r="U1103" s="30"/>
      <c r="V1103" s="31"/>
      <c r="W1103" s="47"/>
      <c r="X1103" s="47"/>
      <c r="Y1103" s="53"/>
    </row>
    <row r="1104" spans="1:25" x14ac:dyDescent="0.25">
      <c r="A1104" s="32" t="s">
        <v>3061</v>
      </c>
      <c r="B1104" s="32" t="s">
        <v>72</v>
      </c>
      <c r="C1104" s="33"/>
      <c r="D1104" s="60">
        <v>6</v>
      </c>
      <c r="E1104" s="35">
        <f t="shared" si="78"/>
        <v>6.0000000000000001E-3</v>
      </c>
      <c r="F1104" s="36" t="str">
        <f t="shared" si="79"/>
        <v>Micro</v>
      </c>
      <c r="G1104" s="37"/>
      <c r="H1104" s="38"/>
      <c r="I1104" s="38"/>
      <c r="J1104" s="38"/>
      <c r="K1104" s="38"/>
      <c r="L1104" s="37" t="s">
        <v>217</v>
      </c>
      <c r="M1104" s="39">
        <v>2011</v>
      </c>
      <c r="N1104" s="39">
        <f t="shared" ref="N1104:N1113" si="80">2021-M1104</f>
        <v>10</v>
      </c>
      <c r="O1104" s="43"/>
      <c r="P1104" s="43"/>
      <c r="Q1104" s="41">
        <v>41030</v>
      </c>
      <c r="R1104" s="43">
        <v>11</v>
      </c>
      <c r="S1104" s="43"/>
      <c r="T1104" s="43"/>
      <c r="U1104" s="30"/>
      <c r="V1104" s="31"/>
      <c r="W1104" s="47"/>
      <c r="X1104" s="47"/>
      <c r="Y1104" s="53"/>
    </row>
    <row r="1105" spans="1:25" ht="30" x14ac:dyDescent="0.25">
      <c r="A1105" s="32" t="s">
        <v>3062</v>
      </c>
      <c r="B1105" s="32" t="s">
        <v>206</v>
      </c>
      <c r="C1105" s="33"/>
      <c r="D1105" s="60">
        <v>6</v>
      </c>
      <c r="E1105" s="35">
        <f t="shared" si="78"/>
        <v>6.0000000000000001E-3</v>
      </c>
      <c r="F1105" s="36" t="str">
        <f t="shared" si="79"/>
        <v>Micro</v>
      </c>
      <c r="G1105" s="37"/>
      <c r="H1105" s="38"/>
      <c r="I1105" s="38"/>
      <c r="J1105" s="38"/>
      <c r="K1105" s="38"/>
      <c r="L1105" s="37" t="s">
        <v>217</v>
      </c>
      <c r="M1105" s="39">
        <v>2014</v>
      </c>
      <c r="N1105" s="39">
        <f t="shared" si="80"/>
        <v>7</v>
      </c>
      <c r="O1105" s="43"/>
      <c r="P1105" s="43"/>
      <c r="Q1105" s="41">
        <v>41974</v>
      </c>
      <c r="R1105" s="43">
        <v>3</v>
      </c>
      <c r="S1105" s="43"/>
      <c r="T1105" s="43"/>
      <c r="U1105" s="30"/>
      <c r="V1105" s="31"/>
      <c r="W1105" s="47"/>
      <c r="X1105" s="47"/>
      <c r="Y1105" s="53"/>
    </row>
    <row r="1106" spans="1:25" x14ac:dyDescent="0.25">
      <c r="A1106" s="32" t="s">
        <v>3063</v>
      </c>
      <c r="B1106" s="32" t="s">
        <v>72</v>
      </c>
      <c r="C1106" s="33"/>
      <c r="D1106" s="60">
        <v>6</v>
      </c>
      <c r="E1106" s="35">
        <f t="shared" si="78"/>
        <v>6.0000000000000001E-3</v>
      </c>
      <c r="F1106" s="36" t="str">
        <f t="shared" si="79"/>
        <v>Micro</v>
      </c>
      <c r="G1106" s="37"/>
      <c r="H1106" s="38"/>
      <c r="I1106" s="38"/>
      <c r="J1106" s="38"/>
      <c r="K1106" s="38"/>
      <c r="L1106" s="37" t="s">
        <v>217</v>
      </c>
      <c r="M1106" s="39">
        <v>2010</v>
      </c>
      <c r="N1106" s="39">
        <f t="shared" si="80"/>
        <v>11</v>
      </c>
      <c r="O1106" s="43"/>
      <c r="P1106" s="43"/>
      <c r="Q1106" s="41">
        <v>40238</v>
      </c>
      <c r="R1106" s="43">
        <v>2</v>
      </c>
      <c r="S1106" s="43"/>
      <c r="T1106" s="43"/>
      <c r="U1106" s="30"/>
      <c r="V1106" s="31"/>
      <c r="W1106" s="47"/>
      <c r="X1106" s="47"/>
      <c r="Y1106" s="53"/>
    </row>
    <row r="1107" spans="1:25" x14ac:dyDescent="0.25">
      <c r="A1107" s="32" t="s">
        <v>3064</v>
      </c>
      <c r="B1107" s="32" t="s">
        <v>206</v>
      </c>
      <c r="C1107" s="33"/>
      <c r="D1107" s="60">
        <v>6</v>
      </c>
      <c r="E1107" s="35">
        <f t="shared" si="78"/>
        <v>6.0000000000000001E-3</v>
      </c>
      <c r="F1107" s="36" t="str">
        <f t="shared" si="79"/>
        <v>Micro</v>
      </c>
      <c r="G1107" s="37"/>
      <c r="H1107" s="38"/>
      <c r="I1107" s="38"/>
      <c r="J1107" s="38"/>
      <c r="K1107" s="38"/>
      <c r="L1107" s="37" t="s">
        <v>217</v>
      </c>
      <c r="M1107" s="39">
        <v>2009</v>
      </c>
      <c r="N1107" s="39">
        <f t="shared" si="80"/>
        <v>12</v>
      </c>
      <c r="O1107" s="43"/>
      <c r="P1107" s="43"/>
      <c r="Q1107" s="41">
        <v>40238</v>
      </c>
      <c r="R1107" s="43">
        <v>12</v>
      </c>
      <c r="S1107" s="43"/>
      <c r="T1107" s="43"/>
      <c r="U1107" s="30"/>
      <c r="V1107" s="31"/>
      <c r="W1107" s="47"/>
      <c r="X1107" s="47"/>
      <c r="Y1107" s="53"/>
    </row>
    <row r="1108" spans="1:25" ht="30" x14ac:dyDescent="0.25">
      <c r="A1108" s="32" t="s">
        <v>3065</v>
      </c>
      <c r="B1108" s="32" t="s">
        <v>206</v>
      </c>
      <c r="C1108" s="33" t="s">
        <v>3436</v>
      </c>
      <c r="D1108" s="60">
        <v>6</v>
      </c>
      <c r="E1108" s="35">
        <f t="shared" si="78"/>
        <v>6.0000000000000001E-3</v>
      </c>
      <c r="F1108" s="36" t="str">
        <f t="shared" si="79"/>
        <v>Micro</v>
      </c>
      <c r="G1108" s="37" t="s">
        <v>176</v>
      </c>
      <c r="H1108" s="38">
        <v>54.514699999999998</v>
      </c>
      <c r="I1108" s="38">
        <v>-3.3250098000000001</v>
      </c>
      <c r="J1108" s="38" t="s">
        <v>197</v>
      </c>
      <c r="K1108" s="38" t="s">
        <v>197</v>
      </c>
      <c r="L1108" s="37" t="s">
        <v>217</v>
      </c>
      <c r="M1108" s="39">
        <v>2002</v>
      </c>
      <c r="N1108" s="39">
        <f t="shared" si="80"/>
        <v>19</v>
      </c>
      <c r="O1108" s="40">
        <v>9.9000000000000005E-2</v>
      </c>
      <c r="P1108" s="40">
        <v>0.114</v>
      </c>
      <c r="Q1108" s="41">
        <v>40238</v>
      </c>
      <c r="R1108" s="43">
        <v>6</v>
      </c>
      <c r="S1108" s="43"/>
      <c r="T1108" s="43"/>
      <c r="U1108" s="30"/>
      <c r="V1108" s="31"/>
      <c r="W1108" s="47"/>
      <c r="X1108" s="47"/>
      <c r="Y1108" s="53"/>
    </row>
    <row r="1109" spans="1:25" x14ac:dyDescent="0.25">
      <c r="A1109" s="32" t="s">
        <v>3066</v>
      </c>
      <c r="B1109" s="32" t="s">
        <v>206</v>
      </c>
      <c r="C1109" s="33"/>
      <c r="D1109" s="60">
        <v>6</v>
      </c>
      <c r="E1109" s="35">
        <f t="shared" si="78"/>
        <v>6.0000000000000001E-3</v>
      </c>
      <c r="F1109" s="36" t="str">
        <f t="shared" si="79"/>
        <v>Micro</v>
      </c>
      <c r="G1109" s="37"/>
      <c r="H1109" s="38"/>
      <c r="I1109" s="38"/>
      <c r="J1109" s="38"/>
      <c r="K1109" s="38"/>
      <c r="L1109" s="37" t="s">
        <v>217</v>
      </c>
      <c r="M1109" s="39">
        <v>2009</v>
      </c>
      <c r="N1109" s="39">
        <f t="shared" si="80"/>
        <v>12</v>
      </c>
      <c r="O1109" s="43"/>
      <c r="P1109" s="43"/>
      <c r="Q1109" s="41">
        <v>40238</v>
      </c>
      <c r="R1109" s="43">
        <v>8</v>
      </c>
      <c r="S1109" s="43"/>
      <c r="T1109" s="43"/>
      <c r="U1109" s="30"/>
      <c r="V1109" s="31"/>
      <c r="W1109" s="47"/>
      <c r="X1109" s="47"/>
      <c r="Y1109" s="53"/>
    </row>
    <row r="1110" spans="1:25" x14ac:dyDescent="0.25">
      <c r="A1110" s="32" t="s">
        <v>3499</v>
      </c>
      <c r="B1110" s="32" t="s">
        <v>72</v>
      </c>
      <c r="C1110" s="33"/>
      <c r="D1110" s="60">
        <v>6</v>
      </c>
      <c r="E1110" s="35">
        <f t="shared" si="78"/>
        <v>6.0000000000000001E-3</v>
      </c>
      <c r="F1110" s="36" t="str">
        <f t="shared" si="79"/>
        <v>Micro</v>
      </c>
      <c r="G1110" s="37"/>
      <c r="H1110" s="38"/>
      <c r="I1110" s="38"/>
      <c r="J1110" s="38"/>
      <c r="K1110" s="38"/>
      <c r="L1110" s="37" t="s">
        <v>217</v>
      </c>
      <c r="M1110" s="39">
        <v>1998</v>
      </c>
      <c r="N1110" s="39">
        <f t="shared" si="80"/>
        <v>23</v>
      </c>
      <c r="O1110" s="40">
        <v>0.35899999999999999</v>
      </c>
      <c r="P1110" s="40">
        <v>0.38</v>
      </c>
      <c r="Q1110" s="41">
        <v>44166</v>
      </c>
      <c r="R1110" s="43">
        <v>20</v>
      </c>
      <c r="S1110" s="43"/>
      <c r="T1110" s="43"/>
      <c r="U1110" s="30"/>
      <c r="V1110" s="31"/>
      <c r="W1110" s="47"/>
      <c r="X1110" s="47"/>
      <c r="Y1110" s="53"/>
    </row>
    <row r="1111" spans="1:25" x14ac:dyDescent="0.25">
      <c r="A1111" s="32" t="s">
        <v>3067</v>
      </c>
      <c r="B1111" s="32" t="s">
        <v>32</v>
      </c>
      <c r="C1111" s="33"/>
      <c r="D1111" s="60">
        <v>6</v>
      </c>
      <c r="E1111" s="35">
        <f t="shared" si="78"/>
        <v>6.0000000000000001E-3</v>
      </c>
      <c r="F1111" s="36" t="str">
        <f t="shared" si="79"/>
        <v>Micro</v>
      </c>
      <c r="G1111" s="37"/>
      <c r="H1111" s="38"/>
      <c r="I1111" s="38"/>
      <c r="J1111" s="38"/>
      <c r="K1111" s="38"/>
      <c r="L1111" s="37" t="s">
        <v>217</v>
      </c>
      <c r="M1111" s="39">
        <v>2010</v>
      </c>
      <c r="N1111" s="39">
        <f t="shared" si="80"/>
        <v>11</v>
      </c>
      <c r="O1111" s="43"/>
      <c r="P1111" s="43"/>
      <c r="Q1111" s="41">
        <v>40238</v>
      </c>
      <c r="R1111" s="43">
        <v>0</v>
      </c>
      <c r="S1111" s="43"/>
      <c r="T1111" s="43"/>
      <c r="U1111" s="30"/>
      <c r="V1111" s="31"/>
      <c r="W1111" s="47"/>
      <c r="X1111" s="47"/>
      <c r="Y1111" s="53"/>
    </row>
    <row r="1112" spans="1:25" x14ac:dyDescent="0.25">
      <c r="A1112" s="32" t="s">
        <v>3498</v>
      </c>
      <c r="B1112" s="32" t="s">
        <v>206</v>
      </c>
      <c r="C1112" s="33"/>
      <c r="D1112" s="60">
        <v>6</v>
      </c>
      <c r="E1112" s="35">
        <f t="shared" si="78"/>
        <v>6.0000000000000001E-3</v>
      </c>
      <c r="F1112" s="36" t="str">
        <f t="shared" si="79"/>
        <v>Micro</v>
      </c>
      <c r="G1112" s="37"/>
      <c r="H1112" s="38"/>
      <c r="I1112" s="38"/>
      <c r="J1112" s="38"/>
      <c r="K1112" s="38"/>
      <c r="L1112" s="37" t="s">
        <v>40</v>
      </c>
      <c r="M1112" s="39">
        <v>2006</v>
      </c>
      <c r="N1112" s="39">
        <f t="shared" si="80"/>
        <v>15</v>
      </c>
      <c r="O1112" s="40">
        <v>0.44900000000000001</v>
      </c>
      <c r="P1112" s="40">
        <v>0.45700000000000002</v>
      </c>
      <c r="Q1112" s="41">
        <v>40238</v>
      </c>
      <c r="R1112" s="43">
        <v>24</v>
      </c>
      <c r="S1112" s="43">
        <v>48</v>
      </c>
      <c r="T1112" s="43"/>
      <c r="U1112" s="30"/>
      <c r="V1112" s="31"/>
      <c r="W1112" s="47"/>
      <c r="X1112" s="47"/>
      <c r="Y1112" s="53"/>
    </row>
    <row r="1113" spans="1:25" x14ac:dyDescent="0.25">
      <c r="A1113" s="32" t="s">
        <v>3068</v>
      </c>
      <c r="B1113" s="32" t="s">
        <v>206</v>
      </c>
      <c r="C1113" s="33"/>
      <c r="D1113" s="60">
        <v>6</v>
      </c>
      <c r="E1113" s="35">
        <f t="shared" si="78"/>
        <v>6.0000000000000001E-3</v>
      </c>
      <c r="F1113" s="36" t="str">
        <f t="shared" si="79"/>
        <v>Micro</v>
      </c>
      <c r="G1113" s="37"/>
      <c r="H1113" s="38"/>
      <c r="I1113" s="38"/>
      <c r="J1113" s="38"/>
      <c r="K1113" s="38"/>
      <c r="L1113" s="37" t="s">
        <v>40</v>
      </c>
      <c r="M1113" s="39">
        <v>1985</v>
      </c>
      <c r="N1113" s="39">
        <f t="shared" si="80"/>
        <v>36</v>
      </c>
      <c r="O1113" s="43"/>
      <c r="P1113" s="43"/>
      <c r="Q1113" s="41">
        <v>40238</v>
      </c>
      <c r="R1113" s="43">
        <v>24</v>
      </c>
      <c r="S1113" s="43">
        <v>47</v>
      </c>
      <c r="T1113" s="43"/>
      <c r="U1113" s="30"/>
      <c r="V1113" s="31"/>
      <c r="W1113" s="47"/>
      <c r="X1113" s="47"/>
      <c r="Y1113" s="53"/>
    </row>
    <row r="1114" spans="1:25" x14ac:dyDescent="0.25">
      <c r="A1114" s="32" t="s">
        <v>3069</v>
      </c>
      <c r="B1114" s="32" t="s">
        <v>206</v>
      </c>
      <c r="C1114" s="33" t="s">
        <v>3069</v>
      </c>
      <c r="D1114" s="60">
        <v>6</v>
      </c>
      <c r="E1114" s="35">
        <f t="shared" si="78"/>
        <v>6.0000000000000001E-3</v>
      </c>
      <c r="F1114" s="36" t="str">
        <f t="shared" si="79"/>
        <v>Micro</v>
      </c>
      <c r="G1114" s="37" t="s">
        <v>176</v>
      </c>
      <c r="H1114" s="38">
        <v>50.563000000000002</v>
      </c>
      <c r="I1114" s="38">
        <v>-3.7449612000000001</v>
      </c>
      <c r="J1114" s="38">
        <v>50.566901000000001</v>
      </c>
      <c r="K1114" s="38">
        <v>-3.7516077999999999</v>
      </c>
      <c r="L1114" s="37" t="s">
        <v>40</v>
      </c>
      <c r="M1114" s="39"/>
      <c r="N1114" s="39"/>
      <c r="O1114" s="43"/>
      <c r="P1114" s="43"/>
      <c r="Q1114" s="41">
        <v>40238</v>
      </c>
      <c r="R1114" s="43">
        <v>3</v>
      </c>
      <c r="S1114" s="43">
        <v>5</v>
      </c>
      <c r="T1114" s="43"/>
      <c r="U1114" s="30"/>
      <c r="V1114" s="31"/>
      <c r="W1114" s="47"/>
      <c r="X1114" s="47"/>
      <c r="Y1114" s="53"/>
    </row>
    <row r="1115" spans="1:25" ht="30" x14ac:dyDescent="0.25">
      <c r="A1115" s="32" t="s">
        <v>3497</v>
      </c>
      <c r="B1115" s="32" t="s">
        <v>206</v>
      </c>
      <c r="C1115" s="33" t="s">
        <v>3187</v>
      </c>
      <c r="D1115" s="60">
        <v>6</v>
      </c>
      <c r="E1115" s="35">
        <f t="shared" si="78"/>
        <v>6.0000000000000001E-3</v>
      </c>
      <c r="F1115" s="36" t="str">
        <f t="shared" si="79"/>
        <v>Micro</v>
      </c>
      <c r="G1115" s="37" t="s">
        <v>176</v>
      </c>
      <c r="H1115" s="38">
        <v>52.830072999999999</v>
      </c>
      <c r="I1115" s="38">
        <v>1.1882151999999999</v>
      </c>
      <c r="J1115" s="38">
        <v>52.830038000000002</v>
      </c>
      <c r="K1115" s="38">
        <v>1.1889193</v>
      </c>
      <c r="L1115" s="37" t="s">
        <v>217</v>
      </c>
      <c r="M1115" s="39">
        <v>2006</v>
      </c>
      <c r="N1115" s="39">
        <f>2021-M1115</f>
        <v>15</v>
      </c>
      <c r="O1115" s="40">
        <v>0.183</v>
      </c>
      <c r="P1115" s="40">
        <v>0.26400000000000001</v>
      </c>
      <c r="Q1115" s="41">
        <v>40238</v>
      </c>
      <c r="R1115" s="43">
        <v>14</v>
      </c>
      <c r="S1115" s="43"/>
      <c r="T1115" s="43"/>
      <c r="U1115" s="30"/>
      <c r="V1115" s="31"/>
      <c r="W1115" s="47"/>
      <c r="X1115" s="47"/>
      <c r="Y1115" s="53"/>
    </row>
    <row r="1116" spans="1:25" x14ac:dyDescent="0.25">
      <c r="A1116" s="32" t="s">
        <v>3496</v>
      </c>
      <c r="B1116" s="32" t="s">
        <v>72</v>
      </c>
      <c r="C1116" s="33"/>
      <c r="D1116" s="60">
        <v>6</v>
      </c>
      <c r="E1116" s="35">
        <f t="shared" si="78"/>
        <v>6.0000000000000001E-3</v>
      </c>
      <c r="F1116" s="36" t="str">
        <f t="shared" si="79"/>
        <v>Micro</v>
      </c>
      <c r="G1116" s="37"/>
      <c r="H1116" s="38"/>
      <c r="I1116" s="38"/>
      <c r="J1116" s="38"/>
      <c r="K1116" s="38"/>
      <c r="L1116" s="37" t="s">
        <v>40</v>
      </c>
      <c r="M1116" s="39">
        <v>1990</v>
      </c>
      <c r="N1116" s="39">
        <f>2021-M1116</f>
        <v>31</v>
      </c>
      <c r="O1116" s="40">
        <v>0.30199999999999999</v>
      </c>
      <c r="P1116" s="40">
        <v>0.34300000000000003</v>
      </c>
      <c r="Q1116" s="41">
        <v>39142</v>
      </c>
      <c r="R1116" s="43">
        <v>18</v>
      </c>
      <c r="S1116" s="43">
        <v>18</v>
      </c>
      <c r="T1116" s="43"/>
      <c r="U1116" s="30"/>
      <c r="V1116" s="31"/>
      <c r="W1116" s="47"/>
      <c r="X1116" s="47"/>
      <c r="Y1116" s="53"/>
    </row>
    <row r="1117" spans="1:25" x14ac:dyDescent="0.25">
      <c r="A1117" s="32" t="s">
        <v>3070</v>
      </c>
      <c r="B1117" s="32" t="s">
        <v>72</v>
      </c>
      <c r="C1117" s="33"/>
      <c r="D1117" s="60">
        <v>6</v>
      </c>
      <c r="E1117" s="35">
        <f t="shared" si="78"/>
        <v>6.0000000000000001E-3</v>
      </c>
      <c r="F1117" s="36" t="str">
        <f t="shared" si="79"/>
        <v>Micro</v>
      </c>
      <c r="G1117" s="37"/>
      <c r="H1117" s="38"/>
      <c r="I1117" s="38"/>
      <c r="J1117" s="38"/>
      <c r="K1117" s="38"/>
      <c r="L1117" s="37" t="s">
        <v>217</v>
      </c>
      <c r="M1117" s="39">
        <v>2009</v>
      </c>
      <c r="N1117" s="39">
        <f>2021-M1117</f>
        <v>12</v>
      </c>
      <c r="O1117" s="40">
        <v>0.17599999999999999</v>
      </c>
      <c r="P1117" s="40">
        <v>0.14699999999999999</v>
      </c>
      <c r="Q1117" s="41">
        <v>40513</v>
      </c>
      <c r="R1117" s="43">
        <v>8</v>
      </c>
      <c r="S1117" s="43">
        <v>3</v>
      </c>
      <c r="T1117" s="43"/>
      <c r="U1117" s="30"/>
      <c r="V1117" s="31"/>
      <c r="W1117" s="47"/>
      <c r="X1117" s="47"/>
      <c r="Y1117" s="53"/>
    </row>
    <row r="1118" spans="1:25" x14ac:dyDescent="0.25">
      <c r="A1118" s="32" t="s">
        <v>3075</v>
      </c>
      <c r="B1118" s="32" t="s">
        <v>32</v>
      </c>
      <c r="C1118" s="33"/>
      <c r="D1118" s="60">
        <v>6</v>
      </c>
      <c r="E1118" s="35">
        <f t="shared" si="78"/>
        <v>6.0000000000000001E-3</v>
      </c>
      <c r="F1118" s="36" t="str">
        <f t="shared" si="79"/>
        <v>Micro</v>
      </c>
      <c r="G1118" s="37" t="s">
        <v>176</v>
      </c>
      <c r="H1118" s="38">
        <v>56.651555999999999</v>
      </c>
      <c r="I1118" s="38">
        <v>-5.2956576000000002</v>
      </c>
      <c r="J1118" s="38">
        <v>56.654746000000003</v>
      </c>
      <c r="K1118" s="38">
        <v>-5.2896508000000004</v>
      </c>
      <c r="L1118" s="37"/>
      <c r="M1118" s="39"/>
      <c r="N1118" s="39"/>
      <c r="O1118" s="40"/>
      <c r="P1118" s="40"/>
      <c r="Q1118" s="41"/>
      <c r="R1118" s="43"/>
      <c r="S1118" s="43"/>
      <c r="T1118" s="43" t="s">
        <v>52</v>
      </c>
      <c r="U1118" s="30"/>
      <c r="V1118" s="31"/>
      <c r="W1118" s="47"/>
      <c r="X1118" s="47"/>
      <c r="Y1118" s="53"/>
    </row>
    <row r="1119" spans="1:25" x14ac:dyDescent="0.25">
      <c r="A1119" s="32" t="s">
        <v>3482</v>
      </c>
      <c r="B1119" s="32" t="s">
        <v>206</v>
      </c>
      <c r="C1119" s="33" t="s">
        <v>3186</v>
      </c>
      <c r="D1119" s="60">
        <v>5.8</v>
      </c>
      <c r="E1119" s="35">
        <f t="shared" si="78"/>
        <v>5.7999999999999996E-3</v>
      </c>
      <c r="F1119" s="36" t="str">
        <f t="shared" si="79"/>
        <v>Micro</v>
      </c>
      <c r="G1119" s="37" t="s">
        <v>176</v>
      </c>
      <c r="H1119" s="38">
        <v>50.853926999999999</v>
      </c>
      <c r="I1119" s="38">
        <v>-2.8342231999999998</v>
      </c>
      <c r="J1119" s="38">
        <v>50.852063999999999</v>
      </c>
      <c r="K1119" s="38">
        <v>-2.828773</v>
      </c>
      <c r="L1119" s="37" t="s">
        <v>217</v>
      </c>
      <c r="M1119" s="39">
        <v>2006</v>
      </c>
      <c r="N1119" s="39">
        <f t="shared" ref="N1119:N1145" si="81">2021-M1119</f>
        <v>15</v>
      </c>
      <c r="O1119" s="40">
        <v>0.53300000000000003</v>
      </c>
      <c r="P1119" s="40">
        <v>0.55100000000000005</v>
      </c>
      <c r="Q1119" s="41">
        <v>40238</v>
      </c>
      <c r="R1119" s="43">
        <v>29</v>
      </c>
      <c r="S1119" s="43">
        <v>58</v>
      </c>
      <c r="T1119" s="43"/>
      <c r="U1119" s="30"/>
      <c r="V1119" s="31"/>
      <c r="W1119" s="47"/>
      <c r="X1119" s="47"/>
      <c r="Y1119" s="53"/>
    </row>
    <row r="1120" spans="1:25" x14ac:dyDescent="0.25">
      <c r="A1120" s="32" t="s">
        <v>3071</v>
      </c>
      <c r="B1120" s="32" t="s">
        <v>32</v>
      </c>
      <c r="C1120" s="33"/>
      <c r="D1120" s="60">
        <v>5</v>
      </c>
      <c r="E1120" s="35">
        <f t="shared" si="78"/>
        <v>5.0000000000000001E-3</v>
      </c>
      <c r="F1120" s="36" t="str">
        <f t="shared" si="79"/>
        <v>Micro</v>
      </c>
      <c r="G1120" s="37"/>
      <c r="H1120" s="38"/>
      <c r="I1120" s="38"/>
      <c r="J1120" s="38"/>
      <c r="K1120" s="38"/>
      <c r="L1120" s="37" t="s">
        <v>217</v>
      </c>
      <c r="M1120" s="39">
        <v>1995</v>
      </c>
      <c r="N1120" s="39">
        <f t="shared" si="81"/>
        <v>26</v>
      </c>
      <c r="O1120" s="43"/>
      <c r="P1120" s="43"/>
      <c r="Q1120" s="41">
        <v>40238</v>
      </c>
      <c r="R1120" s="43">
        <v>21</v>
      </c>
      <c r="S1120" s="43"/>
      <c r="T1120" s="43"/>
      <c r="U1120" s="30"/>
      <c r="V1120" s="31"/>
      <c r="W1120" s="47"/>
      <c r="X1120" s="47"/>
      <c r="Y1120" s="53"/>
    </row>
    <row r="1121" spans="1:25" x14ac:dyDescent="0.25">
      <c r="A1121" s="32" t="s">
        <v>3481</v>
      </c>
      <c r="B1121" s="32" t="s">
        <v>206</v>
      </c>
      <c r="C1121" s="33"/>
      <c r="D1121" s="60">
        <v>5</v>
      </c>
      <c r="E1121" s="35">
        <f t="shared" si="78"/>
        <v>5.0000000000000001E-3</v>
      </c>
      <c r="F1121" s="36" t="str">
        <f t="shared" si="79"/>
        <v>Micro</v>
      </c>
      <c r="G1121" s="37"/>
      <c r="H1121" s="38"/>
      <c r="I1121" s="38"/>
      <c r="J1121" s="38"/>
      <c r="K1121" s="38"/>
      <c r="L1121" s="37" t="s">
        <v>217</v>
      </c>
      <c r="M1121" s="39">
        <v>1990</v>
      </c>
      <c r="N1121" s="39">
        <f t="shared" si="81"/>
        <v>31</v>
      </c>
      <c r="O1121" s="40">
        <v>0.47799999999999998</v>
      </c>
      <c r="P1121" s="40">
        <v>0.38</v>
      </c>
      <c r="Q1121" s="41">
        <v>40238</v>
      </c>
      <c r="R1121" s="43">
        <v>17</v>
      </c>
      <c r="S1121" s="43"/>
      <c r="T1121" s="43"/>
      <c r="U1121" s="30"/>
      <c r="V1121" s="31"/>
      <c r="W1121" s="47"/>
      <c r="X1121" s="47"/>
      <c r="Y1121" s="53"/>
    </row>
    <row r="1122" spans="1:25" x14ac:dyDescent="0.25">
      <c r="A1122" s="32" t="s">
        <v>3072</v>
      </c>
      <c r="B1122" s="32" t="s">
        <v>32</v>
      </c>
      <c r="C1122" s="33"/>
      <c r="D1122" s="60">
        <v>5</v>
      </c>
      <c r="E1122" s="35">
        <f t="shared" si="78"/>
        <v>5.0000000000000001E-3</v>
      </c>
      <c r="F1122" s="36" t="str">
        <f t="shared" si="79"/>
        <v>Micro</v>
      </c>
      <c r="G1122" s="37"/>
      <c r="H1122" s="38"/>
      <c r="I1122" s="38"/>
      <c r="J1122" s="38"/>
      <c r="K1122" s="38"/>
      <c r="L1122" s="37" t="s">
        <v>217</v>
      </c>
      <c r="M1122" s="39">
        <v>2008</v>
      </c>
      <c r="N1122" s="39">
        <f t="shared" si="81"/>
        <v>13</v>
      </c>
      <c r="O1122" s="43"/>
      <c r="P1122" s="43"/>
      <c r="Q1122" s="41">
        <v>40238</v>
      </c>
      <c r="R1122" s="43">
        <v>0</v>
      </c>
      <c r="S1122" s="43"/>
      <c r="T1122" s="43"/>
      <c r="U1122" s="30"/>
      <c r="V1122" s="31"/>
      <c r="W1122" s="47"/>
      <c r="X1122" s="47"/>
      <c r="Y1122" s="53"/>
    </row>
    <row r="1123" spans="1:25" x14ac:dyDescent="0.25">
      <c r="A1123" s="32" t="s">
        <v>3480</v>
      </c>
      <c r="B1123" s="32" t="s">
        <v>206</v>
      </c>
      <c r="C1123" s="33"/>
      <c r="D1123" s="60">
        <v>5</v>
      </c>
      <c r="E1123" s="35">
        <f t="shared" si="78"/>
        <v>5.0000000000000001E-3</v>
      </c>
      <c r="F1123" s="36" t="str">
        <f t="shared" si="79"/>
        <v>Micro</v>
      </c>
      <c r="G1123" s="37"/>
      <c r="H1123" s="38"/>
      <c r="I1123" s="38"/>
      <c r="J1123" s="38"/>
      <c r="K1123" s="38"/>
      <c r="L1123" s="37" t="s">
        <v>217</v>
      </c>
      <c r="M1123" s="39">
        <v>1920</v>
      </c>
      <c r="N1123" s="39">
        <f t="shared" si="81"/>
        <v>101</v>
      </c>
      <c r="O1123" s="40">
        <v>0.129</v>
      </c>
      <c r="P1123" s="40">
        <v>0.20399999999999999</v>
      </c>
      <c r="Q1123" s="41">
        <v>40238</v>
      </c>
      <c r="R1123" s="43">
        <v>9</v>
      </c>
      <c r="S1123" s="43"/>
      <c r="T1123" s="43"/>
      <c r="U1123" s="30"/>
      <c r="V1123" s="31"/>
      <c r="W1123" s="47"/>
      <c r="X1123" s="47"/>
      <c r="Y1123" s="53"/>
    </row>
    <row r="1124" spans="1:25" x14ac:dyDescent="0.25">
      <c r="A1124" s="32" t="s">
        <v>3479</v>
      </c>
      <c r="B1124" s="32" t="s">
        <v>206</v>
      </c>
      <c r="C1124" s="33"/>
      <c r="D1124" s="60">
        <v>5</v>
      </c>
      <c r="E1124" s="35">
        <f t="shared" si="78"/>
        <v>5.0000000000000001E-3</v>
      </c>
      <c r="F1124" s="36" t="str">
        <f t="shared" si="79"/>
        <v>Micro</v>
      </c>
      <c r="G1124" s="37"/>
      <c r="H1124" s="38"/>
      <c r="I1124" s="38"/>
      <c r="J1124" s="38"/>
      <c r="K1124" s="38"/>
      <c r="L1124" s="37" t="s">
        <v>217</v>
      </c>
      <c r="M1124" s="39">
        <v>2006</v>
      </c>
      <c r="N1124" s="39">
        <f t="shared" si="81"/>
        <v>15</v>
      </c>
      <c r="O1124" s="40">
        <v>0.127</v>
      </c>
      <c r="P1124" s="40">
        <v>0.23100000000000001</v>
      </c>
      <c r="Q1124" s="41">
        <v>40238</v>
      </c>
      <c r="R1124" s="43">
        <v>10</v>
      </c>
      <c r="S1124" s="43"/>
      <c r="T1124" s="43"/>
      <c r="U1124" s="30"/>
      <c r="V1124" s="31"/>
      <c r="W1124" s="47"/>
      <c r="X1124" s="47"/>
      <c r="Y1124" s="53"/>
    </row>
    <row r="1125" spans="1:25" x14ac:dyDescent="0.25">
      <c r="A1125" s="32" t="s">
        <v>3478</v>
      </c>
      <c r="B1125" s="32" t="s">
        <v>72</v>
      </c>
      <c r="C1125" s="33"/>
      <c r="D1125" s="60">
        <v>5</v>
      </c>
      <c r="E1125" s="35">
        <f t="shared" si="78"/>
        <v>5.0000000000000001E-3</v>
      </c>
      <c r="F1125" s="36" t="str">
        <f t="shared" si="79"/>
        <v>Micro</v>
      </c>
      <c r="G1125" s="37"/>
      <c r="H1125" s="38"/>
      <c r="I1125" s="38"/>
      <c r="J1125" s="38"/>
      <c r="K1125" s="38"/>
      <c r="L1125" s="37" t="s">
        <v>217</v>
      </c>
      <c r="M1125" s="39">
        <v>1984</v>
      </c>
      <c r="N1125" s="39">
        <f t="shared" si="81"/>
        <v>37</v>
      </c>
      <c r="O1125" s="40">
        <v>0.13800000000000001</v>
      </c>
      <c r="P1125" s="40">
        <v>2.1999999999999999E-2</v>
      </c>
      <c r="Q1125" s="41">
        <v>40603</v>
      </c>
      <c r="R1125" s="43">
        <v>1</v>
      </c>
      <c r="S1125" s="43"/>
      <c r="T1125" s="43"/>
      <c r="U1125" s="30"/>
      <c r="V1125" s="31"/>
      <c r="W1125" s="47"/>
      <c r="X1125" s="47"/>
      <c r="Y1125" s="53"/>
    </row>
    <row r="1126" spans="1:25" x14ac:dyDescent="0.25">
      <c r="A1126" s="32" t="s">
        <v>3073</v>
      </c>
      <c r="B1126" s="32" t="s">
        <v>206</v>
      </c>
      <c r="C1126" s="33"/>
      <c r="D1126" s="60">
        <v>4</v>
      </c>
      <c r="E1126" s="35">
        <f t="shared" si="78"/>
        <v>4.0000000000000001E-3</v>
      </c>
      <c r="F1126" s="36" t="str">
        <f t="shared" si="79"/>
        <v>Micro</v>
      </c>
      <c r="G1126" s="37"/>
      <c r="H1126" s="38"/>
      <c r="I1126" s="38"/>
      <c r="J1126" s="38"/>
      <c r="K1126" s="38"/>
      <c r="L1126" s="37" t="s">
        <v>217</v>
      </c>
      <c r="M1126" s="39">
        <v>2009</v>
      </c>
      <c r="N1126" s="39">
        <f t="shared" si="81"/>
        <v>12</v>
      </c>
      <c r="O1126" s="40">
        <v>0.217</v>
      </c>
      <c r="P1126" s="40">
        <v>0.34699999999999998</v>
      </c>
      <c r="Q1126" s="41">
        <v>40969</v>
      </c>
      <c r="R1126" s="43">
        <v>11</v>
      </c>
      <c r="S1126" s="43"/>
      <c r="T1126" s="43"/>
      <c r="U1126" s="30"/>
      <c r="V1126" s="31"/>
      <c r="W1126" s="47"/>
      <c r="X1126" s="47"/>
      <c r="Y1126" s="53"/>
    </row>
    <row r="1127" spans="1:25" x14ac:dyDescent="0.25">
      <c r="A1127" s="32" t="s">
        <v>3074</v>
      </c>
      <c r="B1127" s="32" t="s">
        <v>32</v>
      </c>
      <c r="C1127" s="33"/>
      <c r="D1127" s="60">
        <v>4</v>
      </c>
      <c r="E1127" s="35">
        <f t="shared" si="78"/>
        <v>4.0000000000000001E-3</v>
      </c>
      <c r="F1127" s="36" t="str">
        <f t="shared" si="79"/>
        <v>Micro</v>
      </c>
      <c r="G1127" s="37"/>
      <c r="H1127" s="38"/>
      <c r="I1127" s="38"/>
      <c r="J1127" s="38"/>
      <c r="K1127" s="38"/>
      <c r="L1127" s="37" t="s">
        <v>217</v>
      </c>
      <c r="M1127" s="39">
        <v>2010</v>
      </c>
      <c r="N1127" s="39">
        <f t="shared" si="81"/>
        <v>11</v>
      </c>
      <c r="O1127" s="43"/>
      <c r="P1127" s="43"/>
      <c r="Q1127" s="41">
        <v>40238</v>
      </c>
      <c r="R1127" s="43">
        <v>0</v>
      </c>
      <c r="S1127" s="43"/>
      <c r="T1127" s="43"/>
      <c r="U1127" s="30"/>
      <c r="V1127" s="31"/>
      <c r="W1127" s="47"/>
      <c r="X1127" s="47"/>
      <c r="Y1127" s="53"/>
    </row>
    <row r="1128" spans="1:25" ht="30" x14ac:dyDescent="0.25">
      <c r="A1128" s="32" t="s">
        <v>3409</v>
      </c>
      <c r="B1128" s="32" t="s">
        <v>32</v>
      </c>
      <c r="C1128" s="33"/>
      <c r="D1128" s="60">
        <v>4</v>
      </c>
      <c r="E1128" s="35">
        <f t="shared" si="78"/>
        <v>4.0000000000000001E-3</v>
      </c>
      <c r="F1128" s="36" t="str">
        <f t="shared" si="79"/>
        <v>Micro</v>
      </c>
      <c r="G1128" s="37"/>
      <c r="H1128" s="38"/>
      <c r="I1128" s="38"/>
      <c r="J1128" s="38"/>
      <c r="K1128" s="38"/>
      <c r="L1128" s="37" t="s">
        <v>217</v>
      </c>
      <c r="M1128" s="39">
        <v>2006</v>
      </c>
      <c r="N1128" s="39">
        <f t="shared" si="81"/>
        <v>15</v>
      </c>
      <c r="O1128" s="40">
        <v>0.79</v>
      </c>
      <c r="P1128" s="40">
        <v>0.88800000000000001</v>
      </c>
      <c r="Q1128" s="41">
        <v>42795</v>
      </c>
      <c r="R1128" s="43">
        <v>28</v>
      </c>
      <c r="S1128" s="43"/>
      <c r="T1128" s="43"/>
      <c r="U1128" s="30"/>
      <c r="V1128" s="31"/>
      <c r="W1128" s="47"/>
      <c r="X1128" s="47"/>
      <c r="Y1128" s="53"/>
    </row>
    <row r="1129" spans="1:25" ht="30" x14ac:dyDescent="0.25">
      <c r="A1129" s="32" t="s">
        <v>3495</v>
      </c>
      <c r="B1129" s="32" t="s">
        <v>32</v>
      </c>
      <c r="C1129" s="33" t="s">
        <v>3188</v>
      </c>
      <c r="D1129" s="60">
        <v>4</v>
      </c>
      <c r="E1129" s="35">
        <f t="shared" si="78"/>
        <v>4.0000000000000001E-3</v>
      </c>
      <c r="F1129" s="36" t="str">
        <f t="shared" si="79"/>
        <v>Micro</v>
      </c>
      <c r="G1129" s="37" t="s">
        <v>176</v>
      </c>
      <c r="H1129" s="38" t="s">
        <v>197</v>
      </c>
      <c r="I1129" s="38" t="s">
        <v>197</v>
      </c>
      <c r="J1129" s="38">
        <v>55.252757000000003</v>
      </c>
      <c r="K1129" s="38">
        <v>-3.9717245999999999</v>
      </c>
      <c r="L1129" s="37" t="s">
        <v>217</v>
      </c>
      <c r="M1129" s="39">
        <v>2006</v>
      </c>
      <c r="N1129" s="39">
        <f t="shared" si="81"/>
        <v>15</v>
      </c>
      <c r="O1129" s="40">
        <v>0.71299999999999997</v>
      </c>
      <c r="P1129" s="40">
        <v>0.77</v>
      </c>
      <c r="Q1129" s="41">
        <v>41334</v>
      </c>
      <c r="R1129" s="43">
        <v>27</v>
      </c>
      <c r="S1129" s="43"/>
      <c r="T1129" s="43"/>
      <c r="U1129" s="30"/>
      <c r="V1129" s="31"/>
      <c r="W1129" s="47"/>
      <c r="X1129" s="47"/>
      <c r="Y1129" s="53"/>
    </row>
    <row r="1130" spans="1:25" x14ac:dyDescent="0.25">
      <c r="A1130" s="32" t="s">
        <v>3076</v>
      </c>
      <c r="B1130" s="32" t="s">
        <v>72</v>
      </c>
      <c r="C1130" s="33" t="s">
        <v>3076</v>
      </c>
      <c r="D1130" s="60">
        <v>4</v>
      </c>
      <c r="E1130" s="35">
        <f t="shared" si="78"/>
        <v>4.0000000000000001E-3</v>
      </c>
      <c r="F1130" s="36" t="str">
        <f t="shared" si="79"/>
        <v>Micro</v>
      </c>
      <c r="G1130" s="37" t="s">
        <v>176</v>
      </c>
      <c r="H1130" s="38">
        <v>52.081037000000002</v>
      </c>
      <c r="I1130" s="38">
        <v>-4.6791631999999996</v>
      </c>
      <c r="J1130" s="38">
        <v>52.080592000000003</v>
      </c>
      <c r="K1130" s="38">
        <v>-4.6792122000000003</v>
      </c>
      <c r="L1130" s="37" t="s">
        <v>217</v>
      </c>
      <c r="M1130" s="39">
        <v>2009</v>
      </c>
      <c r="N1130" s="39">
        <f t="shared" si="81"/>
        <v>12</v>
      </c>
      <c r="O1130" s="43"/>
      <c r="P1130" s="43"/>
      <c r="Q1130" s="41">
        <v>40238</v>
      </c>
      <c r="R1130" s="43">
        <v>2</v>
      </c>
      <c r="S1130" s="43"/>
      <c r="T1130" s="43"/>
      <c r="U1130" s="30"/>
      <c r="V1130" s="31"/>
      <c r="W1130" s="47"/>
      <c r="X1130" s="47"/>
      <c r="Y1130" s="53"/>
    </row>
    <row r="1131" spans="1:25" x14ac:dyDescent="0.25">
      <c r="A1131" s="32" t="s">
        <v>3077</v>
      </c>
      <c r="B1131" s="32" t="s">
        <v>206</v>
      </c>
      <c r="C1131" s="33"/>
      <c r="D1131" s="60">
        <v>4</v>
      </c>
      <c r="E1131" s="35">
        <f t="shared" si="78"/>
        <v>4.0000000000000001E-3</v>
      </c>
      <c r="F1131" s="36" t="str">
        <f t="shared" si="79"/>
        <v>Micro</v>
      </c>
      <c r="G1131" s="37"/>
      <c r="H1131" s="38"/>
      <c r="I1131" s="38"/>
      <c r="J1131" s="38"/>
      <c r="K1131" s="38"/>
      <c r="L1131" s="37" t="s">
        <v>217</v>
      </c>
      <c r="M1131" s="39">
        <v>2008</v>
      </c>
      <c r="N1131" s="39">
        <f t="shared" si="81"/>
        <v>13</v>
      </c>
      <c r="O1131" s="40">
        <v>0.45</v>
      </c>
      <c r="P1131" s="40">
        <v>0.63100000000000001</v>
      </c>
      <c r="Q1131" s="41">
        <v>40969</v>
      </c>
      <c r="R1131" s="43">
        <v>20</v>
      </c>
      <c r="S1131" s="43"/>
      <c r="T1131" s="43"/>
      <c r="U1131" s="30"/>
      <c r="V1131" s="31"/>
      <c r="W1131" s="47"/>
      <c r="X1131" s="47"/>
      <c r="Y1131" s="53"/>
    </row>
    <row r="1132" spans="1:25" x14ac:dyDescent="0.25">
      <c r="A1132" s="32" t="s">
        <v>3078</v>
      </c>
      <c r="B1132" s="32" t="s">
        <v>206</v>
      </c>
      <c r="C1132" s="33"/>
      <c r="D1132" s="60">
        <v>4</v>
      </c>
      <c r="E1132" s="35">
        <f t="shared" si="78"/>
        <v>4.0000000000000001E-3</v>
      </c>
      <c r="F1132" s="36" t="str">
        <f t="shared" si="79"/>
        <v>Micro</v>
      </c>
      <c r="G1132" s="37"/>
      <c r="H1132" s="38"/>
      <c r="I1132" s="38"/>
      <c r="J1132" s="38"/>
      <c r="K1132" s="38"/>
      <c r="L1132" s="37" t="s">
        <v>217</v>
      </c>
      <c r="M1132" s="39">
        <v>2009</v>
      </c>
      <c r="N1132" s="39">
        <f t="shared" si="81"/>
        <v>12</v>
      </c>
      <c r="O1132" s="43"/>
      <c r="P1132" s="43"/>
      <c r="Q1132" s="41">
        <v>40238</v>
      </c>
      <c r="R1132" s="43">
        <v>8</v>
      </c>
      <c r="S1132" s="43"/>
      <c r="T1132" s="43"/>
      <c r="U1132" s="30"/>
      <c r="V1132" s="31"/>
      <c r="W1132" s="47"/>
      <c r="X1132" s="47"/>
      <c r="Y1132" s="53"/>
    </row>
    <row r="1133" spans="1:25" x14ac:dyDescent="0.25">
      <c r="A1133" s="32" t="s">
        <v>3410</v>
      </c>
      <c r="B1133" s="32" t="s">
        <v>72</v>
      </c>
      <c r="C1133" s="33"/>
      <c r="D1133" s="60">
        <v>4</v>
      </c>
      <c r="E1133" s="35">
        <f t="shared" si="78"/>
        <v>4.0000000000000001E-3</v>
      </c>
      <c r="F1133" s="36" t="str">
        <f t="shared" si="79"/>
        <v>Micro</v>
      </c>
      <c r="G1133" s="37"/>
      <c r="H1133" s="38"/>
      <c r="I1133" s="38"/>
      <c r="J1133" s="38"/>
      <c r="K1133" s="38"/>
      <c r="L1133" s="37" t="s">
        <v>217</v>
      </c>
      <c r="M1133" s="39">
        <v>2009</v>
      </c>
      <c r="N1133" s="39">
        <f t="shared" si="81"/>
        <v>12</v>
      </c>
      <c r="O1133" s="43"/>
      <c r="P1133" s="43"/>
      <c r="Q1133" s="41">
        <v>40238</v>
      </c>
      <c r="R1133" s="43">
        <v>6</v>
      </c>
      <c r="S1133" s="43">
        <v>11</v>
      </c>
      <c r="T1133" s="43"/>
      <c r="U1133" s="30"/>
      <c r="V1133" s="31"/>
      <c r="W1133" s="47"/>
      <c r="X1133" s="47"/>
      <c r="Y1133" s="53"/>
    </row>
    <row r="1134" spans="1:25" ht="30" x14ac:dyDescent="0.25">
      <c r="A1134" s="32" t="s">
        <v>3079</v>
      </c>
      <c r="B1134" s="32" t="s">
        <v>206</v>
      </c>
      <c r="C1134" s="33" t="s">
        <v>3189</v>
      </c>
      <c r="D1134" s="60">
        <v>4</v>
      </c>
      <c r="E1134" s="35">
        <f t="shared" si="78"/>
        <v>4.0000000000000001E-3</v>
      </c>
      <c r="F1134" s="36" t="str">
        <f t="shared" si="79"/>
        <v>Micro</v>
      </c>
      <c r="G1134" s="37" t="s">
        <v>176</v>
      </c>
      <c r="H1134" s="38">
        <v>51.527186999999998</v>
      </c>
      <c r="I1134" s="38">
        <v>-7.1842900000000003E-3</v>
      </c>
      <c r="J1134" s="38"/>
      <c r="K1134" s="38"/>
      <c r="L1134" s="37" t="s">
        <v>217</v>
      </c>
      <c r="M1134" s="39">
        <v>2012</v>
      </c>
      <c r="N1134" s="39">
        <f t="shared" si="81"/>
        <v>9</v>
      </c>
      <c r="O1134" s="40">
        <v>0.26</v>
      </c>
      <c r="P1134" s="40">
        <v>0.34799999999999998</v>
      </c>
      <c r="Q1134" s="41">
        <v>44197</v>
      </c>
      <c r="R1134" s="43">
        <v>11</v>
      </c>
      <c r="S1134" s="43"/>
      <c r="T1134" s="43"/>
      <c r="U1134" s="30"/>
      <c r="V1134" s="31"/>
      <c r="W1134" s="47"/>
      <c r="X1134" s="47"/>
      <c r="Y1134" s="53"/>
    </row>
    <row r="1135" spans="1:25" ht="30" x14ac:dyDescent="0.25">
      <c r="A1135" s="32" t="s">
        <v>3080</v>
      </c>
      <c r="B1135" s="32" t="s">
        <v>72</v>
      </c>
      <c r="C1135" s="33"/>
      <c r="D1135" s="60">
        <v>4</v>
      </c>
      <c r="E1135" s="35">
        <f t="shared" si="78"/>
        <v>4.0000000000000001E-3</v>
      </c>
      <c r="F1135" s="36" t="str">
        <f t="shared" si="79"/>
        <v>Micro</v>
      </c>
      <c r="G1135" s="37"/>
      <c r="H1135" s="38"/>
      <c r="I1135" s="38"/>
      <c r="J1135" s="38"/>
      <c r="K1135" s="38"/>
      <c r="L1135" s="37" t="s">
        <v>217</v>
      </c>
      <c r="M1135" s="39">
        <v>2008</v>
      </c>
      <c r="N1135" s="39">
        <f t="shared" si="81"/>
        <v>13</v>
      </c>
      <c r="O1135" s="40">
        <v>0.14199999999999999</v>
      </c>
      <c r="P1135" s="40">
        <v>0.185</v>
      </c>
      <c r="Q1135" s="41">
        <v>40969</v>
      </c>
      <c r="R1135" s="43">
        <v>6</v>
      </c>
      <c r="S1135" s="43"/>
      <c r="T1135" s="43"/>
      <c r="U1135" s="30"/>
      <c r="V1135" s="31"/>
      <c r="W1135" s="47"/>
      <c r="X1135" s="47"/>
      <c r="Y1135" s="53"/>
    </row>
    <row r="1136" spans="1:25" x14ac:dyDescent="0.25">
      <c r="A1136" s="32" t="s">
        <v>3081</v>
      </c>
      <c r="B1136" s="32" t="s">
        <v>206</v>
      </c>
      <c r="C1136" s="33"/>
      <c r="D1136" s="60">
        <v>4</v>
      </c>
      <c r="E1136" s="35">
        <f t="shared" si="78"/>
        <v>4.0000000000000001E-3</v>
      </c>
      <c r="F1136" s="36" t="str">
        <f t="shared" si="79"/>
        <v>Micro</v>
      </c>
      <c r="G1136" s="37" t="s">
        <v>176</v>
      </c>
      <c r="H1136" s="38">
        <v>51.258727</v>
      </c>
      <c r="I1136" s="38">
        <v>0.51609691000000002</v>
      </c>
      <c r="J1136" s="38">
        <v>51.258650738900002</v>
      </c>
      <c r="K1136" s="38">
        <v>0.51600227115918595</v>
      </c>
      <c r="L1136" s="37" t="s">
        <v>40</v>
      </c>
      <c r="M1136" s="39">
        <v>2009</v>
      </c>
      <c r="N1136" s="39">
        <f t="shared" si="81"/>
        <v>12</v>
      </c>
      <c r="O1136" s="43"/>
      <c r="P1136" s="43"/>
      <c r="Q1136" s="41">
        <v>40238</v>
      </c>
      <c r="R1136" s="43">
        <v>16</v>
      </c>
      <c r="S1136" s="43">
        <v>31</v>
      </c>
      <c r="T1136" s="43"/>
      <c r="U1136" s="30"/>
      <c r="V1136" s="31"/>
      <c r="W1136" s="47"/>
      <c r="X1136" s="47"/>
      <c r="Y1136" s="53"/>
    </row>
    <row r="1137" spans="1:25" x14ac:dyDescent="0.25">
      <c r="A1137" s="32" t="s">
        <v>3082</v>
      </c>
      <c r="B1137" s="32" t="s">
        <v>206</v>
      </c>
      <c r="C1137" s="33"/>
      <c r="D1137" s="60">
        <v>4</v>
      </c>
      <c r="E1137" s="35">
        <f t="shared" si="78"/>
        <v>4.0000000000000001E-3</v>
      </c>
      <c r="F1137" s="36" t="str">
        <f t="shared" si="79"/>
        <v>Micro</v>
      </c>
      <c r="G1137" s="37"/>
      <c r="H1137" s="38"/>
      <c r="I1137" s="38"/>
      <c r="J1137" s="38"/>
      <c r="K1137" s="38"/>
      <c r="L1137" s="37" t="s">
        <v>217</v>
      </c>
      <c r="M1137" s="39">
        <v>2008</v>
      </c>
      <c r="N1137" s="39">
        <f t="shared" si="81"/>
        <v>13</v>
      </c>
      <c r="O1137" s="40">
        <v>0.27300000000000002</v>
      </c>
      <c r="P1137" s="40">
        <v>0.153</v>
      </c>
      <c r="Q1137" s="41">
        <v>40969</v>
      </c>
      <c r="R1137" s="43">
        <v>5</v>
      </c>
      <c r="S1137" s="43"/>
      <c r="T1137" s="43"/>
      <c r="U1137" s="30"/>
      <c r="V1137" s="31"/>
      <c r="W1137" s="47"/>
      <c r="X1137" s="47"/>
      <c r="Y1137" s="53"/>
    </row>
    <row r="1138" spans="1:25" ht="30" x14ac:dyDescent="0.25">
      <c r="A1138" s="32" t="s">
        <v>3494</v>
      </c>
      <c r="B1138" s="32" t="s">
        <v>32</v>
      </c>
      <c r="C1138" s="33" t="s">
        <v>3190</v>
      </c>
      <c r="D1138" s="60">
        <v>4</v>
      </c>
      <c r="E1138" s="35">
        <f t="shared" si="78"/>
        <v>4.0000000000000001E-3</v>
      </c>
      <c r="F1138" s="36" t="str">
        <f t="shared" si="79"/>
        <v>Micro</v>
      </c>
      <c r="G1138" s="37" t="s">
        <v>176</v>
      </c>
      <c r="H1138" s="38" t="s">
        <v>197</v>
      </c>
      <c r="I1138" s="38" t="s">
        <v>197</v>
      </c>
      <c r="J1138" s="38">
        <v>55.602345999999997</v>
      </c>
      <c r="K1138" s="38">
        <v>-3.8451599000000001</v>
      </c>
      <c r="L1138" s="37" t="s">
        <v>217</v>
      </c>
      <c r="M1138" s="39">
        <v>2006</v>
      </c>
      <c r="N1138" s="39">
        <f t="shared" si="81"/>
        <v>15</v>
      </c>
      <c r="O1138" s="43"/>
      <c r="P1138" s="43"/>
      <c r="Q1138" s="41">
        <v>39873</v>
      </c>
      <c r="R1138" s="43">
        <v>2</v>
      </c>
      <c r="S1138" s="43"/>
      <c r="T1138" s="43"/>
      <c r="U1138" s="30"/>
      <c r="V1138" s="31"/>
      <c r="W1138" s="47"/>
      <c r="X1138" s="47"/>
      <c r="Y1138" s="53"/>
    </row>
    <row r="1139" spans="1:25" x14ac:dyDescent="0.25">
      <c r="A1139" s="32" t="s">
        <v>3083</v>
      </c>
      <c r="B1139" s="32" t="s">
        <v>32</v>
      </c>
      <c r="C1139" s="33"/>
      <c r="D1139" s="60">
        <v>4</v>
      </c>
      <c r="E1139" s="35">
        <f t="shared" si="78"/>
        <v>4.0000000000000001E-3</v>
      </c>
      <c r="F1139" s="36" t="str">
        <f t="shared" si="79"/>
        <v>Micro</v>
      </c>
      <c r="G1139" s="37" t="s">
        <v>176</v>
      </c>
      <c r="H1139" s="38">
        <v>56.875031999999997</v>
      </c>
      <c r="I1139" s="38">
        <v>-5.0010551999999997</v>
      </c>
      <c r="J1139" s="38">
        <v>56.877518999999999</v>
      </c>
      <c r="K1139" s="38">
        <v>-5.0008395999999999</v>
      </c>
      <c r="L1139" s="37" t="s">
        <v>217</v>
      </c>
      <c r="M1139" s="39">
        <v>2013</v>
      </c>
      <c r="N1139" s="39">
        <f t="shared" si="81"/>
        <v>8</v>
      </c>
      <c r="O1139" s="40">
        <v>0.42299999999999999</v>
      </c>
      <c r="P1139" s="40">
        <v>0.371</v>
      </c>
      <c r="Q1139" s="41">
        <v>42795</v>
      </c>
      <c r="R1139" s="43">
        <v>13</v>
      </c>
      <c r="S1139" s="43"/>
      <c r="T1139" s="43" t="s">
        <v>52</v>
      </c>
      <c r="U1139" s="30"/>
      <c r="V1139" s="31"/>
      <c r="W1139" s="47"/>
      <c r="X1139" s="47"/>
      <c r="Y1139" s="53"/>
    </row>
    <row r="1140" spans="1:25" ht="27" customHeight="1" x14ac:dyDescent="0.25">
      <c r="A1140" s="32" t="s">
        <v>3483</v>
      </c>
      <c r="B1140" s="32" t="s">
        <v>206</v>
      </c>
      <c r="C1140" s="33"/>
      <c r="D1140" s="60">
        <v>4</v>
      </c>
      <c r="E1140" s="35">
        <f t="shared" si="78"/>
        <v>4.0000000000000001E-3</v>
      </c>
      <c r="F1140" s="36" t="str">
        <f t="shared" si="79"/>
        <v>Micro</v>
      </c>
      <c r="G1140" s="37" t="s">
        <v>176</v>
      </c>
      <c r="H1140" s="38">
        <v>54.496437</v>
      </c>
      <c r="I1140" s="38">
        <v>-1.9299485999999999</v>
      </c>
      <c r="J1140" s="38">
        <v>54.496735999999999</v>
      </c>
      <c r="K1140" s="38">
        <v>-1.9308646</v>
      </c>
      <c r="L1140" s="37" t="s">
        <v>40</v>
      </c>
      <c r="M1140" s="39">
        <v>2007</v>
      </c>
      <c r="N1140" s="39">
        <f t="shared" si="81"/>
        <v>14</v>
      </c>
      <c r="O1140" s="40">
        <v>0.36099999999999999</v>
      </c>
      <c r="P1140" s="40">
        <v>0.4</v>
      </c>
      <c r="Q1140" s="41">
        <v>40238</v>
      </c>
      <c r="R1140" s="43">
        <v>14</v>
      </c>
      <c r="S1140" s="43">
        <v>28</v>
      </c>
      <c r="T1140" s="43"/>
      <c r="U1140" s="30"/>
      <c r="V1140" s="31"/>
      <c r="W1140" s="47"/>
      <c r="X1140" s="47"/>
      <c r="Y1140" s="53"/>
    </row>
    <row r="1141" spans="1:25" ht="30" x14ac:dyDescent="0.25">
      <c r="A1141" s="32" t="s">
        <v>3484</v>
      </c>
      <c r="B1141" s="32" t="s">
        <v>32</v>
      </c>
      <c r="C1141" s="33" t="s">
        <v>3191</v>
      </c>
      <c r="D1141" s="60">
        <v>4</v>
      </c>
      <c r="E1141" s="35">
        <f t="shared" si="78"/>
        <v>4.0000000000000001E-3</v>
      </c>
      <c r="F1141" s="36" t="str">
        <f t="shared" si="79"/>
        <v>Micro</v>
      </c>
      <c r="G1141" s="37" t="s">
        <v>176</v>
      </c>
      <c r="H1141" s="38">
        <v>58.218626</v>
      </c>
      <c r="I1141" s="38">
        <v>-6.3927487999999997</v>
      </c>
      <c r="J1141" s="38" t="s">
        <v>197</v>
      </c>
      <c r="K1141" s="38" t="s">
        <v>197</v>
      </c>
      <c r="L1141" s="37" t="s">
        <v>217</v>
      </c>
      <c r="M1141" s="39">
        <v>2005</v>
      </c>
      <c r="N1141" s="39">
        <f t="shared" si="81"/>
        <v>16</v>
      </c>
      <c r="O1141" s="40">
        <v>0.09</v>
      </c>
      <c r="P1141" s="40">
        <v>0.124</v>
      </c>
      <c r="Q1141" s="41">
        <v>40238</v>
      </c>
      <c r="R1141" s="43">
        <v>4</v>
      </c>
      <c r="S1141" s="43"/>
      <c r="T1141" s="43"/>
      <c r="U1141" s="30"/>
      <c r="V1141" s="31"/>
      <c r="W1141" s="47"/>
      <c r="X1141" s="47"/>
      <c r="Y1141" s="52">
        <v>45800</v>
      </c>
    </row>
    <row r="1142" spans="1:25" x14ac:dyDescent="0.25">
      <c r="A1142" s="32" t="s">
        <v>3485</v>
      </c>
      <c r="B1142" s="32" t="s">
        <v>206</v>
      </c>
      <c r="C1142" s="33" t="s">
        <v>3192</v>
      </c>
      <c r="D1142" s="60">
        <v>4</v>
      </c>
      <c r="E1142" s="35">
        <f t="shared" si="78"/>
        <v>4.0000000000000001E-3</v>
      </c>
      <c r="F1142" s="36" t="str">
        <f t="shared" si="79"/>
        <v>Micro</v>
      </c>
      <c r="G1142" s="37" t="s">
        <v>176</v>
      </c>
      <c r="H1142" s="38">
        <v>54.785071000000002</v>
      </c>
      <c r="I1142" s="38">
        <v>-3.1634845</v>
      </c>
      <c r="J1142" s="38">
        <v>54.784896000000003</v>
      </c>
      <c r="K1142" s="38">
        <v>-3.1634389000000001</v>
      </c>
      <c r="L1142" s="37" t="s">
        <v>40</v>
      </c>
      <c r="M1142" s="39">
        <v>2001</v>
      </c>
      <c r="N1142" s="39">
        <f t="shared" si="81"/>
        <v>20</v>
      </c>
      <c r="O1142" s="40">
        <v>0.33900000000000002</v>
      </c>
      <c r="P1142" s="40">
        <v>0.37</v>
      </c>
      <c r="Q1142" s="41">
        <v>39142</v>
      </c>
      <c r="R1142" s="43">
        <v>13</v>
      </c>
      <c r="S1142" s="43">
        <v>13</v>
      </c>
      <c r="T1142" s="43"/>
      <c r="U1142" s="30"/>
      <c r="V1142" s="31"/>
      <c r="W1142" s="47"/>
      <c r="X1142" s="47"/>
      <c r="Y1142" s="53"/>
    </row>
    <row r="1143" spans="1:25" ht="30" x14ac:dyDescent="0.25">
      <c r="A1143" s="32" t="s">
        <v>3084</v>
      </c>
      <c r="B1143" s="32" t="s">
        <v>206</v>
      </c>
      <c r="C1143" s="33" t="s">
        <v>3192</v>
      </c>
      <c r="D1143" s="60">
        <v>4</v>
      </c>
      <c r="E1143" s="35">
        <f t="shared" si="78"/>
        <v>4.0000000000000001E-3</v>
      </c>
      <c r="F1143" s="36" t="str">
        <f t="shared" si="79"/>
        <v>Micro</v>
      </c>
      <c r="G1143" s="37" t="s">
        <v>176</v>
      </c>
      <c r="H1143" s="38">
        <v>50.646756000000003</v>
      </c>
      <c r="I1143" s="38">
        <v>-3.6386056</v>
      </c>
      <c r="J1143" s="38">
        <v>50.649796000000002</v>
      </c>
      <c r="K1143" s="38">
        <v>-3.6406253</v>
      </c>
      <c r="L1143" s="37" t="s">
        <v>217</v>
      </c>
      <c r="M1143" s="39">
        <v>2009</v>
      </c>
      <c r="N1143" s="39">
        <f t="shared" si="81"/>
        <v>12</v>
      </c>
      <c r="O1143" s="40">
        <v>0.104</v>
      </c>
      <c r="P1143" s="40">
        <v>0.4</v>
      </c>
      <c r="Q1143" s="41">
        <v>42186</v>
      </c>
      <c r="R1143" s="43">
        <v>14</v>
      </c>
      <c r="S1143" s="43"/>
      <c r="T1143" s="43"/>
      <c r="U1143" s="30"/>
      <c r="V1143" s="31"/>
      <c r="W1143" s="47"/>
      <c r="X1143" s="47"/>
      <c r="Y1143" s="53"/>
    </row>
    <row r="1144" spans="1:25" x14ac:dyDescent="0.25">
      <c r="A1144" s="32" t="s">
        <v>3486</v>
      </c>
      <c r="B1144" s="32" t="s">
        <v>206</v>
      </c>
      <c r="C1144" s="33"/>
      <c r="D1144" s="60">
        <v>4</v>
      </c>
      <c r="E1144" s="35">
        <f t="shared" si="78"/>
        <v>4.0000000000000001E-3</v>
      </c>
      <c r="F1144" s="36" t="str">
        <f t="shared" si="79"/>
        <v>Micro</v>
      </c>
      <c r="G1144" s="37"/>
      <c r="H1144" s="38"/>
      <c r="I1144" s="38"/>
      <c r="J1144" s="38"/>
      <c r="K1144" s="38"/>
      <c r="L1144" s="37" t="s">
        <v>217</v>
      </c>
      <c r="M1144" s="39">
        <v>1991</v>
      </c>
      <c r="N1144" s="39">
        <f t="shared" si="81"/>
        <v>30</v>
      </c>
      <c r="O1144" s="40">
        <v>7.1999999999999995E-2</v>
      </c>
      <c r="P1144" s="40">
        <v>6.8000000000000005E-2</v>
      </c>
      <c r="Q1144" s="41">
        <v>40238</v>
      </c>
      <c r="R1144" s="43">
        <v>2</v>
      </c>
      <c r="S1144" s="43"/>
      <c r="T1144" s="43"/>
      <c r="U1144" s="30"/>
      <c r="V1144" s="31"/>
      <c r="W1144" s="47"/>
      <c r="X1144" s="47"/>
      <c r="Y1144" s="53"/>
    </row>
    <row r="1145" spans="1:25" x14ac:dyDescent="0.25">
      <c r="A1145" s="32" t="s">
        <v>3487</v>
      </c>
      <c r="B1145" s="32" t="s">
        <v>206</v>
      </c>
      <c r="C1145" s="33"/>
      <c r="D1145" s="60">
        <v>4</v>
      </c>
      <c r="E1145" s="35">
        <f t="shared" si="78"/>
        <v>4.0000000000000001E-3</v>
      </c>
      <c r="F1145" s="36" t="str">
        <f t="shared" si="79"/>
        <v>Micro</v>
      </c>
      <c r="G1145" s="37"/>
      <c r="H1145" s="38"/>
      <c r="I1145" s="38"/>
      <c r="J1145" s="38"/>
      <c r="K1145" s="38"/>
      <c r="L1145" s="37" t="s">
        <v>217</v>
      </c>
      <c r="M1145" s="39">
        <v>2005</v>
      </c>
      <c r="N1145" s="39">
        <f t="shared" si="81"/>
        <v>16</v>
      </c>
      <c r="O1145" s="40">
        <v>0.40799999999999997</v>
      </c>
      <c r="P1145" s="40">
        <v>0.35</v>
      </c>
      <c r="Q1145" s="41">
        <v>39873</v>
      </c>
      <c r="R1145" s="43">
        <v>12</v>
      </c>
      <c r="S1145" s="43"/>
      <c r="T1145" s="43"/>
      <c r="U1145" s="30"/>
      <c r="V1145" s="31"/>
      <c r="W1145" s="47"/>
      <c r="X1145" s="47"/>
      <c r="Y1145" s="53"/>
    </row>
    <row r="1146" spans="1:25" ht="30" x14ac:dyDescent="0.25">
      <c r="A1146" s="32" t="s">
        <v>3085</v>
      </c>
      <c r="B1146" s="32" t="s">
        <v>206</v>
      </c>
      <c r="C1146" s="33"/>
      <c r="D1146" s="60">
        <v>4</v>
      </c>
      <c r="E1146" s="35">
        <f t="shared" si="78"/>
        <v>4.0000000000000001E-3</v>
      </c>
      <c r="F1146" s="36" t="str">
        <f t="shared" si="79"/>
        <v>Micro</v>
      </c>
      <c r="G1146" s="37"/>
      <c r="H1146" s="38"/>
      <c r="I1146" s="38"/>
      <c r="J1146" s="38"/>
      <c r="K1146" s="38"/>
      <c r="L1146" s="37" t="s">
        <v>40</v>
      </c>
      <c r="M1146" s="39"/>
      <c r="N1146" s="39"/>
      <c r="O1146" s="43"/>
      <c r="P1146" s="43"/>
      <c r="Q1146" s="41">
        <v>40238</v>
      </c>
      <c r="R1146" s="43">
        <v>1</v>
      </c>
      <c r="S1146" s="43">
        <v>2</v>
      </c>
      <c r="T1146" s="43"/>
      <c r="U1146" s="30"/>
      <c r="V1146" s="31"/>
      <c r="W1146" s="47"/>
      <c r="X1146" s="47"/>
      <c r="Y1146" s="53"/>
    </row>
    <row r="1147" spans="1:25" x14ac:dyDescent="0.25">
      <c r="A1147" s="32" t="s">
        <v>3488</v>
      </c>
      <c r="B1147" s="32" t="s">
        <v>206</v>
      </c>
      <c r="C1147" s="33"/>
      <c r="D1147" s="60">
        <v>4</v>
      </c>
      <c r="E1147" s="35">
        <f t="shared" si="78"/>
        <v>4.0000000000000001E-3</v>
      </c>
      <c r="F1147" s="36" t="str">
        <f t="shared" si="79"/>
        <v>Micro</v>
      </c>
      <c r="G1147" s="37"/>
      <c r="H1147" s="38"/>
      <c r="I1147" s="38"/>
      <c r="J1147" s="38"/>
      <c r="K1147" s="38"/>
      <c r="L1147" s="37" t="s">
        <v>40</v>
      </c>
      <c r="M1147" s="39"/>
      <c r="N1147" s="39"/>
      <c r="O1147" s="40">
        <v>0.59</v>
      </c>
      <c r="P1147" s="40">
        <v>0.56999999999999995</v>
      </c>
      <c r="Q1147" s="41">
        <v>39142</v>
      </c>
      <c r="R1147" s="43">
        <v>20</v>
      </c>
      <c r="S1147" s="43">
        <v>20</v>
      </c>
      <c r="T1147" s="43"/>
      <c r="U1147" s="30"/>
      <c r="V1147" s="31"/>
      <c r="W1147" s="47"/>
      <c r="X1147" s="47"/>
      <c r="Y1147" s="53"/>
    </row>
    <row r="1148" spans="1:25" x14ac:dyDescent="0.25">
      <c r="A1148" s="32" t="s">
        <v>3086</v>
      </c>
      <c r="B1148" s="32" t="s">
        <v>32</v>
      </c>
      <c r="C1148" s="33"/>
      <c r="D1148" s="60">
        <v>4</v>
      </c>
      <c r="E1148" s="35">
        <f t="shared" si="78"/>
        <v>4.0000000000000001E-3</v>
      </c>
      <c r="F1148" s="36" t="str">
        <f t="shared" si="79"/>
        <v>Micro</v>
      </c>
      <c r="G1148" s="37"/>
      <c r="H1148" s="38"/>
      <c r="I1148" s="38"/>
      <c r="J1148" s="38"/>
      <c r="K1148" s="38"/>
      <c r="L1148" s="37" t="s">
        <v>40</v>
      </c>
      <c r="M1148" s="39">
        <v>2008</v>
      </c>
      <c r="N1148" s="39">
        <f>2021-M1148</f>
        <v>13</v>
      </c>
      <c r="O1148" s="40">
        <v>0.40400000000000003</v>
      </c>
      <c r="P1148" s="40">
        <v>0.49</v>
      </c>
      <c r="Q1148" s="41">
        <v>40238</v>
      </c>
      <c r="R1148" s="43">
        <v>17</v>
      </c>
      <c r="S1148" s="43"/>
      <c r="T1148" s="43"/>
      <c r="U1148" s="30"/>
      <c r="V1148" s="31"/>
      <c r="W1148" s="47"/>
      <c r="X1148" s="47"/>
      <c r="Y1148" s="53"/>
    </row>
    <row r="1149" spans="1:25" x14ac:dyDescent="0.25">
      <c r="A1149" s="32" t="s">
        <v>3195</v>
      </c>
      <c r="B1149" s="32" t="s">
        <v>32</v>
      </c>
      <c r="C1149" s="33" t="s">
        <v>3195</v>
      </c>
      <c r="D1149" s="60">
        <v>3.3</v>
      </c>
      <c r="E1149" s="35">
        <f t="shared" si="78"/>
        <v>3.3E-3</v>
      </c>
      <c r="F1149" s="36" t="str">
        <f t="shared" si="79"/>
        <v>Micro</v>
      </c>
      <c r="G1149" s="37" t="s">
        <v>176</v>
      </c>
      <c r="H1149" s="38">
        <v>57.049669013774498</v>
      </c>
      <c r="I1149" s="38">
        <v>-5.7677065448810403</v>
      </c>
      <c r="J1149" s="38">
        <v>57.054412650353697</v>
      </c>
      <c r="K1149" s="38">
        <v>-5.7718914887693096</v>
      </c>
      <c r="L1149" s="37"/>
      <c r="M1149" s="39"/>
      <c r="N1149" s="39"/>
      <c r="O1149" s="40"/>
      <c r="P1149" s="40"/>
      <c r="Q1149" s="41"/>
      <c r="R1149" s="43"/>
      <c r="S1149" s="43"/>
      <c r="T1149" s="43"/>
      <c r="U1149" s="30"/>
      <c r="V1149" s="31"/>
      <c r="W1149" s="47"/>
      <c r="X1149" s="47"/>
      <c r="Y1149" s="53"/>
    </row>
    <row r="1150" spans="1:25" x14ac:dyDescent="0.25">
      <c r="A1150" s="32" t="s">
        <v>3087</v>
      </c>
      <c r="B1150" s="32" t="s">
        <v>206</v>
      </c>
      <c r="C1150" s="33" t="s">
        <v>3193</v>
      </c>
      <c r="D1150" s="60">
        <v>3</v>
      </c>
      <c r="E1150" s="35">
        <f t="shared" si="78"/>
        <v>3.0000000000000001E-3</v>
      </c>
      <c r="F1150" s="36" t="str">
        <f t="shared" si="79"/>
        <v>Micro</v>
      </c>
      <c r="G1150" s="37" t="s">
        <v>176</v>
      </c>
      <c r="H1150" s="38">
        <v>51.056769000000003</v>
      </c>
      <c r="I1150" s="38">
        <v>-2.5160931</v>
      </c>
      <c r="J1150" s="38" t="s">
        <v>197</v>
      </c>
      <c r="K1150" s="38" t="s">
        <v>197</v>
      </c>
      <c r="L1150" s="37" t="s">
        <v>40</v>
      </c>
      <c r="M1150" s="39">
        <v>2009</v>
      </c>
      <c r="N1150" s="39">
        <f t="shared" ref="N1150:N1155" si="82">2021-M1150</f>
        <v>12</v>
      </c>
      <c r="O1150" s="43"/>
      <c r="P1150" s="43"/>
      <c r="Q1150" s="41">
        <v>40238</v>
      </c>
      <c r="R1150" s="43">
        <v>10</v>
      </c>
      <c r="S1150" s="43">
        <v>19</v>
      </c>
      <c r="T1150" s="43"/>
      <c r="U1150" s="30"/>
      <c r="V1150" s="31"/>
      <c r="W1150" s="47"/>
      <c r="X1150" s="47"/>
      <c r="Y1150" s="53"/>
    </row>
    <row r="1151" spans="1:25" x14ac:dyDescent="0.25">
      <c r="A1151" s="32" t="s">
        <v>3088</v>
      </c>
      <c r="B1151" s="32" t="s">
        <v>72</v>
      </c>
      <c r="C1151" s="33"/>
      <c r="D1151" s="60">
        <v>3</v>
      </c>
      <c r="E1151" s="35">
        <f t="shared" si="78"/>
        <v>3.0000000000000001E-3</v>
      </c>
      <c r="F1151" s="36" t="str">
        <f t="shared" si="79"/>
        <v>Micro</v>
      </c>
      <c r="G1151" s="37"/>
      <c r="H1151" s="38"/>
      <c r="I1151" s="38"/>
      <c r="J1151" s="38"/>
      <c r="K1151" s="38"/>
      <c r="L1151" s="37" t="s">
        <v>217</v>
      </c>
      <c r="M1151" s="39">
        <v>2007</v>
      </c>
      <c r="N1151" s="39">
        <f t="shared" si="82"/>
        <v>14</v>
      </c>
      <c r="O1151" s="40">
        <v>0.16600000000000001</v>
      </c>
      <c r="P1151" s="40">
        <v>3.9E-2</v>
      </c>
      <c r="Q1151" s="41">
        <v>40603</v>
      </c>
      <c r="R1151" s="43">
        <v>1</v>
      </c>
      <c r="S1151" s="43"/>
      <c r="T1151" s="43"/>
      <c r="U1151" s="30"/>
      <c r="V1151" s="31"/>
      <c r="W1151" s="47"/>
      <c r="X1151" s="47"/>
      <c r="Y1151" s="53"/>
    </row>
    <row r="1152" spans="1:25" x14ac:dyDescent="0.25">
      <c r="A1152" s="32" t="s">
        <v>3089</v>
      </c>
      <c r="B1152" s="32" t="s">
        <v>72</v>
      </c>
      <c r="C1152" s="33"/>
      <c r="D1152" s="60">
        <v>3</v>
      </c>
      <c r="E1152" s="35">
        <f t="shared" si="78"/>
        <v>3.0000000000000001E-3</v>
      </c>
      <c r="F1152" s="36" t="str">
        <f t="shared" si="79"/>
        <v>Micro</v>
      </c>
      <c r="G1152" s="37"/>
      <c r="H1152" s="38"/>
      <c r="I1152" s="38"/>
      <c r="J1152" s="38"/>
      <c r="K1152" s="38"/>
      <c r="L1152" s="37" t="s">
        <v>217</v>
      </c>
      <c r="M1152" s="39">
        <v>2008</v>
      </c>
      <c r="N1152" s="39">
        <f t="shared" si="82"/>
        <v>13</v>
      </c>
      <c r="O1152" s="40">
        <v>0.26900000000000002</v>
      </c>
      <c r="P1152" s="40">
        <v>0.113</v>
      </c>
      <c r="Q1152" s="41">
        <v>40969</v>
      </c>
      <c r="R1152" s="43">
        <v>3</v>
      </c>
      <c r="S1152" s="43"/>
      <c r="T1152" s="43"/>
      <c r="U1152" s="30"/>
      <c r="V1152" s="31"/>
      <c r="W1152" s="47"/>
      <c r="X1152" s="47"/>
      <c r="Y1152" s="53"/>
    </row>
    <row r="1153" spans="1:25" ht="30" x14ac:dyDescent="0.25">
      <c r="A1153" s="32" t="s">
        <v>3090</v>
      </c>
      <c r="B1153" s="32" t="s">
        <v>676</v>
      </c>
      <c r="C1153" s="33" t="s">
        <v>3192</v>
      </c>
      <c r="D1153" s="38">
        <v>3</v>
      </c>
      <c r="E1153" s="35">
        <f t="shared" si="78"/>
        <v>3.0000000000000001E-3</v>
      </c>
      <c r="F1153" s="36" t="str">
        <f t="shared" si="79"/>
        <v>Micro</v>
      </c>
      <c r="G1153" s="37" t="s">
        <v>176</v>
      </c>
      <c r="H1153" s="38">
        <v>54.741163</v>
      </c>
      <c r="I1153" s="38">
        <v>-6.0903404999999999</v>
      </c>
      <c r="J1153" s="38" t="s">
        <v>197</v>
      </c>
      <c r="K1153" s="38" t="s">
        <v>197</v>
      </c>
      <c r="L1153" s="37" t="s">
        <v>40</v>
      </c>
      <c r="M1153" s="39">
        <v>2012</v>
      </c>
      <c r="N1153" s="39">
        <f t="shared" si="82"/>
        <v>9</v>
      </c>
      <c r="O1153" s="40">
        <v>0.65200000000000002</v>
      </c>
      <c r="P1153" s="40">
        <v>0.72199999999999998</v>
      </c>
      <c r="Q1153" s="41">
        <v>41699</v>
      </c>
      <c r="R1153" s="43">
        <v>19</v>
      </c>
      <c r="S1153" s="43"/>
      <c r="T1153" s="43"/>
      <c r="U1153" s="30"/>
      <c r="V1153" s="31"/>
      <c r="W1153" s="47"/>
      <c r="X1153" s="47"/>
      <c r="Y1153" s="53"/>
    </row>
    <row r="1154" spans="1:25" x14ac:dyDescent="0.25">
      <c r="A1154" s="32" t="s">
        <v>3489</v>
      </c>
      <c r="B1154" s="32" t="s">
        <v>32</v>
      </c>
      <c r="C1154" s="33"/>
      <c r="D1154" s="60">
        <v>3</v>
      </c>
      <c r="E1154" s="35">
        <f t="shared" si="78"/>
        <v>3.0000000000000001E-3</v>
      </c>
      <c r="F1154" s="36" t="str">
        <f t="shared" si="79"/>
        <v>Micro</v>
      </c>
      <c r="G1154" s="37"/>
      <c r="H1154" s="38"/>
      <c r="I1154" s="38"/>
      <c r="J1154" s="38"/>
      <c r="K1154" s="38"/>
      <c r="L1154" s="37" t="s">
        <v>217</v>
      </c>
      <c r="M1154" s="39">
        <v>2005</v>
      </c>
      <c r="N1154" s="39">
        <f t="shared" si="82"/>
        <v>16</v>
      </c>
      <c r="O1154" s="40">
        <v>0.51800000000000002</v>
      </c>
      <c r="P1154" s="40">
        <v>0.59599999999999997</v>
      </c>
      <c r="Q1154" s="41">
        <v>39873</v>
      </c>
      <c r="R1154" s="43">
        <v>16</v>
      </c>
      <c r="S1154" s="43"/>
      <c r="T1154" s="43"/>
      <c r="U1154" s="30"/>
      <c r="V1154" s="31"/>
      <c r="W1154" s="47"/>
      <c r="X1154" s="47"/>
      <c r="Y1154" s="53"/>
    </row>
    <row r="1155" spans="1:25" x14ac:dyDescent="0.25">
      <c r="A1155" s="32" t="s">
        <v>3091</v>
      </c>
      <c r="B1155" s="32" t="s">
        <v>32</v>
      </c>
      <c r="C1155" s="33" t="s">
        <v>3092</v>
      </c>
      <c r="D1155" s="60">
        <v>3</v>
      </c>
      <c r="E1155" s="35">
        <f t="shared" ref="E1155:E1218" si="83">D1155/1000</f>
        <v>3.0000000000000001E-3</v>
      </c>
      <c r="F1155" s="36" t="str">
        <f t="shared" ref="F1155:F1218" si="84">IF(E1155&gt;=5,"Large",IF(AND(E1155&lt;5,E1155&gt;=0.1),"Small",IF(E1155&lt;0.1,"Micro")))</f>
        <v>Micro</v>
      </c>
      <c r="G1155" s="37" t="s">
        <v>176</v>
      </c>
      <c r="H1155" s="38">
        <v>56.681317999999997</v>
      </c>
      <c r="I1155" s="38">
        <v>-5.8641981000000003</v>
      </c>
      <c r="J1155" s="38">
        <v>56.685777999999999</v>
      </c>
      <c r="K1155" s="38">
        <v>-5.8634449999999996</v>
      </c>
      <c r="L1155" s="37" t="s">
        <v>217</v>
      </c>
      <c r="M1155" s="39">
        <v>2017</v>
      </c>
      <c r="N1155" s="39">
        <f t="shared" si="82"/>
        <v>4</v>
      </c>
      <c r="O1155" s="43"/>
      <c r="P1155" s="43"/>
      <c r="Q1155" s="41">
        <v>43160</v>
      </c>
      <c r="R1155" s="43">
        <v>5</v>
      </c>
      <c r="S1155" s="43"/>
      <c r="T1155" s="43"/>
      <c r="U1155" s="30"/>
      <c r="V1155" s="31"/>
      <c r="W1155" s="47"/>
      <c r="X1155" s="47"/>
      <c r="Y1155" s="53"/>
    </row>
    <row r="1156" spans="1:25" x14ac:dyDescent="0.25">
      <c r="A1156" s="33" t="s">
        <v>3288</v>
      </c>
      <c r="B1156" s="33" t="s">
        <v>32</v>
      </c>
      <c r="C1156" s="33"/>
      <c r="D1156" s="38">
        <v>2</v>
      </c>
      <c r="E1156" s="35">
        <f t="shared" si="83"/>
        <v>2E-3</v>
      </c>
      <c r="F1156" s="36" t="str">
        <f t="shared" si="84"/>
        <v>Micro</v>
      </c>
      <c r="G1156" s="37" t="s">
        <v>176</v>
      </c>
      <c r="H1156" s="38">
        <v>57.089146999999997</v>
      </c>
      <c r="I1156" s="38">
        <v>-5.7419424000000001</v>
      </c>
      <c r="J1156" s="38"/>
      <c r="K1156" s="38"/>
      <c r="L1156" s="37"/>
      <c r="M1156" s="39"/>
      <c r="N1156" s="39"/>
      <c r="O1156" s="40"/>
      <c r="P1156" s="40"/>
      <c r="Q1156" s="41"/>
      <c r="R1156" s="43"/>
      <c r="S1156" s="43"/>
      <c r="T1156" s="43"/>
      <c r="U1156" s="30"/>
      <c r="V1156" s="31"/>
      <c r="W1156" s="47"/>
      <c r="X1156" s="47"/>
      <c r="Y1156" s="53"/>
    </row>
    <row r="1157" spans="1:25" x14ac:dyDescent="0.25">
      <c r="A1157" s="32" t="s">
        <v>3093</v>
      </c>
      <c r="B1157" s="32" t="s">
        <v>206</v>
      </c>
      <c r="C1157" s="33"/>
      <c r="D1157" s="60">
        <v>2</v>
      </c>
      <c r="E1157" s="35">
        <f t="shared" si="83"/>
        <v>2E-3</v>
      </c>
      <c r="F1157" s="36" t="str">
        <f t="shared" si="84"/>
        <v>Micro</v>
      </c>
      <c r="G1157" s="37"/>
      <c r="H1157" s="38"/>
      <c r="I1157" s="38"/>
      <c r="J1157" s="38"/>
      <c r="K1157" s="38"/>
      <c r="L1157" s="37" t="s">
        <v>217</v>
      </c>
      <c r="M1157" s="39">
        <v>2010</v>
      </c>
      <c r="N1157" s="39">
        <f>2021-M1157</f>
        <v>11</v>
      </c>
      <c r="O1157" s="43"/>
      <c r="P1157" s="43"/>
      <c r="Q1157" s="41">
        <v>40238</v>
      </c>
      <c r="R1157" s="43"/>
      <c r="S1157" s="43"/>
      <c r="T1157" s="43"/>
      <c r="U1157" s="30"/>
      <c r="V1157" s="31"/>
      <c r="W1157" s="47"/>
      <c r="X1157" s="47"/>
      <c r="Y1157" s="53"/>
    </row>
    <row r="1158" spans="1:25" ht="30" x14ac:dyDescent="0.25">
      <c r="A1158" s="32" t="s">
        <v>3094</v>
      </c>
      <c r="B1158" s="32" t="s">
        <v>32</v>
      </c>
      <c r="C1158" s="33"/>
      <c r="D1158" s="60">
        <v>2</v>
      </c>
      <c r="E1158" s="35">
        <f t="shared" si="83"/>
        <v>2E-3</v>
      </c>
      <c r="F1158" s="36" t="str">
        <f t="shared" si="84"/>
        <v>Micro</v>
      </c>
      <c r="G1158" s="37"/>
      <c r="H1158" s="38"/>
      <c r="I1158" s="38"/>
      <c r="J1158" s="38"/>
      <c r="K1158" s="38"/>
      <c r="L1158" s="37" t="s">
        <v>217</v>
      </c>
      <c r="M1158" s="39">
        <v>2009</v>
      </c>
      <c r="N1158" s="39">
        <f>2021-M1158</f>
        <v>12</v>
      </c>
      <c r="O1158" s="43"/>
      <c r="P1158" s="43"/>
      <c r="Q1158" s="41">
        <v>40238</v>
      </c>
      <c r="R1158" s="43">
        <v>0</v>
      </c>
      <c r="S1158" s="43"/>
      <c r="T1158" s="43"/>
      <c r="U1158" s="30"/>
      <c r="V1158" s="31"/>
      <c r="W1158" s="47"/>
      <c r="X1158" s="47"/>
      <c r="Y1158" s="53"/>
    </row>
    <row r="1159" spans="1:25" x14ac:dyDescent="0.25">
      <c r="A1159" s="32" t="s">
        <v>3095</v>
      </c>
      <c r="B1159" s="32" t="s">
        <v>72</v>
      </c>
      <c r="C1159" s="33"/>
      <c r="D1159" s="60">
        <v>2</v>
      </c>
      <c r="E1159" s="35">
        <f t="shared" si="83"/>
        <v>2E-3</v>
      </c>
      <c r="F1159" s="36" t="str">
        <f t="shared" si="84"/>
        <v>Micro</v>
      </c>
      <c r="G1159" s="37"/>
      <c r="H1159" s="38"/>
      <c r="I1159" s="38"/>
      <c r="J1159" s="38"/>
      <c r="K1159" s="38"/>
      <c r="L1159" s="37" t="s">
        <v>40</v>
      </c>
      <c r="M1159" s="39"/>
      <c r="N1159" s="39"/>
      <c r="O1159" s="43"/>
      <c r="P1159" s="43"/>
      <c r="Q1159" s="41">
        <v>40238</v>
      </c>
      <c r="R1159" s="43">
        <v>0</v>
      </c>
      <c r="S1159" s="43"/>
      <c r="T1159" s="43"/>
      <c r="U1159" s="30"/>
      <c r="V1159" s="31"/>
      <c r="W1159" s="47"/>
      <c r="X1159" s="47"/>
      <c r="Y1159" s="53"/>
    </row>
    <row r="1160" spans="1:25" x14ac:dyDescent="0.25">
      <c r="A1160" s="32" t="s">
        <v>3490</v>
      </c>
      <c r="B1160" s="32" t="s">
        <v>72</v>
      </c>
      <c r="C1160" s="33"/>
      <c r="D1160" s="60">
        <v>2</v>
      </c>
      <c r="E1160" s="35">
        <f t="shared" si="83"/>
        <v>2E-3</v>
      </c>
      <c r="F1160" s="36" t="str">
        <f t="shared" si="84"/>
        <v>Micro</v>
      </c>
      <c r="G1160" s="37"/>
      <c r="H1160" s="38"/>
      <c r="I1160" s="38"/>
      <c r="J1160" s="38"/>
      <c r="K1160" s="38"/>
      <c r="L1160" s="37" t="s">
        <v>217</v>
      </c>
      <c r="M1160" s="39">
        <v>2006</v>
      </c>
      <c r="N1160" s="39">
        <f>2021-M1160</f>
        <v>15</v>
      </c>
      <c r="O1160" s="40">
        <v>9.2999999999999999E-2</v>
      </c>
      <c r="P1160" s="40">
        <v>0.122</v>
      </c>
      <c r="Q1160" s="41">
        <v>40238</v>
      </c>
      <c r="R1160" s="43">
        <v>2</v>
      </c>
      <c r="S1160" s="43"/>
      <c r="T1160" s="43"/>
      <c r="U1160" s="30"/>
      <c r="V1160" s="31"/>
      <c r="W1160" s="47"/>
      <c r="X1160" s="47"/>
      <c r="Y1160" s="53"/>
    </row>
    <row r="1161" spans="1:25" ht="30" x14ac:dyDescent="0.25">
      <c r="A1161" s="32" t="s">
        <v>3096</v>
      </c>
      <c r="B1161" s="32" t="s">
        <v>206</v>
      </c>
      <c r="C1161" s="33" t="s">
        <v>3194</v>
      </c>
      <c r="D1161" s="60">
        <v>2</v>
      </c>
      <c r="E1161" s="35">
        <f t="shared" si="83"/>
        <v>2E-3</v>
      </c>
      <c r="F1161" s="36" t="str">
        <f t="shared" si="84"/>
        <v>Micro</v>
      </c>
      <c r="G1161" s="37" t="s">
        <v>176</v>
      </c>
      <c r="H1161" s="38">
        <v>54.716904999999997</v>
      </c>
      <c r="I1161" s="38">
        <v>-2.6740343000000002</v>
      </c>
      <c r="J1161" s="38" t="s">
        <v>197</v>
      </c>
      <c r="K1161" s="38" t="s">
        <v>197</v>
      </c>
      <c r="L1161" s="37" t="s">
        <v>217</v>
      </c>
      <c r="M1161" s="39">
        <v>2009</v>
      </c>
      <c r="N1161" s="39">
        <f>2021-M1161</f>
        <v>12</v>
      </c>
      <c r="O1161" s="40">
        <v>1.7999999999999999E-2</v>
      </c>
      <c r="P1161" s="40">
        <v>5.5E-2</v>
      </c>
      <c r="Q1161" s="41">
        <v>40969</v>
      </c>
      <c r="R1161" s="43">
        <v>1</v>
      </c>
      <c r="S1161" s="43"/>
      <c r="T1161" s="43"/>
      <c r="U1161" s="30"/>
      <c r="V1161" s="31"/>
      <c r="W1161" s="47"/>
      <c r="X1161" s="47"/>
      <c r="Y1161" s="53"/>
    </row>
    <row r="1162" spans="1:25" ht="30" x14ac:dyDescent="0.25">
      <c r="A1162" s="32" t="s">
        <v>3491</v>
      </c>
      <c r="B1162" s="32" t="s">
        <v>206</v>
      </c>
      <c r="C1162" s="33"/>
      <c r="D1162" s="60">
        <v>2</v>
      </c>
      <c r="E1162" s="35">
        <f t="shared" si="83"/>
        <v>2E-3</v>
      </c>
      <c r="F1162" s="36" t="str">
        <f t="shared" si="84"/>
        <v>Micro</v>
      </c>
      <c r="G1162" s="37" t="s">
        <v>34</v>
      </c>
      <c r="H1162" s="38">
        <v>53.018906000000001</v>
      </c>
      <c r="I1162" s="38">
        <v>-1.7021607000000001</v>
      </c>
      <c r="J1162" s="38">
        <v>53.019350000000003</v>
      </c>
      <c r="K1162" s="38">
        <v>-1.7007156000000001</v>
      </c>
      <c r="L1162" s="37" t="s">
        <v>40</v>
      </c>
      <c r="M1162" s="39">
        <v>2005</v>
      </c>
      <c r="N1162" s="39">
        <f>2021-M1162</f>
        <v>16</v>
      </c>
      <c r="O1162" s="40">
        <v>0.20399999999999999</v>
      </c>
      <c r="P1162" s="40">
        <v>0.34200000000000003</v>
      </c>
      <c r="Q1162" s="41">
        <v>39142</v>
      </c>
      <c r="R1162" s="43">
        <v>6</v>
      </c>
      <c r="S1162" s="43">
        <v>6</v>
      </c>
      <c r="T1162" s="43"/>
      <c r="U1162" s="30"/>
      <c r="V1162" s="31"/>
      <c r="W1162" s="47"/>
      <c r="X1162" s="47"/>
      <c r="Y1162" s="53"/>
    </row>
    <row r="1163" spans="1:25" x14ac:dyDescent="0.25">
      <c r="A1163" s="32" t="s">
        <v>3492</v>
      </c>
      <c r="B1163" s="32" t="s">
        <v>206</v>
      </c>
      <c r="C1163" s="33"/>
      <c r="D1163" s="60">
        <v>2</v>
      </c>
      <c r="E1163" s="35">
        <f t="shared" si="83"/>
        <v>2E-3</v>
      </c>
      <c r="F1163" s="36" t="str">
        <f t="shared" si="84"/>
        <v>Micro</v>
      </c>
      <c r="G1163" s="37"/>
      <c r="H1163" s="38"/>
      <c r="I1163" s="38"/>
      <c r="J1163" s="38"/>
      <c r="K1163" s="38"/>
      <c r="L1163" s="37" t="s">
        <v>40</v>
      </c>
      <c r="M1163" s="39">
        <v>1987</v>
      </c>
      <c r="N1163" s="39">
        <f>2021-M1163</f>
        <v>34</v>
      </c>
      <c r="O1163" s="40">
        <v>0.4</v>
      </c>
      <c r="P1163" s="40">
        <v>0.4</v>
      </c>
      <c r="Q1163" s="41">
        <v>38777</v>
      </c>
      <c r="R1163" s="43">
        <v>7</v>
      </c>
      <c r="S1163" s="43">
        <v>7</v>
      </c>
      <c r="T1163" s="43"/>
      <c r="U1163" s="30"/>
      <c r="V1163" s="31"/>
      <c r="W1163" s="47"/>
      <c r="X1163" s="47"/>
      <c r="Y1163" s="53"/>
    </row>
    <row r="1164" spans="1:25" x14ac:dyDescent="0.25">
      <c r="A1164" s="32" t="s">
        <v>3493</v>
      </c>
      <c r="B1164" s="32" t="s">
        <v>72</v>
      </c>
      <c r="C1164" s="33"/>
      <c r="D1164" s="60">
        <v>2</v>
      </c>
      <c r="E1164" s="35">
        <f t="shared" si="83"/>
        <v>2E-3</v>
      </c>
      <c r="F1164" s="36" t="str">
        <f t="shared" si="84"/>
        <v>Micro</v>
      </c>
      <c r="G1164" s="37"/>
      <c r="H1164" s="38"/>
      <c r="I1164" s="38"/>
      <c r="J1164" s="38"/>
      <c r="K1164" s="38"/>
      <c r="L1164" s="37" t="s">
        <v>40</v>
      </c>
      <c r="M1164" s="39">
        <v>2005</v>
      </c>
      <c r="N1164" s="39">
        <f>2021-M1164</f>
        <v>16</v>
      </c>
      <c r="O1164" s="43"/>
      <c r="P1164" s="43"/>
      <c r="Q1164" s="41">
        <v>39142</v>
      </c>
      <c r="R1164" s="43">
        <v>4</v>
      </c>
      <c r="S1164" s="43">
        <v>4</v>
      </c>
      <c r="T1164" s="43"/>
      <c r="U1164" s="30"/>
      <c r="V1164" s="31"/>
      <c r="W1164" s="47"/>
      <c r="X1164" s="47"/>
      <c r="Y1164" s="53"/>
    </row>
    <row r="1165" spans="1:25" ht="30" x14ac:dyDescent="0.25">
      <c r="A1165" s="32" t="s">
        <v>3097</v>
      </c>
      <c r="B1165" s="32" t="s">
        <v>206</v>
      </c>
      <c r="C1165" s="33"/>
      <c r="D1165" s="60">
        <v>2</v>
      </c>
      <c r="E1165" s="35">
        <f t="shared" si="83"/>
        <v>2E-3</v>
      </c>
      <c r="F1165" s="36" t="str">
        <f t="shared" si="84"/>
        <v>Micro</v>
      </c>
      <c r="G1165" s="37"/>
      <c r="H1165" s="38"/>
      <c r="I1165" s="38"/>
      <c r="J1165" s="38"/>
      <c r="K1165" s="38"/>
      <c r="L1165" s="37" t="s">
        <v>40</v>
      </c>
      <c r="M1165" s="39"/>
      <c r="N1165" s="39"/>
      <c r="O1165" s="43"/>
      <c r="P1165" s="43"/>
      <c r="Q1165" s="41">
        <v>40238</v>
      </c>
      <c r="R1165" s="43">
        <v>8</v>
      </c>
      <c r="S1165" s="43"/>
      <c r="T1165" s="43"/>
      <c r="U1165" s="30"/>
      <c r="V1165" s="31"/>
      <c r="W1165" s="47"/>
      <c r="X1165" s="47"/>
      <c r="Y1165" s="53"/>
    </row>
    <row r="1166" spans="1:25" x14ac:dyDescent="0.25">
      <c r="A1166" s="32" t="s">
        <v>3098</v>
      </c>
      <c r="B1166" s="32" t="s">
        <v>32</v>
      </c>
      <c r="C1166" s="33"/>
      <c r="D1166" s="60">
        <v>2</v>
      </c>
      <c r="E1166" s="35">
        <f t="shared" si="83"/>
        <v>2E-3</v>
      </c>
      <c r="F1166" s="36" t="str">
        <f t="shared" si="84"/>
        <v>Micro</v>
      </c>
      <c r="G1166" s="37"/>
      <c r="H1166" s="38"/>
      <c r="I1166" s="38"/>
      <c r="J1166" s="38"/>
      <c r="K1166" s="38"/>
      <c r="L1166" s="37" t="s">
        <v>217</v>
      </c>
      <c r="M1166" s="39">
        <v>2010</v>
      </c>
      <c r="N1166" s="39">
        <f>2021-M1166</f>
        <v>11</v>
      </c>
      <c r="O1166" s="43"/>
      <c r="P1166" s="43"/>
      <c r="Q1166" s="41">
        <v>40238</v>
      </c>
      <c r="R1166" s="43"/>
      <c r="S1166" s="43"/>
      <c r="T1166" s="43"/>
      <c r="U1166" s="30"/>
      <c r="V1166" s="31"/>
      <c r="W1166" s="47"/>
      <c r="X1166" s="47"/>
      <c r="Y1166" s="53"/>
    </row>
    <row r="1167" spans="1:25" x14ac:dyDescent="0.25">
      <c r="A1167" s="32" t="s">
        <v>3099</v>
      </c>
      <c r="B1167" s="32" t="s">
        <v>32</v>
      </c>
      <c r="C1167" s="33"/>
      <c r="D1167" s="60">
        <v>1</v>
      </c>
      <c r="E1167" s="35">
        <f t="shared" si="83"/>
        <v>1E-3</v>
      </c>
      <c r="F1167" s="36" t="str">
        <f t="shared" si="84"/>
        <v>Micro</v>
      </c>
      <c r="G1167" s="37"/>
      <c r="H1167" s="38"/>
      <c r="I1167" s="38"/>
      <c r="J1167" s="38"/>
      <c r="K1167" s="38"/>
      <c r="L1167" s="37" t="s">
        <v>217</v>
      </c>
      <c r="M1167" s="39">
        <v>2009</v>
      </c>
      <c r="N1167" s="39">
        <f>2021-M1167</f>
        <v>12</v>
      </c>
      <c r="O1167" s="43"/>
      <c r="P1167" s="43"/>
      <c r="Q1167" s="41">
        <v>40238</v>
      </c>
      <c r="R1167" s="43">
        <v>2</v>
      </c>
      <c r="S1167" s="43"/>
      <c r="T1167" s="43"/>
      <c r="U1167" s="30"/>
      <c r="V1167" s="31"/>
      <c r="W1167" s="47"/>
      <c r="X1167" s="47"/>
      <c r="Y1167" s="53"/>
    </row>
    <row r="1168" spans="1:25" x14ac:dyDescent="0.25">
      <c r="A1168" s="32" t="s">
        <v>3100</v>
      </c>
      <c r="B1168" s="32" t="s">
        <v>32</v>
      </c>
      <c r="C1168" s="33"/>
      <c r="D1168" s="60">
        <v>1</v>
      </c>
      <c r="E1168" s="35">
        <f t="shared" si="83"/>
        <v>1E-3</v>
      </c>
      <c r="F1168" s="36" t="str">
        <f t="shared" si="84"/>
        <v>Micro</v>
      </c>
      <c r="G1168" s="37" t="s">
        <v>176</v>
      </c>
      <c r="H1168" s="38">
        <v>58.449829999999999</v>
      </c>
      <c r="I1168" s="38">
        <v>-4.7653903</v>
      </c>
      <c r="J1168" s="38">
        <v>58.450873999999999</v>
      </c>
      <c r="K1168" s="38">
        <v>-4.7640900000000004</v>
      </c>
      <c r="L1168" s="37"/>
      <c r="M1168" s="39"/>
      <c r="N1168" s="39"/>
      <c r="O1168" s="43"/>
      <c r="P1168" s="43"/>
      <c r="Q1168" s="41"/>
      <c r="R1168" s="43"/>
      <c r="S1168" s="43"/>
      <c r="T1168" s="43" t="s">
        <v>52</v>
      </c>
      <c r="U1168" s="30"/>
      <c r="V1168" s="31"/>
      <c r="W1168" s="47"/>
      <c r="X1168" s="47"/>
      <c r="Y1168" s="53"/>
    </row>
    <row r="1169" spans="1:25" x14ac:dyDescent="0.25">
      <c r="A1169" s="32" t="s">
        <v>3101</v>
      </c>
      <c r="B1169" s="32" t="s">
        <v>32</v>
      </c>
      <c r="C1169" s="33"/>
      <c r="D1169" s="60">
        <v>1</v>
      </c>
      <c r="E1169" s="35">
        <f t="shared" si="83"/>
        <v>1E-3</v>
      </c>
      <c r="F1169" s="36" t="str">
        <f t="shared" si="84"/>
        <v>Micro</v>
      </c>
      <c r="G1169" s="37"/>
      <c r="H1169" s="38"/>
      <c r="I1169" s="38"/>
      <c r="J1169" s="38"/>
      <c r="K1169" s="38"/>
      <c r="L1169" s="37" t="s">
        <v>217</v>
      </c>
      <c r="M1169" s="39">
        <v>2008</v>
      </c>
      <c r="N1169" s="39">
        <f>2021-M1169</f>
        <v>13</v>
      </c>
      <c r="O1169" s="40">
        <v>0.30199999999999999</v>
      </c>
      <c r="P1169" s="40">
        <v>0.44400000000000001</v>
      </c>
      <c r="Q1169" s="41">
        <v>40238</v>
      </c>
      <c r="R1169" s="43">
        <v>4</v>
      </c>
      <c r="S1169" s="43"/>
      <c r="T1169" s="43"/>
      <c r="U1169" s="30"/>
      <c r="V1169" s="31"/>
      <c r="W1169" s="47"/>
      <c r="X1169" s="47"/>
      <c r="Y1169" s="53"/>
    </row>
    <row r="1170" spans="1:25" x14ac:dyDescent="0.25">
      <c r="A1170" s="32" t="s">
        <v>3102</v>
      </c>
      <c r="B1170" s="32" t="s">
        <v>72</v>
      </c>
      <c r="C1170" s="33"/>
      <c r="D1170" s="60">
        <v>1</v>
      </c>
      <c r="E1170" s="35">
        <f t="shared" si="83"/>
        <v>1E-3</v>
      </c>
      <c r="F1170" s="36" t="str">
        <f t="shared" si="84"/>
        <v>Micro</v>
      </c>
      <c r="G1170" s="37"/>
      <c r="H1170" s="38"/>
      <c r="I1170" s="38"/>
      <c r="J1170" s="38"/>
      <c r="K1170" s="38"/>
      <c r="L1170" s="37" t="s">
        <v>217</v>
      </c>
      <c r="M1170" s="39">
        <v>2006</v>
      </c>
      <c r="N1170" s="39">
        <f>2021-M1170</f>
        <v>15</v>
      </c>
      <c r="O1170" s="40">
        <v>0.16300000000000001</v>
      </c>
      <c r="P1170" s="40">
        <v>0.109</v>
      </c>
      <c r="Q1170" s="41">
        <v>40969</v>
      </c>
      <c r="R1170" s="43">
        <v>1</v>
      </c>
      <c r="S1170" s="43"/>
      <c r="T1170" s="43"/>
      <c r="U1170" s="30"/>
      <c r="V1170" s="31"/>
      <c r="W1170" s="47"/>
      <c r="X1170" s="47"/>
      <c r="Y1170" s="53"/>
    </row>
    <row r="1171" spans="1:25" ht="30" x14ac:dyDescent="0.25">
      <c r="A1171" s="32" t="s">
        <v>3301</v>
      </c>
      <c r="B1171" s="32" t="s">
        <v>32</v>
      </c>
      <c r="C1171" s="33" t="s">
        <v>2861</v>
      </c>
      <c r="D1171" s="60">
        <v>0.7</v>
      </c>
      <c r="E1171" s="35">
        <f t="shared" si="83"/>
        <v>6.9999999999999999E-4</v>
      </c>
      <c r="F1171" s="36" t="str">
        <f t="shared" si="84"/>
        <v>Micro</v>
      </c>
      <c r="G1171" s="37" t="s">
        <v>176</v>
      </c>
      <c r="H1171" s="38">
        <v>57.571069999999999</v>
      </c>
      <c r="I1171" s="38">
        <v>-4.3786480000000001</v>
      </c>
      <c r="J1171" s="38"/>
      <c r="K1171" s="38"/>
      <c r="L1171" s="37" t="s">
        <v>217</v>
      </c>
      <c r="M1171" s="39">
        <v>1905</v>
      </c>
      <c r="N1171" s="39">
        <f>2021-M1171</f>
        <v>116</v>
      </c>
      <c r="O1171" s="40">
        <v>0.42499999999999999</v>
      </c>
      <c r="P1171" s="40">
        <v>0.35399999999999998</v>
      </c>
      <c r="Q1171" s="41">
        <v>44197</v>
      </c>
      <c r="R1171" s="43">
        <v>140</v>
      </c>
      <c r="S1171" s="43"/>
      <c r="T1171" s="43" t="s">
        <v>52</v>
      </c>
      <c r="U1171" s="30"/>
      <c r="V1171" s="31"/>
      <c r="W1171" s="47"/>
      <c r="X1171" s="47"/>
      <c r="Y1171" s="53"/>
    </row>
    <row r="1172" spans="1:25" x14ac:dyDescent="0.25">
      <c r="A1172" s="32" t="s">
        <v>3103</v>
      </c>
      <c r="B1172" s="32" t="s">
        <v>32</v>
      </c>
      <c r="C1172" s="33"/>
      <c r="D1172" s="60">
        <v>0</v>
      </c>
      <c r="E1172" s="35">
        <f t="shared" si="83"/>
        <v>0</v>
      </c>
      <c r="F1172" s="36" t="str">
        <f t="shared" si="84"/>
        <v>Micro</v>
      </c>
      <c r="G1172" s="37"/>
      <c r="H1172" s="38"/>
      <c r="I1172" s="38"/>
      <c r="J1172" s="38"/>
      <c r="K1172" s="38"/>
      <c r="L1172" s="37" t="s">
        <v>217</v>
      </c>
      <c r="M1172" s="39">
        <v>2000</v>
      </c>
      <c r="N1172" s="39">
        <f>2021-M1172</f>
        <v>21</v>
      </c>
      <c r="O1172" s="43"/>
      <c r="P1172" s="43"/>
      <c r="Q1172" s="41">
        <v>40603</v>
      </c>
      <c r="R1172" s="43">
        <v>1</v>
      </c>
      <c r="S1172" s="43"/>
      <c r="T1172" s="43"/>
      <c r="U1172" s="30"/>
      <c r="V1172" s="31"/>
      <c r="W1172" s="47"/>
      <c r="X1172" s="47"/>
      <c r="Y1172" s="53"/>
    </row>
    <row r="1173" spans="1:25" x14ac:dyDescent="0.25">
      <c r="A1173" s="33" t="s">
        <v>3293</v>
      </c>
      <c r="B1173" s="33" t="s">
        <v>32</v>
      </c>
      <c r="C1173" s="33"/>
      <c r="D1173" s="38" t="s">
        <v>3294</v>
      </c>
      <c r="E1173" s="35"/>
      <c r="F1173" s="36" t="s">
        <v>3135</v>
      </c>
      <c r="G1173" s="37" t="s">
        <v>176</v>
      </c>
      <c r="H1173" s="38">
        <v>57.887078000000002</v>
      </c>
      <c r="I1173" s="38">
        <v>-5.1811446999999999</v>
      </c>
      <c r="J1173" s="38">
        <v>57.882610999999997</v>
      </c>
      <c r="K1173" s="38">
        <v>-5.1899638000000001</v>
      </c>
      <c r="L1173" s="37"/>
      <c r="M1173" s="39"/>
      <c r="N1173" s="39"/>
      <c r="O1173" s="40"/>
      <c r="P1173" s="40"/>
      <c r="Q1173" s="41"/>
      <c r="R1173" s="43"/>
      <c r="S1173" s="43"/>
      <c r="T1173" s="43"/>
      <c r="U1173" s="30"/>
      <c r="V1173" s="31"/>
      <c r="W1173" s="47"/>
      <c r="X1173" s="47"/>
      <c r="Y1173" s="53"/>
    </row>
    <row r="1174" spans="1:25" x14ac:dyDescent="0.25">
      <c r="A1174" s="33" t="s">
        <v>3295</v>
      </c>
      <c r="B1174" s="33" t="s">
        <v>32</v>
      </c>
      <c r="C1174" s="33"/>
      <c r="D1174" s="38" t="s">
        <v>3294</v>
      </c>
      <c r="E1174" s="35"/>
      <c r="F1174" s="36" t="str">
        <f>IF(E1174&gt;=5,"Large",IF(AND(E1174&lt;5,E1174&gt;=0.1),"Small",IF(E1174&lt;0.1,"Micro")))</f>
        <v>Micro</v>
      </c>
      <c r="G1174" s="37" t="s">
        <v>176</v>
      </c>
      <c r="H1174" s="38">
        <v>57.480829999999997</v>
      </c>
      <c r="I1174" s="38">
        <v>-5.1576773999999999</v>
      </c>
      <c r="J1174" s="38"/>
      <c r="K1174" s="38"/>
      <c r="L1174" s="37"/>
      <c r="M1174" s="39"/>
      <c r="N1174" s="39"/>
      <c r="O1174" s="40"/>
      <c r="P1174" s="40"/>
      <c r="Q1174" s="41"/>
      <c r="R1174" s="43"/>
      <c r="S1174" s="43"/>
      <c r="T1174" s="43"/>
      <c r="U1174" s="30"/>
      <c r="V1174" s="31"/>
      <c r="W1174" s="47"/>
      <c r="X1174" s="47"/>
      <c r="Y1174" s="53"/>
    </row>
  </sheetData>
  <sortState ref="A2:Y1174">
    <sortCondition descending="1" ref="E2:E1174"/>
  </sortState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EC7C-4251-483D-B62B-F0291761485E}">
  <dimension ref="A1:T30"/>
  <sheetViews>
    <sheetView zoomScale="85" zoomScaleNormal="85" workbookViewId="0">
      <selection activeCell="I3" sqref="I3"/>
    </sheetView>
  </sheetViews>
  <sheetFormatPr defaultRowHeight="15" x14ac:dyDescent="0.25"/>
  <cols>
    <col min="1" max="1" width="16" bestFit="1" customWidth="1"/>
    <col min="2" max="2" width="16" customWidth="1"/>
    <col min="3" max="4" width="14.42578125" customWidth="1"/>
    <col min="5" max="10" width="18.5703125" customWidth="1"/>
    <col min="11" max="17" width="15.140625" customWidth="1"/>
    <col min="18" max="19" width="14.7109375" customWidth="1"/>
  </cols>
  <sheetData>
    <row r="1" spans="1:20" ht="60" x14ac:dyDescent="0.25">
      <c r="A1" s="4" t="s">
        <v>0</v>
      </c>
      <c r="B1" s="4" t="s">
        <v>3354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3196</v>
      </c>
      <c r="H1" s="4" t="s">
        <v>3366</v>
      </c>
      <c r="I1" s="4" t="s">
        <v>3367</v>
      </c>
      <c r="J1" s="5" t="s">
        <v>5</v>
      </c>
      <c r="K1" s="4" t="s">
        <v>6</v>
      </c>
      <c r="L1" s="5" t="s">
        <v>3349</v>
      </c>
      <c r="M1" s="5" t="s">
        <v>3198</v>
      </c>
      <c r="N1" s="5" t="s">
        <v>3199</v>
      </c>
      <c r="O1" s="5" t="s">
        <v>3200</v>
      </c>
      <c r="P1" s="5" t="s">
        <v>3201</v>
      </c>
      <c r="Q1" s="4" t="s">
        <v>12</v>
      </c>
      <c r="R1" s="5" t="s">
        <v>3202</v>
      </c>
      <c r="S1" s="5" t="s">
        <v>14</v>
      </c>
    </row>
    <row r="2" spans="1:20" ht="105" x14ac:dyDescent="0.25">
      <c r="A2" s="1"/>
      <c r="B2" s="1"/>
      <c r="C2" s="1" t="s">
        <v>3458</v>
      </c>
      <c r="D2" s="1"/>
      <c r="E2" s="1" t="s">
        <v>3438</v>
      </c>
      <c r="F2" s="1" t="s">
        <v>3439</v>
      </c>
      <c r="G2" s="1" t="s">
        <v>3197</v>
      </c>
      <c r="H2" s="1" t="s">
        <v>3459</v>
      </c>
      <c r="I2" s="1" t="s">
        <v>3475</v>
      </c>
      <c r="J2" s="1" t="s">
        <v>3368</v>
      </c>
      <c r="K2" s="1" t="s">
        <v>3464</v>
      </c>
      <c r="L2" s="1" t="s">
        <v>3465</v>
      </c>
      <c r="M2" s="28" t="s">
        <v>3460</v>
      </c>
      <c r="N2" s="28" t="s">
        <v>3461</v>
      </c>
      <c r="O2" s="28" t="s">
        <v>3462</v>
      </c>
      <c r="P2" s="28" t="s">
        <v>3463</v>
      </c>
      <c r="Q2" s="1" t="s">
        <v>24</v>
      </c>
      <c r="R2" s="1" t="s">
        <v>3474</v>
      </c>
      <c r="S2" s="29" t="s">
        <v>25</v>
      </c>
    </row>
    <row r="3" spans="1:20" ht="105" x14ac:dyDescent="0.25">
      <c r="A3" s="33" t="s">
        <v>3345</v>
      </c>
      <c r="B3" s="33" t="s">
        <v>3356</v>
      </c>
      <c r="C3" s="32" t="s">
        <v>32</v>
      </c>
      <c r="D3" s="93" t="s">
        <v>3203</v>
      </c>
      <c r="E3" s="34">
        <v>6000</v>
      </c>
      <c r="F3" s="98">
        <f>E3/1000</f>
        <v>6</v>
      </c>
      <c r="G3" s="98">
        <v>398</v>
      </c>
      <c r="H3" s="98">
        <v>1.5</v>
      </c>
      <c r="I3" s="34">
        <v>4</v>
      </c>
      <c r="J3" s="100" t="str">
        <f>IF(F3&gt;=5,"Large",IF(AND(F3&lt;5,F3&gt;=0.1),"Small",IF(F3&lt;0.1,"Micro")))</f>
        <v>Large</v>
      </c>
      <c r="K3" s="93" t="s">
        <v>3136</v>
      </c>
      <c r="L3" s="93" t="s">
        <v>3352</v>
      </c>
      <c r="M3" s="60">
        <v>58.641807</v>
      </c>
      <c r="N3" s="60">
        <v>-3.1289389999999999</v>
      </c>
      <c r="O3" s="60">
        <v>58.665156000000003</v>
      </c>
      <c r="P3" s="60">
        <v>-3.1424761000000001</v>
      </c>
      <c r="Q3" s="93" t="s">
        <v>40</v>
      </c>
      <c r="R3" s="94">
        <v>2018</v>
      </c>
      <c r="S3" s="94">
        <f>2021-R3</f>
        <v>3</v>
      </c>
    </row>
    <row r="4" spans="1:20" ht="82.5" customHeight="1" x14ac:dyDescent="0.25">
      <c r="A4" s="33" t="s">
        <v>3365</v>
      </c>
      <c r="B4" s="33" t="s">
        <v>3361</v>
      </c>
      <c r="C4" s="32" t="s">
        <v>32</v>
      </c>
      <c r="D4" s="93" t="s">
        <v>3360</v>
      </c>
      <c r="E4" s="34">
        <v>2000</v>
      </c>
      <c r="F4" s="98">
        <f>E4/1000</f>
        <v>2</v>
      </c>
      <c r="G4" s="98"/>
      <c r="H4" s="98">
        <v>1</v>
      </c>
      <c r="I4" s="34">
        <v>2</v>
      </c>
      <c r="J4" s="100" t="str">
        <f t="shared" ref="J4:J8" si="0">IF(F4&gt;=5,"Large",IF(AND(F4&lt;5,F4&gt;=0.1),"Small",IF(F4&lt;0.1,"Micro")))</f>
        <v>Small</v>
      </c>
      <c r="K4" s="93" t="s">
        <v>3136</v>
      </c>
      <c r="L4" s="93" t="s">
        <v>3466</v>
      </c>
      <c r="M4" s="60">
        <v>59.166243000000001</v>
      </c>
      <c r="N4" s="60">
        <v>-2.8024162000000001</v>
      </c>
      <c r="O4" s="38">
        <v>59.145198000000001</v>
      </c>
      <c r="P4" s="38">
        <v>-2.8166576000000001</v>
      </c>
      <c r="Q4" s="93"/>
      <c r="R4" s="94">
        <v>2021</v>
      </c>
      <c r="S4" s="94">
        <f>2021-R4</f>
        <v>0</v>
      </c>
    </row>
    <row r="5" spans="1:20" ht="75" x14ac:dyDescent="0.25">
      <c r="A5" s="33" t="s">
        <v>3346</v>
      </c>
      <c r="B5" s="33" t="s">
        <v>3357</v>
      </c>
      <c r="C5" s="32" t="s">
        <v>32</v>
      </c>
      <c r="D5" s="93" t="s">
        <v>3347</v>
      </c>
      <c r="E5" s="60">
        <v>600</v>
      </c>
      <c r="F5" s="98">
        <f t="shared" ref="F5:F7" si="1">E5/1000</f>
        <v>0.6</v>
      </c>
      <c r="G5" s="98"/>
      <c r="H5" s="98">
        <v>0.1</v>
      </c>
      <c r="I5" s="34">
        <v>4</v>
      </c>
      <c r="J5" s="100" t="str">
        <f t="shared" si="0"/>
        <v>Small</v>
      </c>
      <c r="K5" s="93" t="s">
        <v>3136</v>
      </c>
      <c r="L5" s="93" t="s">
        <v>3348</v>
      </c>
      <c r="M5" s="60">
        <v>60.698216000000002</v>
      </c>
      <c r="N5" s="60">
        <v>-0.99953323999999999</v>
      </c>
      <c r="O5" s="60">
        <v>60.699337</v>
      </c>
      <c r="P5" s="60">
        <v>-0.98467112000000001</v>
      </c>
      <c r="Q5" s="93" t="s">
        <v>40</v>
      </c>
      <c r="R5" s="95">
        <v>2016</v>
      </c>
      <c r="S5" s="94">
        <f t="shared" ref="S5:S8" si="2">2021-R5</f>
        <v>5</v>
      </c>
    </row>
    <row r="6" spans="1:20" ht="75" x14ac:dyDescent="0.25">
      <c r="A6" s="96" t="s">
        <v>3364</v>
      </c>
      <c r="B6" s="96" t="s">
        <v>3363</v>
      </c>
      <c r="C6" s="33" t="s">
        <v>32</v>
      </c>
      <c r="D6" s="91" t="s">
        <v>3362</v>
      </c>
      <c r="E6" s="97">
        <v>1500</v>
      </c>
      <c r="F6" s="35">
        <f t="shared" si="1"/>
        <v>1.5</v>
      </c>
      <c r="G6" s="99"/>
      <c r="H6" s="69">
        <v>1.5</v>
      </c>
      <c r="I6" s="101">
        <v>1</v>
      </c>
      <c r="J6" s="100" t="str">
        <f t="shared" si="0"/>
        <v>Small</v>
      </c>
      <c r="K6" s="37" t="s">
        <v>3136</v>
      </c>
      <c r="L6" s="93" t="s">
        <v>3466</v>
      </c>
      <c r="M6" s="60">
        <v>59.166243000000001</v>
      </c>
      <c r="N6" s="60">
        <v>-2.8024162000000001</v>
      </c>
      <c r="O6" s="47">
        <v>59.143521</v>
      </c>
      <c r="P6" s="47">
        <v>-2.8055764999999999</v>
      </c>
      <c r="Q6" s="92"/>
      <c r="R6" s="69">
        <v>2021</v>
      </c>
      <c r="S6" s="69">
        <f t="shared" si="2"/>
        <v>0</v>
      </c>
    </row>
    <row r="7" spans="1:20" s="3" customFormat="1" ht="65.25" customHeight="1" x14ac:dyDescent="0.25">
      <c r="A7" s="33" t="s">
        <v>3353</v>
      </c>
      <c r="B7" s="33" t="s">
        <v>3355</v>
      </c>
      <c r="C7" s="33" t="s">
        <v>676</v>
      </c>
      <c r="D7" s="37" t="s">
        <v>3350</v>
      </c>
      <c r="E7" s="97">
        <v>30</v>
      </c>
      <c r="F7" s="35">
        <f t="shared" si="1"/>
        <v>0.03</v>
      </c>
      <c r="G7" s="69">
        <v>0.03</v>
      </c>
      <c r="H7" s="69">
        <v>0.3</v>
      </c>
      <c r="I7" s="101">
        <v>1</v>
      </c>
      <c r="J7" s="100" t="str">
        <f t="shared" si="0"/>
        <v>Micro</v>
      </c>
      <c r="K7" s="37" t="s">
        <v>3136</v>
      </c>
      <c r="L7" s="68" t="s">
        <v>3351</v>
      </c>
      <c r="M7" s="69">
        <v>54.381255310772801</v>
      </c>
      <c r="N7" s="69">
        <v>-5.5485730353673102</v>
      </c>
      <c r="O7" s="69">
        <v>54.384286165747397</v>
      </c>
      <c r="P7" s="69">
        <v>-5.5623345172860903</v>
      </c>
      <c r="Q7" s="68"/>
      <c r="R7" s="69">
        <v>2013</v>
      </c>
      <c r="S7" s="39">
        <f t="shared" si="2"/>
        <v>8</v>
      </c>
    </row>
    <row r="8" spans="1:20" ht="54" customHeight="1" x14ac:dyDescent="0.25">
      <c r="A8" s="33" t="s">
        <v>3359</v>
      </c>
      <c r="B8" s="33" t="s">
        <v>3358</v>
      </c>
      <c r="C8" s="33" t="s">
        <v>72</v>
      </c>
      <c r="D8" s="37" t="s">
        <v>3350</v>
      </c>
      <c r="E8" s="97">
        <v>500</v>
      </c>
      <c r="F8" s="35">
        <f t="shared" ref="F8" si="3">E8/1000</f>
        <v>0.5</v>
      </c>
      <c r="G8" s="69">
        <v>10</v>
      </c>
      <c r="H8" s="69">
        <v>0.5</v>
      </c>
      <c r="I8" s="101">
        <v>1</v>
      </c>
      <c r="J8" s="100" t="str">
        <f t="shared" si="0"/>
        <v>Small</v>
      </c>
      <c r="K8" s="37" t="s">
        <v>3136</v>
      </c>
      <c r="L8" s="68" t="s">
        <v>3351</v>
      </c>
      <c r="M8" s="69"/>
      <c r="N8" s="69"/>
      <c r="O8" s="69">
        <v>53.305536063196598</v>
      </c>
      <c r="P8" s="69">
        <v>-4.79768234508904</v>
      </c>
      <c r="Q8" s="68"/>
      <c r="R8" s="69">
        <v>2018</v>
      </c>
      <c r="S8" s="39">
        <f t="shared" si="2"/>
        <v>3</v>
      </c>
    </row>
    <row r="14" spans="1:2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5">
      <c r="A15" s="8"/>
      <c r="B15" s="8"/>
      <c r="C15" s="8"/>
      <c r="D15" s="8"/>
      <c r="E15" s="9"/>
      <c r="F15" s="10"/>
      <c r="G15" s="10"/>
      <c r="H15" s="10"/>
      <c r="I15" s="10"/>
      <c r="J15" s="11"/>
      <c r="K15" s="8"/>
      <c r="L15" s="8"/>
      <c r="M15" s="12"/>
      <c r="N15" s="12"/>
      <c r="O15" s="12"/>
      <c r="P15" s="12"/>
      <c r="Q15" s="8"/>
      <c r="R15" s="13"/>
      <c r="S15" s="13"/>
      <c r="T15" s="7"/>
    </row>
    <row r="16" spans="1:2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5">
      <c r="A19" s="8"/>
      <c r="B19" s="8"/>
      <c r="C19" s="8"/>
      <c r="D19" s="8"/>
      <c r="E19" s="15"/>
      <c r="F19" s="10"/>
      <c r="G19" s="10"/>
      <c r="H19" s="10"/>
      <c r="I19" s="10"/>
      <c r="J19" s="11"/>
      <c r="K19" s="8"/>
      <c r="L19" s="8"/>
      <c r="M19" s="12"/>
      <c r="N19" s="12"/>
      <c r="O19" s="12"/>
      <c r="P19" s="12"/>
      <c r="Q19" s="8"/>
      <c r="R19" s="13"/>
      <c r="S19" s="13"/>
      <c r="T19" s="7"/>
    </row>
    <row r="20" spans="1:20" x14ac:dyDescent="0.25">
      <c r="A20" s="7"/>
      <c r="B20" s="14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25">
      <c r="A21" s="17"/>
      <c r="B21" s="17"/>
      <c r="C21" s="8"/>
      <c r="D21" s="8"/>
      <c r="E21" s="15"/>
      <c r="F21" s="10"/>
      <c r="G21" s="7"/>
      <c r="H21" s="7"/>
      <c r="I21" s="7"/>
      <c r="J21" s="11"/>
      <c r="K21" s="8"/>
      <c r="L21" s="8"/>
      <c r="M21" s="18"/>
      <c r="N21" s="18"/>
      <c r="O21" s="18"/>
      <c r="P21" s="18"/>
      <c r="Q21" s="7"/>
      <c r="R21" s="18"/>
      <c r="S21" s="13"/>
      <c r="T21" s="7"/>
    </row>
    <row r="22" spans="1:20" x14ac:dyDescent="0.25">
      <c r="A22" s="8"/>
      <c r="B22" s="8"/>
      <c r="C22" s="8"/>
      <c r="D22" s="8"/>
      <c r="E22" s="15"/>
      <c r="F22" s="10"/>
      <c r="G22" s="10"/>
      <c r="H22" s="10"/>
      <c r="I22" s="10"/>
      <c r="J22" s="11"/>
      <c r="K22" s="8"/>
      <c r="L22" s="8"/>
      <c r="M22" s="12"/>
      <c r="N22" s="12"/>
      <c r="O22" s="12"/>
      <c r="P22" s="12"/>
      <c r="Q22" s="8"/>
      <c r="R22" s="13"/>
      <c r="S22" s="13"/>
      <c r="T22" s="7"/>
    </row>
    <row r="23" spans="1:2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25">
      <c r="A26" s="8"/>
      <c r="B26" s="8"/>
      <c r="C26" s="8"/>
      <c r="D26" s="8"/>
      <c r="E26" s="15"/>
      <c r="F26" s="10"/>
      <c r="G26" s="10"/>
      <c r="H26" s="10"/>
      <c r="I26" s="10"/>
      <c r="J26" s="11"/>
      <c r="K26" s="8"/>
      <c r="L26" s="8"/>
      <c r="M26" s="12"/>
      <c r="N26" s="12"/>
      <c r="O26" s="12"/>
      <c r="P26" s="12"/>
      <c r="Q26" s="8"/>
      <c r="R26" s="13"/>
      <c r="S26" s="13"/>
      <c r="T26" s="7"/>
    </row>
    <row r="27" spans="1:20" x14ac:dyDescent="0.25">
      <c r="A27" s="8"/>
      <c r="B27" s="8"/>
      <c r="C27" s="8"/>
      <c r="D27" s="8"/>
      <c r="E27" s="15"/>
      <c r="F27" s="10"/>
      <c r="G27" s="10"/>
      <c r="H27" s="10"/>
      <c r="I27" s="10"/>
      <c r="J27" s="11"/>
      <c r="K27" s="8"/>
      <c r="L27" s="8"/>
      <c r="M27" s="12"/>
      <c r="N27" s="12"/>
      <c r="O27" s="12"/>
      <c r="P27" s="12"/>
      <c r="Q27" s="8"/>
      <c r="R27" s="13"/>
      <c r="S27" s="13"/>
      <c r="T27" s="7"/>
    </row>
    <row r="28" spans="1:20" x14ac:dyDescent="0.25">
      <c r="A28" s="8"/>
      <c r="B28" s="8"/>
      <c r="C28" s="8"/>
      <c r="D28" s="8"/>
      <c r="E28" s="15"/>
      <c r="F28" s="10"/>
      <c r="G28" s="10"/>
      <c r="H28" s="10"/>
      <c r="I28" s="10"/>
      <c r="J28" s="11"/>
      <c r="K28" s="8"/>
      <c r="L28" s="8"/>
      <c r="M28" s="12"/>
      <c r="N28" s="12"/>
      <c r="O28" s="12"/>
      <c r="P28" s="12"/>
      <c r="Q28" s="8"/>
      <c r="R28" s="13"/>
      <c r="S28" s="13"/>
      <c r="T28" s="7"/>
    </row>
    <row r="29" spans="1:2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Onshore - hydropower</vt:lpstr>
      <vt:lpstr>Offshore - Tidal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Claire</dc:creator>
  <cp:keywords/>
  <dc:description/>
  <cp:lastModifiedBy>Claire Kennedy</cp:lastModifiedBy>
  <cp:revision/>
  <dcterms:created xsi:type="dcterms:W3CDTF">2021-09-17T06:14:09Z</dcterms:created>
  <dcterms:modified xsi:type="dcterms:W3CDTF">2023-08-24T10:02:22Z</dcterms:modified>
  <cp:category/>
  <cp:contentStatus/>
</cp:coreProperties>
</file>