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2" firstSheet="0" activeTab="3"/>
  </bookViews>
  <sheets>
    <sheet name="Realizations" sheetId="1" state="visible" r:id="rId2"/>
    <sheet name="Vehicles" sheetId="2" state="visible" r:id="rId3"/>
    <sheet name="PT" sheetId="3" state="visible" r:id="rId4"/>
    <sheet name="Parameters" sheetId="4" state="visible" r:id="rId5"/>
    <sheet name="Realizations_ZH" sheetId="5" state="visible" r:id="rId6"/>
  </sheets>
  <externalReferences>
    <externalReference r:id="rId7"/>
  </externalReference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s>
  <commentList>
    <comment ref="D1" authorId="0">
      <text>
        <r>
          <rPr>
            <b val="true"/>
            <sz val="10"/>
            <color rgb="FF000000"/>
            <rFont val="Calibri"/>
            <family val="2"/>
            <charset val="1"/>
          </rPr>
          <t xml:space="preserve">Henrik Becker:
</t>
        </r>
        <r>
          <rPr>
            <sz val="10"/>
            <color rgb="FF000000"/>
            <rFont val="Calibri"/>
            <family val="2"/>
            <charset val="1"/>
          </rPr>
          <t xml:space="preserve">This is the place to define (and add) any global (i.e. non-vehicle-related) parameters</t>
        </r>
      </text>
    </comment>
  </commentList>
</comments>
</file>

<file path=xl/comments5.xml><?xml version="1.0" encoding="utf-8"?>
<comments xmlns="http://schemas.openxmlformats.org/spreadsheetml/2006/main" xmlns:xdr="http://schemas.openxmlformats.org/drawingml/2006/spreadsheetDrawing">
  <authors>
    <author/>
  </authors>
  <commentList>
    <comment ref="A42" authorId="0">
      <text>
        <r>
          <rPr>
            <b val="true"/>
            <sz val="9"/>
            <color rgb="FF000000"/>
            <rFont val="Tahoma"/>
            <family val="2"/>
            <charset val="1"/>
          </rPr>
          <t xml:space="preserve">Bösch  Patrick:
</t>
        </r>
        <r>
          <rPr>
            <sz val="9"/>
            <color rgb="FF000000"/>
            <rFont val="Tahoma"/>
            <family val="2"/>
            <charset val="1"/>
          </rPr>
          <t xml:space="preserve">Hier nur für autonome, Taxi haben eh Nachtpause -&gt; keinen Zeitabzug</t>
        </r>
      </text>
    </comment>
    <comment ref="W18" authorId="0">
      <text>
        <r>
          <rPr>
            <b val="true"/>
            <sz val="9"/>
            <color rgb="FF000000"/>
            <rFont val="Tahoma"/>
            <family val="2"/>
            <charset val="1"/>
          </rPr>
          <t xml:space="preserve">Bösch  Patrick:
</t>
        </r>
        <r>
          <rPr>
            <sz val="9"/>
            <color rgb="FF000000"/>
            <rFont val="Tahoma"/>
            <family val="2"/>
            <charset val="1"/>
          </rPr>
          <t xml:space="preserve">In avOccupancy bereits eingerechnet</t>
        </r>
      </text>
    </comment>
    <comment ref="W51" authorId="0">
      <text>
        <r>
          <rPr>
            <b val="true"/>
            <sz val="9"/>
            <color rgb="FF000000"/>
            <rFont val="Tahoma"/>
            <family val="2"/>
            <charset val="1"/>
          </rPr>
          <t xml:space="preserve">Bösch  Patrick:
</t>
        </r>
        <r>
          <rPr>
            <sz val="9"/>
            <color rgb="FF000000"/>
            <rFont val="Tahoma"/>
            <family val="2"/>
            <charset val="1"/>
          </rPr>
          <t xml:space="preserve">In avOccupancy bereits eingerechnet</t>
        </r>
      </text>
    </comment>
  </commentList>
</comments>
</file>

<file path=xl/sharedStrings.xml><?xml version="1.0" encoding="utf-8"?>
<sst xmlns="http://schemas.openxmlformats.org/spreadsheetml/2006/main" count="726" uniqueCount="216">
  <si>
    <t xml:space="preserve">Scenario</t>
  </si>
  <si>
    <t xml:space="preserve">S02</t>
  </si>
  <si>
    <t xml:space="preserve">S05</t>
  </si>
  <si>
    <t xml:space="preserve">S16</t>
  </si>
  <si>
    <t xml:space="preserve">data</t>
  </si>
  <si>
    <t xml:space="preserve">Comment</t>
  </si>
  <si>
    <t xml:space="preserve">Area</t>
  </si>
  <si>
    <t xml:space="preserve">*</t>
  </si>
  <si>
    <t xml:space="preserve">Urban</t>
  </si>
  <si>
    <t xml:space="preserve">New scenarios can be introduced easily be simply adding new columns left to the "data" column. The first row "Scenario" should contain a custom unique identifyer allowing to track the scenarios through the process. The data colums helps to identify the script to identify the data fields of this sheet. In the second row, the spatial structure can be defined as "Urban" or "Regional". It cannot be set for private cars.</t>
  </si>
  <si>
    <t xml:space="preserve">General</t>
  </si>
  <si>
    <t xml:space="preserve">VehicleType</t>
  </si>
  <si>
    <t xml:space="preserve">Midsize</t>
  </si>
  <si>
    <t xml:space="preserve">CityBus</t>
  </si>
  <si>
    <t xml:space="preserve">Vehicle types can be set as defined in the "Vehicles" and "PT" tab.</t>
  </si>
  <si>
    <t xml:space="preserve">FleetSize</t>
  </si>
  <si>
    <t xml:space="preserve">Determines total costs of the fleet</t>
  </si>
  <si>
    <t xml:space="preserve">electric</t>
  </si>
  <si>
    <t xml:space="preserve">automated</t>
  </si>
  <si>
    <t xml:space="preserve">fleetOperation</t>
  </si>
  <si>
    <t xml:space="preserve">See respective section in the paper</t>
  </si>
  <si>
    <t xml:space="preserve">Peak Hours (All trips that end or start between 7 and 8 am or 5 and 6 pm, operative hours =&gt; 6.30 until 8.30 am and 4.30 until 6.30 pm)</t>
  </si>
  <si>
    <t xml:space="preserve">ph_operationHours_av</t>
  </si>
  <si>
    <t xml:space="preserve">number of hours of operation for autonomous vehicles</t>
  </si>
  <si>
    <t xml:space="preserve">ph_operationHours</t>
  </si>
  <si>
    <t xml:space="preserve">number of hours of operation for non-autonomous vehicles</t>
  </si>
  <si>
    <t xml:space="preserve">ph_relActiveTime</t>
  </si>
  <si>
    <t xml:space="preserve">percentage of time the vehicle is carrying passengers</t>
  </si>
  <si>
    <t xml:space="preserve">ph_avOccupancy</t>
  </si>
  <si>
    <t xml:space="preserve">average load factor of vehicle when carrying passengers (in percentage of capacity)</t>
  </si>
  <si>
    <t xml:space="preserve">ph_avSpeed</t>
  </si>
  <si>
    <t xml:space="preserve">average speed during operation hours (in km/h)</t>
  </si>
  <si>
    <t xml:space="preserve">ph_avTripLengthPass</t>
  </si>
  <si>
    <t xml:space="preserve">average distance of a passenger trip (in km)</t>
  </si>
  <si>
    <t xml:space="preserve">ph_relEmptyRides</t>
  </si>
  <si>
    <t xml:space="preserve">percentage of empty travel (by distance)</t>
  </si>
  <si>
    <t xml:space="preserve">ph_relMaintenanceRides</t>
  </si>
  <si>
    <t xml:space="preserve">percentage of travel to/from maintenance activities (by distance)</t>
  </si>
  <si>
    <t xml:space="preserve">ph_relMaintenanceHours</t>
  </si>
  <si>
    <t xml:space="preserve">percentage of offline time (w.r.t. operation hours)</t>
  </si>
  <si>
    <t xml:space="preserve">Off-Peak Hours (all trips that end or start between 8 am and 5 pm and are during peak hour, operative hours =&gt; 8.30 am until 4.30 pm)</t>
  </si>
  <si>
    <t xml:space="preserve">oph_operationHours_av</t>
  </si>
  <si>
    <t xml:space="preserve">For public transportation, the following lines are left empty given that only average values were available.</t>
  </si>
  <si>
    <t xml:space="preserve">oph_operationHours</t>
  </si>
  <si>
    <t xml:space="preserve">oph_relActiveTime</t>
  </si>
  <si>
    <t xml:space="preserve">oph_avOccupancy</t>
  </si>
  <si>
    <t xml:space="preserve">oph_avSpeed</t>
  </si>
  <si>
    <t xml:space="preserve">oph_avTripLengthPass</t>
  </si>
  <si>
    <t xml:space="preserve">oph_relEmptyRides</t>
  </si>
  <si>
    <t xml:space="preserve">oph_relMaintenanceRides</t>
  </si>
  <si>
    <t xml:space="preserve">oph_relMaintenanceHours</t>
  </si>
  <si>
    <t xml:space="preserve">Night Hours (all trips that not peak and not off-peak, operative hours =&gt; 6.30 pm until 6.30 am)</t>
  </si>
  <si>
    <t xml:space="preserve">ngt_operationHours_av</t>
  </si>
  <si>
    <t xml:space="preserve">ngt_operationHours</t>
  </si>
  <si>
    <t xml:space="preserve">ngt_relActiveTime</t>
  </si>
  <si>
    <t xml:space="preserve">ngt_avOccupancy</t>
  </si>
  <si>
    <t xml:space="preserve">ngt_avSpeed</t>
  </si>
  <si>
    <t xml:space="preserve">ngt_avTripLengthPass</t>
  </si>
  <si>
    <t xml:space="preserve">ngt_relEmptyRides</t>
  </si>
  <si>
    <t xml:space="preserve">ngt_relMaintenanceRides</t>
  </si>
  <si>
    <t xml:space="preserve">ngt_relMaintenanceHours</t>
  </si>
  <si>
    <t xml:space="preserve">Type</t>
  </si>
  <si>
    <t xml:space="preserve">Capacity</t>
  </si>
  <si>
    <t xml:space="preserve">Acquisition_L</t>
  </si>
  <si>
    <t xml:space="preserve">Insurance_Y</t>
  </si>
  <si>
    <t xml:space="preserve">Tax_Y</t>
  </si>
  <si>
    <t xml:space="preserve">Parking_Y</t>
  </si>
  <si>
    <t xml:space="preserve">Other_Y</t>
  </si>
  <si>
    <t xml:space="preserve">Maintenance_KM</t>
  </si>
  <si>
    <t xml:space="preserve">Tires_KM</t>
  </si>
  <si>
    <t xml:space="preserve">Fuel_KM</t>
  </si>
  <si>
    <t xml:space="preserve">Other_KM</t>
  </si>
  <si>
    <t xml:space="preserve">Solo_Berlin</t>
  </si>
  <si>
    <t xml:space="preserve">Midsize_Berlin</t>
  </si>
  <si>
    <t xml:space="preserve">Solo_Zurich</t>
  </si>
  <si>
    <t xml:space="preserve">Midsize_Zurich</t>
  </si>
  <si>
    <t xml:space="preserve">fleet</t>
  </si>
  <si>
    <t xml:space="preserve">vat_deductible</t>
  </si>
  <si>
    <t xml:space="preserve">Top: Consumer prices in CHF for the different vehicle types (_Y per year, _KM per kilometer, _L lifetime as defined in the paper)</t>
  </si>
  <si>
    <t xml:space="preserve">The underlying assumptions are presented in the paper.</t>
  </si>
  <si>
    <t xml:space="preserve">Bottom: Relative impact of the different technologies and business models. 0.25 stands for a 25% increase in a given value.</t>
  </si>
  <si>
    <t xml:space="preserve">Fixed</t>
  </si>
  <si>
    <t xml:space="preserve">Variable</t>
  </si>
  <si>
    <t xml:space="preserve">Fixed and Variable denote the respective costs in CHF. Please note that fixed costs are not supported in the current version of </t>
  </si>
  <si>
    <t xml:space="preserve">RegBus</t>
  </si>
  <si>
    <t xml:space="preserve">CostCalculator.R, but can easily be added. Electric, automated and fleet denote the respective effects on the cost.</t>
  </si>
  <si>
    <t xml:space="preserve">Rail</t>
  </si>
  <si>
    <t xml:space="preserve">Other vehicle categories may be added as required. Please add one line of comment per new vehicle type.</t>
  </si>
  <si>
    <t xml:space="preserve">Name</t>
  </si>
  <si>
    <t xml:space="preserve">Value</t>
  </si>
  <si>
    <t xml:space="preserve">Interest_priv</t>
  </si>
  <si>
    <t xml:space="preserve">Interest_comm</t>
  </si>
  <si>
    <t xml:space="preserve">VehicleLifetime_prof_KM</t>
  </si>
  <si>
    <t xml:space="preserve">VehicleLifetime_priv_Y</t>
  </si>
  <si>
    <t xml:space="preserve">referencePriceMidsizeCar_CHF</t>
  </si>
  <si>
    <t xml:space="preserve">variableDeprecationMidsizeCar_priv_KM</t>
  </si>
  <si>
    <t xml:space="preserve">cleaningPrice_CHF</t>
  </si>
  <si>
    <t xml:space="preserve">frequencyCleaning_priv_Y</t>
  </si>
  <si>
    <t xml:space="preserve">frequencyCleaning_prof_conv_Y</t>
  </si>
  <si>
    <t xml:space="preserve">frequencyCleaning_prof_av_PerTrip</t>
  </si>
  <si>
    <t xml:space="preserve">fequencyCleaning_prof_minibus</t>
  </si>
  <si>
    <t xml:space="preserve">driverSalary_h</t>
  </si>
  <si>
    <t xml:space="preserve">fleetOverhead_veh_d</t>
  </si>
  <si>
    <t xml:space="preserve">fleetDefinitionSize</t>
  </si>
  <si>
    <t xml:space="preserve">Creditperiod_Y_priv</t>
  </si>
  <si>
    <t xml:space="preserve">Creditperiod_Y_comm</t>
  </si>
  <si>
    <t xml:space="preserve">operationsManagementCost_veh_d</t>
  </si>
  <si>
    <t xml:space="preserve">vat</t>
  </si>
  <si>
    <t xml:space="preserve">yield_on_sales</t>
  </si>
  <si>
    <t xml:space="preserve">payment_transaction_fee</t>
  </si>
  <si>
    <t xml:space="preserve">S01</t>
  </si>
  <si>
    <t xml:space="preserve">S03</t>
  </si>
  <si>
    <t xml:space="preserve">S04</t>
  </si>
  <si>
    <t xml:space="preserve">S05-RS</t>
  </si>
  <si>
    <t xml:space="preserve">S05-Taxi</t>
  </si>
  <si>
    <t xml:space="preserve">S06-RS</t>
  </si>
  <si>
    <t xml:space="preserve">S07</t>
  </si>
  <si>
    <t xml:space="preserve">S08</t>
  </si>
  <si>
    <t xml:space="preserve">S09-RS</t>
  </si>
  <si>
    <t xml:space="preserve">S09-Taxi</t>
  </si>
  <si>
    <t xml:space="preserve">S10-RS</t>
  </si>
  <si>
    <t xml:space="preserve">S11</t>
  </si>
  <si>
    <t xml:space="preserve">S12</t>
  </si>
  <si>
    <t xml:space="preserve">S13-RS</t>
  </si>
  <si>
    <t xml:space="preserve">S13-Taxi</t>
  </si>
  <si>
    <t xml:space="preserve">S14-RS</t>
  </si>
  <si>
    <t xml:space="preserve">S15</t>
  </si>
  <si>
    <t xml:space="preserve">S17</t>
  </si>
  <si>
    <t xml:space="preserve">S18</t>
  </si>
  <si>
    <t xml:space="preserve">S19</t>
  </si>
  <si>
    <t xml:space="preserve">Regional</t>
  </si>
  <si>
    <t xml:space="preserve">Interregional</t>
  </si>
  <si>
    <t xml:space="preserve">Solo</t>
  </si>
  <si>
    <t xml:space="preserve">Van</t>
  </si>
  <si>
    <t xml:space="preserve">Minibus</t>
  </si>
  <si>
    <t xml:space="preserve">Car Area: Wir nehmen Gebietsunabhängige Car-Szenarien an…</t>
  </si>
  <si>
    <t xml:space="preserve">PT: Fleet-Size independent costs =&gt; no fleetsize required</t>
  </si>
  <si>
    <t xml:space="preserve">FleetSize Dynamic: Urban-Midsize 1500 Taxi-Lizenzen Zürich Stadt, davon in 500er-Steps nach oben und unten...</t>
  </si>
  <si>
    <t xml:space="preserve">Peak Hours (All trips that end or start zwischen 7 und 8 oder 17 und 18, operative hours =&gt; 6.30 bis 8.30 und 16.30 bis 18.30)</t>
  </si>
  <si>
    <t xml:space="preserve">Konv</t>
  </si>
  <si>
    <t xml:space="preserve">Elektro</t>
  </si>
  <si>
    <t xml:space="preserve">Autonom</t>
  </si>
  <si>
    <t xml:space="preserve">Elektro &amp; Autonom</t>
  </si>
  <si>
    <t xml:space="preserve">Privat</t>
  </si>
  <si>
    <t xml:space="preserve">Dynamic</t>
  </si>
  <si>
    <t xml:space="preserve">Public Transport</t>
  </si>
  <si>
    <t xml:space="preserve">Off-Peak Hours (all trips that end or start zwischen 8 und 17 and not peak, operative hours =&gt; 8.30 bis 16.30)</t>
  </si>
  <si>
    <t xml:space="preserve">A0: Durchschnittsgeschwindigkeit/-distance gemäss Mikrozensus Auto Alles (&lt;200km Luftlinie, da Rest gemäss HB fehler) Peak, Off-Peak und Night</t>
  </si>
  <si>
    <t xml:space="preserve">A1: Durchschnittsgeschwindigkeit/-distance gemäss Mikrozensus Auto Stadt Peak, Off-Peak und Night</t>
  </si>
  <si>
    <t xml:space="preserve">Obige Werte gelten für ganzen Tag.</t>
  </si>
  <si>
    <t xml:space="preserve">A2: Durchschnittsgeschwindigkeit/-distance gemäss Mikrozensus Auto Regional Peak, Off-Peak und Night</t>
  </si>
  <si>
    <t xml:space="preserve">A3: Durchschnittsgeschwindigkeit/-distance gemäss Mikrozensus Auto Langdistanz Peak, Off-Peak und Night</t>
  </si>
  <si>
    <t xml:space="preserve">B: Occupancy Midsize und Van ohne unterscheidung Modell berechnet gemäss Mikrozensus, geteilt durch capacity</t>
  </si>
  <si>
    <t xml:space="preserve">C: EmptyRides Dynamic Urban: Gemäss Fagnant2015 Operation of …</t>
  </si>
  <si>
    <t xml:space="preserve">D: EmptyRides Dynamic Region and Interregion: Berechnet based on Bösch2016</t>
  </si>
  <si>
    <t xml:space="preserve">E: Gemäss Mikrozensus Peak, Off-Peak und Night [sum(Reisezeit_fahrer, Reisezeit_passagier)/anz(Fahrer, Passagiere)</t>
  </si>
  <si>
    <t xml:space="preserve">F1: Wie viele Peak-Hours haben wir pro Tag? =&gt; Annahme, dass während diesen gearbeitet wird (egal ob konv od. autom) =&gt; 2 morgens, 2 abends =&gt; 4</t>
  </si>
  <si>
    <t xml:space="preserve">F2: Für konventionell, d.h. 2 Fahrer (à 10h), 20h minus Peak-Hours. Für automated 24h minus Peak-Hours minus Maintenance-Time (=&gt; 19h)</t>
  </si>
  <si>
    <t xml:space="preserve">F3: Fahrplan-Pause von 00:30 Uhr bis 05:30 Uhr =&gt; 24h minus 5h Nachtruhe</t>
  </si>
  <si>
    <t xml:space="preserve">Night Hours (all trips that not peak and not off-peak, operative hours =&gt; 18.30 bis 6.30)</t>
  </si>
  <si>
    <t xml:space="preserve">G: Gemäss SBB_Zahlen-und-Fakten_2015, Seite 15</t>
  </si>
  <si>
    <t xml:space="preserve">H: Gemäss BAV-Daten</t>
  </si>
  <si>
    <t xml:space="preserve">H1: Gemäss BAV-Daten (Passagiere pro Linie ist 'Passagierkilometer / Linienkilometer' =&gt; Durchschn. Anz. Passagiere pro Fzg =&gt; Mit Fzg-Capacities verrechnen.</t>
  </si>
  <si>
    <t xml:space="preserve">I: Geschätzt basierend auf unveröffentlichten Daten [Mobility].</t>
  </si>
  <si>
    <t xml:space="preserve">J: Kehrzeiten geschätzt basierend auf Fahrplan-Daten</t>
  </si>
  <si>
    <t xml:space="preserve">K: Analog Interregional Rail, da Annahme dass Unterschied dazu vernachlässigbar…</t>
  </si>
  <si>
    <t xml:space="preserve">L: Gemäss Bösch2016</t>
  </si>
  <si>
    <t xml:space="preserve">M: Estimated based on OECD (ITF2015), Abb. 10</t>
  </si>
  <si>
    <t xml:space="preserve">Peak Hours</t>
  </si>
  <si>
    <t xml:space="preserve">d_ph_operationHours</t>
  </si>
  <si>
    <t xml:space="preserve">E</t>
  </si>
  <si>
    <t xml:space="preserve">F1</t>
  </si>
  <si>
    <t xml:space="preserve">F3</t>
  </si>
  <si>
    <t xml:space="preserve">F4</t>
  </si>
  <si>
    <t xml:space="preserve">F5</t>
  </si>
  <si>
    <t xml:space="preserve">F6</t>
  </si>
  <si>
    <t xml:space="preserve">d_ph_relActiveTime</t>
  </si>
  <si>
    <t xml:space="preserve">L</t>
  </si>
  <si>
    <t xml:space="preserve">J</t>
  </si>
  <si>
    <t xml:space="preserve">d_ph_avOccupancy</t>
  </si>
  <si>
    <t xml:space="preserve">B</t>
  </si>
  <si>
    <t xml:space="preserve">M</t>
  </si>
  <si>
    <t xml:space="preserve">H1</t>
  </si>
  <si>
    <t xml:space="preserve">G</t>
  </si>
  <si>
    <t xml:space="preserve">d_ph_avSpeed</t>
  </si>
  <si>
    <t xml:space="preserve">A0</t>
  </si>
  <si>
    <t xml:space="preserve">A1</t>
  </si>
  <si>
    <t xml:space="preserve">A2</t>
  </si>
  <si>
    <t xml:space="preserve">A3</t>
  </si>
  <si>
    <t xml:space="preserve">H</t>
  </si>
  <si>
    <t xml:space="preserve">d_ph_avTripLengthPass</t>
  </si>
  <si>
    <t xml:space="preserve">d_ph_relEmptyRides</t>
  </si>
  <si>
    <t xml:space="preserve">C</t>
  </si>
  <si>
    <t xml:space="preserve">D</t>
  </si>
  <si>
    <t xml:space="preserve">K</t>
  </si>
  <si>
    <t xml:space="preserve">d_ph_relMaintenanceRides</t>
  </si>
  <si>
    <t xml:space="preserve">I</t>
  </si>
  <si>
    <t xml:space="preserve">d_oph_relMaintenanceHours</t>
  </si>
  <si>
    <t xml:space="preserve">Off-Peak Hours</t>
  </si>
  <si>
    <t xml:space="preserve">d_oph_operationHours</t>
  </si>
  <si>
    <t xml:space="preserve">F2</t>
  </si>
  <si>
    <t xml:space="preserve">d_oph_relActiveTime</t>
  </si>
  <si>
    <t xml:space="preserve">d_oph_avOccupancy</t>
  </si>
  <si>
    <t xml:space="preserve">d_oph_avSpeed</t>
  </si>
  <si>
    <t xml:space="preserve">d_oph_avTripLengthPass</t>
  </si>
  <si>
    <t xml:space="preserve">d_oph_relEmptyRides</t>
  </si>
  <si>
    <t xml:space="preserve">d_oph_relMaintenanceRides</t>
  </si>
  <si>
    <t xml:space="preserve">Night</t>
  </si>
  <si>
    <t xml:space="preserve">d_ngt_operationHours</t>
  </si>
  <si>
    <t xml:space="preserve">d_ngt_relActiveTime</t>
  </si>
  <si>
    <t xml:space="preserve">d_ngt_avOccupancy</t>
  </si>
  <si>
    <t xml:space="preserve">d_ngt_avSpeed</t>
  </si>
  <si>
    <t xml:space="preserve">d_ngt_avTripLengthPass</t>
  </si>
  <si>
    <t xml:space="preserve">d_ngt_relEmptyRides</t>
  </si>
  <si>
    <t xml:space="preserve">d_ngt_relMaintenanceRides</t>
  </si>
  <si>
    <t xml:space="preserve">d_ngt_relMaintenanceHours</t>
  </si>
</sst>
</file>

<file path=xl/styles.xml><?xml version="1.0" encoding="utf-8"?>
<styleSheet xmlns="http://schemas.openxmlformats.org/spreadsheetml/2006/main">
  <numFmts count="2">
    <numFmt numFmtId="164" formatCode="General"/>
    <numFmt numFmtId="165" formatCode="0.0"/>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
      <b val="true"/>
      <i val="true"/>
      <sz val="11"/>
      <color rgb="FF000000"/>
      <name val="Calibri"/>
      <family val="2"/>
      <charset val="1"/>
    </font>
    <font>
      <i val="true"/>
      <sz val="11"/>
      <color rgb="FF000000"/>
      <name val="Calibri"/>
      <family val="2"/>
      <charset val="1"/>
    </font>
    <font>
      <b val="true"/>
      <sz val="10"/>
      <color rgb="FF000000"/>
      <name val="Calibri"/>
      <family val="2"/>
      <charset val="1"/>
    </font>
    <font>
      <sz val="10"/>
      <color rgb="FF000000"/>
      <name val="Calibri"/>
      <family val="2"/>
      <charset val="1"/>
    </font>
    <font>
      <b val="true"/>
      <sz val="9"/>
      <color rgb="FF000000"/>
      <name val="Tahoma"/>
      <family val="2"/>
      <charset val="1"/>
    </font>
    <font>
      <sz val="9"/>
      <color rgb="FF000000"/>
      <name val="Tahoma"/>
      <family val="2"/>
      <charset val="1"/>
    </font>
  </fonts>
  <fills count="9">
    <fill>
      <patternFill patternType="none"/>
    </fill>
    <fill>
      <patternFill patternType="gray125"/>
    </fill>
    <fill>
      <patternFill patternType="solid">
        <fgColor rgb="FFDDD9C3"/>
        <bgColor rgb="FFD9D9D9"/>
      </patternFill>
    </fill>
    <fill>
      <patternFill patternType="solid">
        <fgColor rgb="FFBFBFBF"/>
        <bgColor rgb="FFA6A6A6"/>
      </patternFill>
    </fill>
    <fill>
      <patternFill patternType="solid">
        <fgColor rgb="FF00B050"/>
        <bgColor rgb="FF008080"/>
      </patternFill>
    </fill>
    <fill>
      <patternFill patternType="solid">
        <fgColor rgb="FFA6A6A6"/>
        <bgColor rgb="FFBFBFBF"/>
      </patternFill>
    </fill>
    <fill>
      <patternFill patternType="solid">
        <fgColor rgb="FFD9D9D9"/>
        <bgColor rgb="FFDDD9C3"/>
      </patternFill>
    </fill>
    <fill>
      <patternFill patternType="solid">
        <fgColor rgb="FF00B0F0"/>
        <bgColor rgb="FF33CCCC"/>
      </patternFill>
    </fill>
    <fill>
      <patternFill patternType="solid">
        <fgColor rgb="FF93CDDD"/>
        <bgColor rgb="FFBFBFB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3CDDD"/>
      <rgbColor rgb="FFFF99CC"/>
      <rgbColor rgb="FFCC99FF"/>
      <rgbColor rgb="FFDDD9C3"/>
      <rgbColor rgb="FF3366FF"/>
      <rgbColor rgb="FF33CCCC"/>
      <rgbColor rgb="FF99CC00"/>
      <rgbColor rgb="FFFFCC00"/>
      <rgbColor rgb="FFFF9900"/>
      <rgbColor rgb="FFFF6600"/>
      <rgbColor rgb="FF666699"/>
      <rgbColor rgb="FFA6A6A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externalLink" Target="externalLinks/externalLink1.xml"/><Relationship Id="rId8"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ost_Paper/head/Input_old.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ealizations"/>
      <sheetName val="Vehicles"/>
      <sheetName val="PT"/>
      <sheetName val="Parameters"/>
      <sheetName val="Realizations_ZH"/>
    </sheetNames>
    <sheetDataSet>
      <sheetData sheetId="0"/>
      <sheetData sheetId="1">
        <row r="3">
          <cell r="B3">
            <v>4</v>
          </cell>
        </row>
        <row r="4">
          <cell r="B4">
            <v>8</v>
          </cell>
        </row>
        <row r="5">
          <cell r="B5">
            <v>20</v>
          </cell>
        </row>
      </sheetData>
      <sheetData sheetId="2">
        <row r="2">
          <cell r="B2">
            <v>60</v>
          </cell>
        </row>
        <row r="3">
          <cell r="B3">
            <v>60</v>
          </cell>
        </row>
      </sheetData>
      <sheetData sheetId="3"/>
      <sheetData sheetId="4"/>
    </sheetDataSet>
  </externalBook>
</externalLink>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4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4.4"/>
  <cols>
    <col collapsed="false" hidden="false" max="1" min="1" style="0" width="21.8673469387755"/>
    <col collapsed="false" hidden="false" max="2" min="2" style="0" width="10.9336734693878"/>
    <col collapsed="false" hidden="false" max="3" min="3" style="0" width="13.7704081632653"/>
    <col collapsed="false" hidden="false" max="5" min="4" style="0" width="12.9591836734694"/>
    <col collapsed="false" hidden="false" max="7" min="6" style="0" width="8.23469387755102"/>
    <col collapsed="false" hidden="false" max="8" min="8" style="0" width="128.780612244898"/>
    <col collapsed="false" hidden="false" max="1025" min="9" style="0" width="8.23469387755102"/>
  </cols>
  <sheetData>
    <row r="1" customFormat="false" ht="14.4" hidden="false" customHeight="false" outlineLevel="0" collapsed="false">
      <c r="A1" s="0" t="s">
        <v>0</v>
      </c>
      <c r="B1" s="0" t="s">
        <v>1</v>
      </c>
      <c r="C1" s="0" t="s">
        <v>2</v>
      </c>
      <c r="D1" s="0" t="s">
        <v>3</v>
      </c>
      <c r="F1" s="0" t="s">
        <v>4</v>
      </c>
      <c r="H1" s="1" t="s">
        <v>5</v>
      </c>
    </row>
    <row r="2" customFormat="false" ht="45" hidden="false" customHeight="true" outlineLevel="0" collapsed="false">
      <c r="A2" s="0" t="s">
        <v>6</v>
      </c>
      <c r="B2" s="0" t="s">
        <v>7</v>
      </c>
      <c r="C2" s="0" t="s">
        <v>8</v>
      </c>
      <c r="D2" s="0" t="s">
        <v>8</v>
      </c>
      <c r="F2" s="0" t="n">
        <v>1</v>
      </c>
      <c r="H2" s="2" t="s">
        <v>9</v>
      </c>
    </row>
    <row r="3" customFormat="false" ht="14.4" hidden="false" customHeight="false" outlineLevel="0" collapsed="false">
      <c r="H3" s="1"/>
    </row>
    <row r="4" customFormat="false" ht="14.4" hidden="false" customHeight="false" outlineLevel="0" collapsed="false">
      <c r="A4" s="3" t="s">
        <v>10</v>
      </c>
      <c r="H4" s="1"/>
    </row>
    <row r="5" customFormat="false" ht="14.4" hidden="false" customHeight="false" outlineLevel="0" collapsed="false">
      <c r="A5" s="0" t="s">
        <v>11</v>
      </c>
      <c r="B5" s="0" t="s">
        <v>12</v>
      </c>
      <c r="C5" s="0" t="s">
        <v>12</v>
      </c>
      <c r="D5" s="0" t="s">
        <v>13</v>
      </c>
      <c r="F5" s="0" t="n">
        <v>1</v>
      </c>
      <c r="H5" s="1" t="s">
        <v>14</v>
      </c>
    </row>
    <row r="6" customFormat="false" ht="14.4" hidden="false" customHeight="false" outlineLevel="0" collapsed="false">
      <c r="A6" s="0" t="s">
        <v>15</v>
      </c>
      <c r="B6" s="0" t="n">
        <v>1</v>
      </c>
      <c r="C6" s="0" t="n">
        <v>1500</v>
      </c>
      <c r="F6" s="0" t="n">
        <v>1</v>
      </c>
      <c r="H6" s="4" t="s">
        <v>16</v>
      </c>
    </row>
    <row r="7" customFormat="false" ht="14.4" hidden="false" customHeight="false" outlineLevel="0" collapsed="false">
      <c r="A7" s="0" t="s">
        <v>17</v>
      </c>
      <c r="B7" s="5"/>
      <c r="C7" s="5"/>
      <c r="D7" s="5"/>
      <c r="E7" s="5"/>
      <c r="H7" s="1"/>
    </row>
    <row r="8" customFormat="false" ht="14.4" hidden="false" customHeight="false" outlineLevel="0" collapsed="false">
      <c r="A8" s="0" t="s">
        <v>18</v>
      </c>
      <c r="B8" s="5"/>
      <c r="C8" s="5"/>
      <c r="D8" s="5"/>
      <c r="E8" s="5"/>
      <c r="H8" s="1"/>
    </row>
    <row r="9" customFormat="false" ht="14.4" hidden="false" customHeight="false" outlineLevel="0" collapsed="false">
      <c r="A9" s="0" t="s">
        <v>19</v>
      </c>
      <c r="B9" s="0" t="n">
        <v>0</v>
      </c>
      <c r="C9" s="0" t="n">
        <v>1</v>
      </c>
      <c r="D9" s="5"/>
      <c r="E9" s="5"/>
      <c r="F9" s="0" t="n">
        <v>1</v>
      </c>
      <c r="H9" s="4" t="s">
        <v>20</v>
      </c>
    </row>
    <row r="10" customFormat="false" ht="14.4" hidden="false" customHeight="false" outlineLevel="0" collapsed="false">
      <c r="H10" s="1"/>
    </row>
    <row r="11" customFormat="false" ht="14.4" hidden="false" customHeight="false" outlineLevel="0" collapsed="false">
      <c r="A11" s="3" t="s">
        <v>21</v>
      </c>
      <c r="H11" s="6"/>
    </row>
    <row r="12" customFormat="false" ht="14.4" hidden="false" customHeight="false" outlineLevel="0" collapsed="false">
      <c r="A12" s="0" t="s">
        <v>22</v>
      </c>
      <c r="B12" s="7" t="n">
        <f aca="false">15.2/60*1.2661</f>
        <v>0.320745333333333</v>
      </c>
      <c r="C12" s="7" t="n">
        <f aca="false">4-(4*(C$20/100))</f>
        <v>3.8</v>
      </c>
      <c r="D12" s="7" t="n">
        <v>19</v>
      </c>
      <c r="E12" s="7"/>
      <c r="F12" s="0" t="n">
        <v>1</v>
      </c>
      <c r="H12" s="4" t="s">
        <v>23</v>
      </c>
    </row>
    <row r="13" customFormat="false" ht="14.4" hidden="false" customHeight="false" outlineLevel="0" collapsed="false">
      <c r="A13" s="0" t="s">
        <v>24</v>
      </c>
      <c r="B13" s="7" t="n">
        <f aca="false">15.2/60*1.2661</f>
        <v>0.320745333333333</v>
      </c>
      <c r="C13" s="7" t="n">
        <f aca="false">4-(4*(C$20/100))</f>
        <v>3.8</v>
      </c>
      <c r="D13" s="7" t="n">
        <v>19</v>
      </c>
      <c r="E13" s="7"/>
      <c r="F13" s="0" t="n">
        <v>1</v>
      </c>
      <c r="H13" s="4" t="s">
        <v>25</v>
      </c>
    </row>
    <row r="14" customFormat="false" ht="14.4" hidden="false" customHeight="false" outlineLevel="0" collapsed="false">
      <c r="A14" s="0" t="s">
        <v>26</v>
      </c>
      <c r="B14" s="0" t="n">
        <v>100</v>
      </c>
      <c r="C14" s="7" t="n">
        <v>57</v>
      </c>
      <c r="D14" s="7" t="n">
        <v>85</v>
      </c>
      <c r="E14" s="7"/>
      <c r="F14" s="0" t="n">
        <v>1</v>
      </c>
      <c r="H14" s="1" t="s">
        <v>27</v>
      </c>
    </row>
    <row r="15" customFormat="false" ht="14.4" hidden="false" customHeight="false" outlineLevel="0" collapsed="false">
      <c r="A15" s="0" t="s">
        <v>28</v>
      </c>
      <c r="B15" s="7" t="n">
        <f aca="false">(1.34/Vehicles!B3)*100</f>
        <v>33.5</v>
      </c>
      <c r="C15" s="7" t="n">
        <f aca="false">100*2.6/Vehicles!$B$3</f>
        <v>65</v>
      </c>
      <c r="D15" s="7" t="n">
        <f aca="false">13.45/PT!B2*100</f>
        <v>22.4166666666667</v>
      </c>
      <c r="E15" s="7"/>
      <c r="F15" s="0" t="n">
        <v>1</v>
      </c>
      <c r="H15" s="1" t="s">
        <v>29</v>
      </c>
    </row>
    <row r="16" customFormat="false" ht="14.4" hidden="false" customHeight="false" outlineLevel="0" collapsed="false">
      <c r="A16" s="0" t="s">
        <v>30</v>
      </c>
      <c r="B16" s="8" t="n">
        <v>32.4</v>
      </c>
      <c r="C16" s="8" t="n">
        <v>20.6</v>
      </c>
      <c r="D16" s="7" t="n">
        <v>21.31</v>
      </c>
      <c r="E16" s="7"/>
      <c r="F16" s="0" t="n">
        <v>1</v>
      </c>
      <c r="H16" s="1" t="s">
        <v>31</v>
      </c>
    </row>
    <row r="17" customFormat="false" ht="14.4" hidden="false" customHeight="false" outlineLevel="0" collapsed="false">
      <c r="A17" s="9" t="s">
        <v>32</v>
      </c>
      <c r="B17" s="8" t="n">
        <v>15</v>
      </c>
      <c r="C17" s="7" t="n">
        <v>3.4</v>
      </c>
      <c r="D17" s="5"/>
      <c r="E17" s="5"/>
      <c r="F17" s="0" t="n">
        <v>1</v>
      </c>
      <c r="H17" s="1" t="s">
        <v>33</v>
      </c>
    </row>
    <row r="18" customFormat="false" ht="14.4" hidden="false" customHeight="false" outlineLevel="0" collapsed="false">
      <c r="A18" s="9" t="s">
        <v>34</v>
      </c>
      <c r="B18" s="0" t="n">
        <v>0</v>
      </c>
      <c r="C18" s="7" t="n">
        <v>8</v>
      </c>
      <c r="D18" s="7" t="n">
        <v>0</v>
      </c>
      <c r="E18" s="7"/>
      <c r="F18" s="0" t="n">
        <v>1</v>
      </c>
      <c r="H18" s="1" t="s">
        <v>35</v>
      </c>
    </row>
    <row r="19" customFormat="false" ht="14.4" hidden="false" customHeight="false" outlineLevel="0" collapsed="false">
      <c r="A19" s="9" t="s">
        <v>36</v>
      </c>
      <c r="B19" s="0" t="n">
        <v>0</v>
      </c>
      <c r="C19" s="7" t="n">
        <v>5</v>
      </c>
      <c r="D19" s="7" t="n">
        <v>5</v>
      </c>
      <c r="E19" s="7"/>
      <c r="F19" s="0" t="n">
        <v>1</v>
      </c>
      <c r="H19" s="1" t="s">
        <v>37</v>
      </c>
    </row>
    <row r="20" customFormat="false" ht="14.4" hidden="false" customHeight="false" outlineLevel="0" collapsed="false">
      <c r="A20" s="0" t="s">
        <v>38</v>
      </c>
      <c r="B20" s="5" t="n">
        <v>0</v>
      </c>
      <c r="C20" s="5" t="n">
        <v>5</v>
      </c>
      <c r="D20" s="5"/>
      <c r="E20" s="5"/>
      <c r="F20" s="0" t="n">
        <v>1</v>
      </c>
      <c r="H20" s="1" t="s">
        <v>39</v>
      </c>
    </row>
    <row r="21" customFormat="false" ht="14.4" hidden="false" customHeight="false" outlineLevel="0" collapsed="false">
      <c r="H21" s="1"/>
    </row>
    <row r="22" customFormat="false" ht="14.4" hidden="false" customHeight="false" outlineLevel="0" collapsed="false">
      <c r="A22" s="3" t="s">
        <v>40</v>
      </c>
      <c r="H22" s="1"/>
    </row>
    <row r="23" customFormat="false" ht="14.4" hidden="false" customHeight="false" outlineLevel="0" collapsed="false">
      <c r="A23" s="0" t="s">
        <v>41</v>
      </c>
      <c r="B23" s="8" t="n">
        <f aca="false">31.6/60*1.2661</f>
        <v>0.666812666666667</v>
      </c>
      <c r="C23" s="7" t="n">
        <f aca="false">8-(8*(C30/100))</f>
        <v>7.6</v>
      </c>
      <c r="D23" s="5"/>
      <c r="E23" s="5"/>
      <c r="F23" s="0" t="n">
        <v>1</v>
      </c>
      <c r="H23" s="1" t="s">
        <v>42</v>
      </c>
    </row>
    <row r="24" customFormat="false" ht="14.1" hidden="false" customHeight="true" outlineLevel="0" collapsed="false">
      <c r="A24" s="0" t="s">
        <v>43</v>
      </c>
      <c r="B24" s="8" t="n">
        <f aca="false">31.6/60*1.2661</f>
        <v>0.666812666666667</v>
      </c>
      <c r="C24" s="7" t="n">
        <f aca="false">8-(8*(C31/100))</f>
        <v>7.6</v>
      </c>
      <c r="D24" s="5"/>
      <c r="E24" s="5"/>
      <c r="F24" s="0" t="n">
        <v>1</v>
      </c>
      <c r="H24" s="1"/>
    </row>
    <row r="25" customFormat="false" ht="14.4" hidden="false" customHeight="false" outlineLevel="0" collapsed="false">
      <c r="A25" s="0" t="s">
        <v>44</v>
      </c>
      <c r="B25" s="0" t="n">
        <v>100</v>
      </c>
      <c r="C25" s="7" t="n">
        <v>59</v>
      </c>
      <c r="D25" s="5"/>
      <c r="E25" s="5"/>
      <c r="F25" s="0" t="n">
        <v>1</v>
      </c>
      <c r="H25" s="1"/>
    </row>
    <row r="26" customFormat="false" ht="14.4" hidden="false" customHeight="false" outlineLevel="0" collapsed="false">
      <c r="A26" s="0" t="s">
        <v>45</v>
      </c>
      <c r="B26" s="7" t="n">
        <f aca="false">(1.46/Vehicles!B3)*100</f>
        <v>36.5</v>
      </c>
      <c r="C26" s="7" t="n">
        <f aca="false">100*2.4/Vehicles!$B$3</f>
        <v>60</v>
      </c>
      <c r="D26" s="5"/>
      <c r="E26" s="5"/>
      <c r="F26" s="0" t="n">
        <v>1</v>
      </c>
      <c r="H26" s="1"/>
    </row>
    <row r="27" customFormat="false" ht="14.4" hidden="false" customHeight="false" outlineLevel="0" collapsed="false">
      <c r="A27" s="0" t="s">
        <v>46</v>
      </c>
      <c r="B27" s="8" t="n">
        <v>34</v>
      </c>
      <c r="C27" s="8" t="n">
        <v>21.9</v>
      </c>
      <c r="D27" s="5"/>
      <c r="E27" s="5"/>
      <c r="F27" s="0" t="n">
        <v>1</v>
      </c>
      <c r="H27" s="1"/>
    </row>
    <row r="28" customFormat="false" ht="14.4" hidden="false" customHeight="false" outlineLevel="0" collapsed="false">
      <c r="A28" s="9" t="s">
        <v>47</v>
      </c>
      <c r="B28" s="7" t="n">
        <v>10.5</v>
      </c>
      <c r="C28" s="8" t="n">
        <v>3</v>
      </c>
      <c r="D28" s="5"/>
      <c r="E28" s="5"/>
      <c r="F28" s="0" t="n">
        <v>1</v>
      </c>
      <c r="H28" s="1"/>
    </row>
    <row r="29" customFormat="false" ht="14.4" hidden="false" customHeight="false" outlineLevel="0" collapsed="false">
      <c r="A29" s="9" t="s">
        <v>48</v>
      </c>
      <c r="B29" s="0" t="n">
        <v>0</v>
      </c>
      <c r="C29" s="7" t="n">
        <v>8</v>
      </c>
      <c r="D29" s="5"/>
      <c r="E29" s="5"/>
      <c r="F29" s="0" t="n">
        <v>1</v>
      </c>
      <c r="H29" s="1"/>
    </row>
    <row r="30" customFormat="false" ht="14.4" hidden="false" customHeight="false" outlineLevel="0" collapsed="false">
      <c r="A30" s="0" t="s">
        <v>49</v>
      </c>
      <c r="B30" s="0" t="n">
        <v>0</v>
      </c>
      <c r="C30" s="7" t="n">
        <v>5</v>
      </c>
      <c r="D30" s="5"/>
      <c r="E30" s="5"/>
      <c r="F30" s="0" t="n">
        <v>1</v>
      </c>
      <c r="H30" s="1"/>
    </row>
    <row r="31" customFormat="false" ht="14.4" hidden="false" customHeight="false" outlineLevel="0" collapsed="false">
      <c r="A31" s="0" t="s">
        <v>50</v>
      </c>
      <c r="B31" s="5" t="n">
        <v>0</v>
      </c>
      <c r="C31" s="5" t="n">
        <v>5</v>
      </c>
      <c r="D31" s="5"/>
      <c r="E31" s="5"/>
      <c r="F31" s="0" t="n">
        <v>1</v>
      </c>
      <c r="H31" s="1"/>
    </row>
    <row r="32" customFormat="false" ht="14.4" hidden="false" customHeight="false" outlineLevel="0" collapsed="false">
      <c r="H32" s="1"/>
    </row>
    <row r="33" customFormat="false" ht="14.4" hidden="false" customHeight="false" outlineLevel="0" collapsed="false">
      <c r="A33" s="3" t="s">
        <v>51</v>
      </c>
      <c r="H33" s="1"/>
    </row>
    <row r="34" customFormat="false" ht="14.4" hidden="false" customHeight="false" outlineLevel="0" collapsed="false">
      <c r="A34" s="0" t="s">
        <v>52</v>
      </c>
      <c r="B34" s="8" t="n">
        <f aca="false">14.1/60*1.2661</f>
        <v>0.2975335</v>
      </c>
      <c r="C34" s="7" t="n">
        <v>9.6</v>
      </c>
      <c r="D34" s="5"/>
      <c r="E34" s="5"/>
      <c r="F34" s="0" t="n">
        <v>1</v>
      </c>
      <c r="H34" s="1"/>
    </row>
    <row r="35" customFormat="false" ht="14.4" hidden="false" customHeight="false" outlineLevel="0" collapsed="false">
      <c r="A35" s="0" t="s">
        <v>53</v>
      </c>
      <c r="B35" s="8" t="n">
        <f aca="false">14.1/60*1.2661</f>
        <v>0.2975335</v>
      </c>
      <c r="C35" s="7" t="n">
        <f aca="false">20-C24-C13</f>
        <v>8.6</v>
      </c>
      <c r="D35" s="5"/>
      <c r="E35" s="5"/>
      <c r="F35" s="0" t="n">
        <v>1</v>
      </c>
      <c r="H35" s="1"/>
    </row>
    <row r="36" customFormat="false" ht="14.4" hidden="false" customHeight="false" outlineLevel="0" collapsed="false">
      <c r="A36" s="0" t="s">
        <v>54</v>
      </c>
      <c r="B36" s="0" t="n">
        <v>100</v>
      </c>
      <c r="C36" s="7" t="n">
        <v>30</v>
      </c>
      <c r="D36" s="5"/>
      <c r="E36" s="5"/>
      <c r="F36" s="0" t="n">
        <v>1</v>
      </c>
      <c r="H36" s="1"/>
    </row>
    <row r="37" customFormat="false" ht="14.4" hidden="false" customHeight="false" outlineLevel="0" collapsed="false">
      <c r="A37" s="0" t="s">
        <v>55</v>
      </c>
      <c r="B37" s="7" t="n">
        <f aca="false">(1.43/Vehicles!B3)*100</f>
        <v>35.75</v>
      </c>
      <c r="C37" s="7" t="n">
        <f aca="false">100*2.3/Vehicles!$B$3</f>
        <v>57.5</v>
      </c>
      <c r="D37" s="5"/>
      <c r="E37" s="5"/>
      <c r="F37" s="0" t="n">
        <v>1</v>
      </c>
      <c r="H37" s="1"/>
    </row>
    <row r="38" customFormat="false" ht="14.4" hidden="false" customHeight="false" outlineLevel="0" collapsed="false">
      <c r="A38" s="0" t="s">
        <v>56</v>
      </c>
      <c r="B38" s="7" t="n">
        <v>36.2</v>
      </c>
      <c r="C38" s="8" t="n">
        <v>23.7</v>
      </c>
      <c r="D38" s="5"/>
      <c r="E38" s="5"/>
      <c r="F38" s="0" t="n">
        <v>1</v>
      </c>
      <c r="H38" s="1"/>
    </row>
    <row r="39" customFormat="false" ht="14.4" hidden="false" customHeight="false" outlineLevel="0" collapsed="false">
      <c r="A39" s="9" t="s">
        <v>57</v>
      </c>
      <c r="B39" s="7" t="n">
        <v>12.6</v>
      </c>
      <c r="C39" s="7" t="n">
        <v>3.4</v>
      </c>
      <c r="D39" s="5"/>
      <c r="E39" s="5"/>
      <c r="F39" s="0" t="n">
        <v>1</v>
      </c>
      <c r="H39" s="1"/>
    </row>
    <row r="40" customFormat="false" ht="14.4" hidden="false" customHeight="false" outlineLevel="0" collapsed="false">
      <c r="A40" s="9" t="s">
        <v>58</v>
      </c>
      <c r="B40" s="0" t="n">
        <v>0</v>
      </c>
      <c r="C40" s="7" t="n">
        <v>8</v>
      </c>
      <c r="D40" s="5"/>
      <c r="E40" s="5"/>
      <c r="F40" s="0" t="n">
        <v>1</v>
      </c>
      <c r="H40" s="1"/>
    </row>
    <row r="41" customFormat="false" ht="14.4" hidden="false" customHeight="false" outlineLevel="0" collapsed="false">
      <c r="A41" s="0" t="s">
        <v>59</v>
      </c>
      <c r="B41" s="0" t="n">
        <v>0</v>
      </c>
      <c r="C41" s="7" t="n">
        <v>5</v>
      </c>
      <c r="D41" s="5"/>
      <c r="E41" s="5"/>
      <c r="F41" s="0" t="n">
        <v>1</v>
      </c>
      <c r="H41" s="1"/>
    </row>
    <row r="42" customFormat="false" ht="14.4" hidden="false" customHeight="false" outlineLevel="0" collapsed="false">
      <c r="A42" s="0" t="s">
        <v>60</v>
      </c>
      <c r="B42" s="5" t="n">
        <v>0</v>
      </c>
      <c r="C42" s="5" t="n">
        <v>20</v>
      </c>
      <c r="D42" s="5"/>
      <c r="E42" s="5"/>
      <c r="F42" s="0" t="n">
        <v>1</v>
      </c>
      <c r="H42" s="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RowHeight="14.4"/>
  <cols>
    <col collapsed="false" hidden="false" max="1" min="1" style="0" width="13.0918367346939"/>
    <col collapsed="false" hidden="false" max="2" min="2" style="0" width="8.23469387755102"/>
    <col collapsed="false" hidden="false" max="3" min="3" style="0" width="13.3622448979592"/>
    <col collapsed="false" hidden="false" max="4" min="4" style="0" width="10.8010204081633"/>
    <col collapsed="false" hidden="false" max="5" min="5" style="0" width="8.23469387755102"/>
    <col collapsed="false" hidden="false" max="6" min="6" style="0" width="9.04591836734694"/>
    <col collapsed="false" hidden="false" max="7" min="7" style="0" width="8.23469387755102"/>
    <col collapsed="false" hidden="false" max="8" min="8" style="0" width="15.7959183673469"/>
    <col collapsed="false" hidden="false" max="1025" min="9" style="0" width="8.23469387755102"/>
  </cols>
  <sheetData>
    <row r="1" customFormat="false" ht="14.4" hidden="false" customHeight="false" outlineLevel="0" collapsed="false">
      <c r="A1" s="0" t="s">
        <v>61</v>
      </c>
      <c r="B1" s="0" t="s">
        <v>62</v>
      </c>
      <c r="C1" s="0" t="s">
        <v>63</v>
      </c>
      <c r="D1" s="0" t="s">
        <v>64</v>
      </c>
      <c r="E1" s="0" t="s">
        <v>65</v>
      </c>
      <c r="F1" s="0" t="s">
        <v>66</v>
      </c>
      <c r="G1" s="0" t="s">
        <v>67</v>
      </c>
      <c r="H1" s="0" t="s">
        <v>68</v>
      </c>
      <c r="I1" s="0" t="s">
        <v>69</v>
      </c>
      <c r="J1" s="0" t="s">
        <v>70</v>
      </c>
      <c r="K1" s="0" t="s">
        <v>71</v>
      </c>
    </row>
    <row r="2" customFormat="false" ht="13.8" hidden="false" customHeight="false" outlineLevel="0" collapsed="false">
      <c r="A2" s="0" t="s">
        <v>72</v>
      </c>
      <c r="B2" s="0" t="n">
        <v>1</v>
      </c>
      <c r="C2" s="0" t="n">
        <v>12000</v>
      </c>
      <c r="D2" s="0" t="n">
        <v>400</v>
      </c>
      <c r="E2" s="0" t="n">
        <v>40</v>
      </c>
      <c r="F2" s="0" t="n">
        <v>270</v>
      </c>
      <c r="G2" s="0" t="n">
        <v>0</v>
      </c>
      <c r="H2" s="0" t="n">
        <v>0.012</v>
      </c>
      <c r="I2" s="0" t="n">
        <v>0.02</v>
      </c>
      <c r="J2" s="0" t="n">
        <v>0.052</v>
      </c>
      <c r="K2" s="0" t="n">
        <v>0</v>
      </c>
    </row>
    <row r="3" customFormat="false" ht="13.8" hidden="false" customHeight="false" outlineLevel="0" collapsed="false">
      <c r="A3" s="10" t="s">
        <v>73</v>
      </c>
      <c r="B3" s="10" t="n">
        <v>4</v>
      </c>
      <c r="C3" s="10" t="n">
        <v>25000</v>
      </c>
      <c r="D3" s="10" t="n">
        <v>800</v>
      </c>
      <c r="E3" s="10" t="n">
        <v>80</v>
      </c>
      <c r="F3" s="10" t="n">
        <v>270</v>
      </c>
      <c r="G3" s="10" t="n">
        <v>0</v>
      </c>
      <c r="H3" s="10" t="n">
        <v>0.034</v>
      </c>
      <c r="I3" s="10" t="n">
        <v>0.02</v>
      </c>
      <c r="J3" s="10" t="n">
        <v>0.074</v>
      </c>
      <c r="K3" s="10" t="n">
        <v>0</v>
      </c>
    </row>
    <row r="4" customFormat="false" ht="13.8" hidden="false" customHeight="false" outlineLevel="0" collapsed="false">
      <c r="A4" s="0" t="s">
        <v>74</v>
      </c>
      <c r="B4" s="0" t="n">
        <v>1</v>
      </c>
      <c r="C4" s="0" t="n">
        <v>13000</v>
      </c>
      <c r="D4" s="0" t="n">
        <v>500</v>
      </c>
      <c r="E4" s="0" t="n">
        <v>120</v>
      </c>
      <c r="F4" s="0" t="n">
        <v>1500</v>
      </c>
      <c r="G4" s="0" t="n">
        <v>40</v>
      </c>
      <c r="H4" s="0" t="n">
        <v>0.02</v>
      </c>
      <c r="I4" s="0" t="n">
        <v>0.02</v>
      </c>
      <c r="J4" s="0" t="n">
        <v>0.06</v>
      </c>
      <c r="K4" s="0" t="n">
        <v>0</v>
      </c>
      <c r="L4" s="10"/>
      <c r="M4" s="10"/>
    </row>
    <row r="5" customFormat="false" ht="13.8" hidden="false" customHeight="false" outlineLevel="0" collapsed="false">
      <c r="A5" s="0" t="s">
        <v>75</v>
      </c>
      <c r="B5" s="0" t="n">
        <v>4</v>
      </c>
      <c r="C5" s="0" t="n">
        <v>35000</v>
      </c>
      <c r="D5" s="0" t="n">
        <v>1000</v>
      </c>
      <c r="E5" s="0" t="n">
        <v>250</v>
      </c>
      <c r="F5" s="0" t="n">
        <v>1500</v>
      </c>
      <c r="G5" s="0" t="n">
        <v>40</v>
      </c>
      <c r="H5" s="0" t="n">
        <v>0.06</v>
      </c>
      <c r="I5" s="0" t="n">
        <v>0.02</v>
      </c>
      <c r="J5" s="0" t="n">
        <v>0.08</v>
      </c>
      <c r="K5" s="0" t="n">
        <v>0</v>
      </c>
    </row>
    <row r="7" customFormat="false" ht="13.8" hidden="false" customHeight="false" outlineLevel="0" collapsed="false">
      <c r="A7" s="10" t="s">
        <v>17</v>
      </c>
      <c r="B7" s="10" t="n">
        <v>0</v>
      </c>
      <c r="C7" s="10" t="n">
        <v>0</v>
      </c>
      <c r="D7" s="10" t="n">
        <v>-0.2</v>
      </c>
      <c r="E7" s="10" t="n">
        <v>-1</v>
      </c>
      <c r="F7" s="10" t="n">
        <v>0</v>
      </c>
      <c r="G7" s="10" t="n">
        <v>0</v>
      </c>
      <c r="H7" s="10" t="n">
        <v>-0.35</v>
      </c>
      <c r="I7" s="10" t="n">
        <v>0</v>
      </c>
      <c r="J7" s="10" t="n">
        <v>-0.5</v>
      </c>
      <c r="K7" s="10" t="n">
        <v>0</v>
      </c>
    </row>
    <row r="8" customFormat="false" ht="13.8" hidden="false" customHeight="false" outlineLevel="0" collapsed="false">
      <c r="A8" s="10" t="s">
        <v>18</v>
      </c>
      <c r="B8" s="10" t="n">
        <v>0</v>
      </c>
      <c r="C8" s="10" t="n">
        <v>0</v>
      </c>
      <c r="D8" s="10" t="n">
        <v>-0.5</v>
      </c>
      <c r="E8" s="10" t="n">
        <v>0</v>
      </c>
      <c r="F8" s="10" t="n">
        <v>0</v>
      </c>
      <c r="G8" s="10" t="n">
        <v>0</v>
      </c>
      <c r="H8" s="10" t="n">
        <v>0</v>
      </c>
      <c r="I8" s="10" t="n">
        <v>-0.1</v>
      </c>
      <c r="J8" s="10" t="n">
        <v>-0.1</v>
      </c>
      <c r="K8" s="10" t="n">
        <v>0</v>
      </c>
    </row>
    <row r="9" customFormat="false" ht="13.8" hidden="false" customHeight="false" outlineLevel="0" collapsed="false">
      <c r="A9" s="10" t="s">
        <v>76</v>
      </c>
      <c r="B9" s="10" t="n">
        <v>0</v>
      </c>
      <c r="C9" s="10" t="n">
        <v>-0.3</v>
      </c>
      <c r="D9" s="10" t="n">
        <v>-0.2</v>
      </c>
      <c r="E9" s="10" t="n">
        <v>0</v>
      </c>
      <c r="F9" s="10" t="n">
        <v>0</v>
      </c>
      <c r="G9" s="10" t="n">
        <v>0</v>
      </c>
      <c r="H9" s="10" t="n">
        <v>-0.25</v>
      </c>
      <c r="I9" s="10" t="n">
        <v>-0.25</v>
      </c>
      <c r="J9" s="10" t="n">
        <v>-0.05</v>
      </c>
      <c r="K9" s="10" t="n">
        <v>0</v>
      </c>
    </row>
    <row r="10" customFormat="false" ht="13.8" hidden="false" customHeight="false" outlineLevel="0" collapsed="false">
      <c r="A10" s="10" t="s">
        <v>77</v>
      </c>
      <c r="B10" s="10" t="n">
        <v>0</v>
      </c>
      <c r="C10" s="10" t="n">
        <v>1</v>
      </c>
      <c r="D10" s="10" t="n">
        <v>1</v>
      </c>
      <c r="E10" s="10" t="n">
        <v>0</v>
      </c>
      <c r="F10" s="10" t="n">
        <v>1</v>
      </c>
      <c r="G10" s="10" t="n">
        <v>1</v>
      </c>
      <c r="H10" s="10" t="n">
        <v>1</v>
      </c>
      <c r="I10" s="10" t="n">
        <v>1</v>
      </c>
      <c r="J10" s="10" t="n">
        <v>1</v>
      </c>
      <c r="K10" s="10" t="n">
        <v>0</v>
      </c>
    </row>
    <row r="13" customFormat="false" ht="13.8" hidden="false" customHeight="false" outlineLevel="0" collapsed="false">
      <c r="A13" s="10"/>
      <c r="B13" s="10"/>
      <c r="C13" s="10"/>
      <c r="D13" s="10"/>
      <c r="E13" s="10"/>
      <c r="F13" s="10"/>
      <c r="G13" s="10"/>
      <c r="H13" s="10"/>
      <c r="I13" s="10"/>
      <c r="J13" s="10"/>
      <c r="K13" s="10"/>
      <c r="L13" s="10"/>
      <c r="M13" s="10"/>
    </row>
    <row r="18" customFormat="false" ht="14.4" hidden="false" customHeight="false" outlineLevel="0" collapsed="false">
      <c r="A18" s="11" t="s">
        <v>5</v>
      </c>
      <c r="B18" s="1"/>
      <c r="C18" s="1"/>
      <c r="D18" s="1"/>
      <c r="E18" s="1"/>
      <c r="F18" s="1"/>
      <c r="G18" s="1"/>
      <c r="H18" s="1"/>
      <c r="I18" s="1"/>
      <c r="J18" s="1"/>
    </row>
    <row r="19" customFormat="false" ht="14.4" hidden="false" customHeight="false" outlineLevel="0" collapsed="false">
      <c r="A19" s="12" t="s">
        <v>78</v>
      </c>
      <c r="B19" s="1"/>
      <c r="C19" s="1"/>
      <c r="D19" s="1"/>
      <c r="E19" s="1"/>
      <c r="F19" s="1"/>
      <c r="G19" s="1"/>
      <c r="H19" s="1"/>
      <c r="I19" s="1"/>
      <c r="J19" s="1"/>
    </row>
    <row r="20" customFormat="false" ht="13.8" hidden="false" customHeight="false" outlineLevel="0" collapsed="false">
      <c r="A20" s="12" t="s">
        <v>79</v>
      </c>
      <c r="B20" s="1"/>
      <c r="C20" s="1"/>
      <c r="D20" s="1"/>
      <c r="E20" s="1"/>
      <c r="F20" s="1"/>
      <c r="G20" s="1"/>
      <c r="H20" s="1"/>
      <c r="I20" s="1"/>
      <c r="J20" s="1"/>
    </row>
    <row r="21" customFormat="false" ht="14.4" hidden="false" customHeight="false" outlineLevel="0" collapsed="false">
      <c r="A21" s="12" t="s">
        <v>80</v>
      </c>
      <c r="B21" s="1"/>
      <c r="C21" s="1"/>
      <c r="D21" s="1"/>
      <c r="E21" s="1"/>
      <c r="F21" s="1"/>
      <c r="G21" s="1"/>
      <c r="H21" s="1"/>
      <c r="I21" s="1"/>
      <c r="J21" s="1"/>
    </row>
    <row r="22" customFormat="false" ht="14.4" hidden="false" customHeight="false" outlineLevel="0" collapsed="false">
      <c r="A22" s="12" t="s">
        <v>79</v>
      </c>
      <c r="B22" s="1"/>
      <c r="C22" s="1"/>
      <c r="D22" s="1"/>
      <c r="E22" s="1"/>
      <c r="F22" s="1"/>
      <c r="G22" s="1"/>
      <c r="H22" s="1"/>
      <c r="I22" s="1"/>
      <c r="J22" s="1"/>
    </row>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4.4"/>
  <cols>
    <col collapsed="false" hidden="false" max="5" min="1" style="0" width="8.23469387755102"/>
    <col collapsed="false" hidden="false" max="6" min="6" style="0" width="13.9030612244898"/>
    <col collapsed="false" hidden="false" max="7" min="7" style="0" width="8.23469387755102"/>
    <col collapsed="false" hidden="false" max="8" min="8" style="0" width="96.6530612244898"/>
    <col collapsed="false" hidden="false" max="1025" min="9" style="0" width="8.23469387755102"/>
  </cols>
  <sheetData>
    <row r="1" customFormat="false" ht="14.4" hidden="false" customHeight="false" outlineLevel="0" collapsed="false">
      <c r="A1" s="0" t="s">
        <v>61</v>
      </c>
      <c r="B1" s="0" t="s">
        <v>62</v>
      </c>
      <c r="C1" s="0" t="s">
        <v>81</v>
      </c>
      <c r="D1" s="0" t="s">
        <v>82</v>
      </c>
      <c r="E1" s="0" t="s">
        <v>17</v>
      </c>
      <c r="F1" s="0" t="s">
        <v>18</v>
      </c>
      <c r="G1" s="0" t="s">
        <v>76</v>
      </c>
      <c r="H1" s="11" t="s">
        <v>5</v>
      </c>
    </row>
    <row r="2" customFormat="false" ht="14.4" hidden="false" customHeight="false" outlineLevel="0" collapsed="false">
      <c r="A2" s="0" t="s">
        <v>13</v>
      </c>
      <c r="B2" s="0" t="n">
        <v>60</v>
      </c>
      <c r="C2" s="0" t="n">
        <v>0</v>
      </c>
      <c r="D2" s="0" t="n">
        <v>7.14</v>
      </c>
      <c r="E2" s="0" t="n">
        <v>-0.055</v>
      </c>
      <c r="F2" s="0" t="n">
        <v>-0.55</v>
      </c>
      <c r="G2" s="0" t="n">
        <v>0</v>
      </c>
      <c r="H2" s="12" t="s">
        <v>83</v>
      </c>
    </row>
    <row r="3" customFormat="false" ht="14.4" hidden="false" customHeight="false" outlineLevel="0" collapsed="false">
      <c r="A3" s="0" t="s">
        <v>84</v>
      </c>
      <c r="B3" s="0" t="n">
        <v>60</v>
      </c>
      <c r="C3" s="0" t="n">
        <v>0</v>
      </c>
      <c r="D3" s="0" t="n">
        <v>6.7</v>
      </c>
      <c r="E3" s="0" t="n">
        <v>-0.055</v>
      </c>
      <c r="F3" s="0" t="n">
        <v>-0.55</v>
      </c>
      <c r="G3" s="0" t="n">
        <v>0</v>
      </c>
      <c r="H3" s="12" t="s">
        <v>85</v>
      </c>
    </row>
    <row r="4" customFormat="false" ht="14.4" hidden="false" customHeight="false" outlineLevel="0" collapsed="false">
      <c r="A4" s="0" t="s">
        <v>86</v>
      </c>
      <c r="B4" s="0" t="n">
        <v>297</v>
      </c>
      <c r="C4" s="0" t="n">
        <v>0</v>
      </c>
      <c r="D4" s="0" t="n">
        <v>31.4</v>
      </c>
      <c r="E4" s="0" t="n">
        <v>0</v>
      </c>
      <c r="F4" s="0" t="n">
        <v>-0.047</v>
      </c>
      <c r="G4" s="0" t="n">
        <v>0</v>
      </c>
      <c r="H4" s="12" t="s">
        <v>87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2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2" activeCellId="0" sqref="A12"/>
    </sheetView>
  </sheetViews>
  <sheetFormatPr defaultRowHeight="14.4"/>
  <cols>
    <col collapsed="false" hidden="false" max="1" min="1" style="0" width="71.4081632653061"/>
    <col collapsed="false" hidden="false" max="1025" min="2" style="0" width="8.23469387755102"/>
  </cols>
  <sheetData>
    <row r="1" customFormat="false" ht="14.4" hidden="false" customHeight="false" outlineLevel="0" collapsed="false">
      <c r="A1" s="0" t="s">
        <v>88</v>
      </c>
      <c r="B1" s="0" t="s">
        <v>89</v>
      </c>
    </row>
    <row r="2" customFormat="false" ht="14.4" hidden="false" customHeight="false" outlineLevel="0" collapsed="false">
      <c r="A2" s="0" t="s">
        <v>90</v>
      </c>
      <c r="B2" s="0" t="n">
        <v>0.059</v>
      </c>
    </row>
    <row r="3" customFormat="false" ht="14.4" hidden="false" customHeight="false" outlineLevel="0" collapsed="false">
      <c r="A3" s="0" t="s">
        <v>91</v>
      </c>
      <c r="B3" s="0" t="n">
        <v>0.019</v>
      </c>
    </row>
    <row r="4" customFormat="false" ht="14.4" hidden="false" customHeight="false" outlineLevel="0" collapsed="false">
      <c r="A4" s="0" t="s">
        <v>92</v>
      </c>
      <c r="B4" s="0" t="n">
        <v>400000</v>
      </c>
    </row>
    <row r="5" customFormat="false" ht="14.4" hidden="false" customHeight="false" outlineLevel="0" collapsed="false">
      <c r="A5" s="0" t="s">
        <v>93</v>
      </c>
      <c r="B5" s="0" t="n">
        <v>15</v>
      </c>
    </row>
    <row r="6" customFormat="false" ht="14.4" hidden="false" customHeight="false" outlineLevel="0" collapsed="false">
      <c r="A6" s="0" t="s">
        <v>94</v>
      </c>
      <c r="B6" s="0" t="n">
        <v>35000</v>
      </c>
    </row>
    <row r="7" customFormat="false" ht="14.4" hidden="false" customHeight="false" outlineLevel="0" collapsed="false">
      <c r="A7" s="0" t="s">
        <v>95</v>
      </c>
      <c r="B7" s="0" t="n">
        <v>0.07</v>
      </c>
    </row>
    <row r="8" customFormat="false" ht="14.4" hidden="false" customHeight="false" outlineLevel="0" collapsed="false">
      <c r="A8" s="0" t="s">
        <v>96</v>
      </c>
      <c r="B8" s="0" t="n">
        <v>9.9</v>
      </c>
    </row>
    <row r="9" customFormat="false" ht="14.4" hidden="false" customHeight="false" outlineLevel="0" collapsed="false">
      <c r="A9" s="0" t="s">
        <v>97</v>
      </c>
      <c r="B9" s="0" t="n">
        <v>8</v>
      </c>
    </row>
    <row r="10" customFormat="false" ht="14.4" hidden="false" customHeight="false" outlineLevel="0" collapsed="false">
      <c r="A10" s="0" t="s">
        <v>98</v>
      </c>
      <c r="B10" s="0" t="n">
        <v>183</v>
      </c>
    </row>
    <row r="11" customFormat="false" ht="14.4" hidden="false" customHeight="false" outlineLevel="0" collapsed="false">
      <c r="A11" s="0" t="s">
        <v>99</v>
      </c>
      <c r="B11" s="0" t="n">
        <v>0.025</v>
      </c>
    </row>
    <row r="12" customFormat="false" ht="14.4" hidden="false" customHeight="false" outlineLevel="0" collapsed="false">
      <c r="A12" s="0" t="s">
        <v>100</v>
      </c>
      <c r="B12" s="0" t="n">
        <v>0.0025</v>
      </c>
    </row>
    <row r="13" customFormat="false" ht="14.4" hidden="false" customHeight="false" outlineLevel="0" collapsed="false">
      <c r="A13" s="0" t="s">
        <v>101</v>
      </c>
      <c r="B13" s="0" t="n">
        <v>19.5</v>
      </c>
    </row>
    <row r="14" customFormat="false" ht="14.4" hidden="false" customHeight="false" outlineLevel="0" collapsed="false">
      <c r="A14" s="0" t="s">
        <v>102</v>
      </c>
      <c r="B14" s="0" t="n">
        <v>14</v>
      </c>
    </row>
    <row r="15" customFormat="false" ht="14.4" hidden="false" customHeight="false" outlineLevel="0" collapsed="false">
      <c r="A15" s="0" t="s">
        <v>103</v>
      </c>
      <c r="B15" s="0" t="n">
        <v>150</v>
      </c>
    </row>
    <row r="16" customFormat="false" ht="14.4" hidden="false" customHeight="false" outlineLevel="0" collapsed="false">
      <c r="A16" s="0" t="s">
        <v>104</v>
      </c>
      <c r="B16" s="0" t="n">
        <v>5</v>
      </c>
    </row>
    <row r="17" customFormat="false" ht="14.4" hidden="false" customHeight="false" outlineLevel="0" collapsed="false">
      <c r="A17" s="0" t="s">
        <v>105</v>
      </c>
      <c r="B17" s="0" t="n">
        <v>3</v>
      </c>
    </row>
    <row r="18" customFormat="false" ht="14.4" hidden="false" customHeight="false" outlineLevel="0" collapsed="false">
      <c r="A18" s="0" t="s">
        <v>106</v>
      </c>
      <c r="B18" s="0" t="n">
        <v>10</v>
      </c>
    </row>
    <row r="19" customFormat="false" ht="14.4" hidden="false" customHeight="false" outlineLevel="0" collapsed="false">
      <c r="A19" s="0" t="s">
        <v>107</v>
      </c>
      <c r="B19" s="0" t="n">
        <v>0.19</v>
      </c>
    </row>
    <row r="20" customFormat="false" ht="14.4" hidden="false" customHeight="false" outlineLevel="0" collapsed="false">
      <c r="A20" s="0" t="s">
        <v>108</v>
      </c>
      <c r="B20" s="0" t="n">
        <v>0.03</v>
      </c>
    </row>
    <row r="21" customFormat="false" ht="14.4" hidden="false" customHeight="false" outlineLevel="0" collapsed="false">
      <c r="A21" s="0" t="s">
        <v>109</v>
      </c>
      <c r="B21" s="0" t="n">
        <v>0.003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73"/>
  <sheetViews>
    <sheetView windowProtection="false" showFormulas="false" showGridLines="true" showRowColHeaders="true" showZeros="true" rightToLeft="false" tabSelected="false" showOutlineSymbols="true" defaultGridColor="true" view="normal" topLeftCell="A8" colorId="64" zoomScale="85" zoomScaleNormal="85" zoomScalePageLayoutView="100" workbookViewId="0">
      <selection pane="topLeft" activeCell="H25" activeCellId="0" sqref="H25"/>
    </sheetView>
  </sheetViews>
  <sheetFormatPr defaultRowHeight="14.4"/>
  <cols>
    <col collapsed="false" hidden="false" max="1" min="1" style="0" width="21.8673469387755"/>
    <col collapsed="false" hidden="false" max="6" min="2" style="0" width="6.0765306122449"/>
    <col collapsed="false" hidden="false" max="7" min="7" style="0" width="8.10204081632653"/>
    <col collapsed="false" hidden="false" max="24" min="8" style="0" width="6.0765306122449"/>
    <col collapsed="false" hidden="false" max="1025" min="25" style="0" width="8.23469387755102"/>
  </cols>
  <sheetData>
    <row r="1" customFormat="false" ht="14.4" hidden="false" customHeight="false" outlineLevel="0" collapsed="false">
      <c r="A1" s="0" t="s">
        <v>0</v>
      </c>
      <c r="B1" s="0" t="s">
        <v>110</v>
      </c>
      <c r="C1" s="0" t="s">
        <v>1</v>
      </c>
      <c r="D1" s="0" t="s">
        <v>111</v>
      </c>
      <c r="E1" s="0" t="s">
        <v>112</v>
      </c>
      <c r="F1" s="0" t="s">
        <v>113</v>
      </c>
      <c r="G1" s="0" t="s">
        <v>114</v>
      </c>
      <c r="H1" s="0" t="s">
        <v>115</v>
      </c>
      <c r="I1" s="0" t="s">
        <v>116</v>
      </c>
      <c r="J1" s="0" t="s">
        <v>117</v>
      </c>
      <c r="K1" s="0" t="s">
        <v>118</v>
      </c>
      <c r="L1" s="0" t="s">
        <v>119</v>
      </c>
      <c r="M1" s="0" t="s">
        <v>120</v>
      </c>
      <c r="N1" s="0" t="s">
        <v>121</v>
      </c>
      <c r="O1" s="0" t="s">
        <v>122</v>
      </c>
      <c r="P1" s="0" t="s">
        <v>123</v>
      </c>
      <c r="Q1" s="0" t="s">
        <v>124</v>
      </c>
      <c r="R1" s="0" t="s">
        <v>125</v>
      </c>
      <c r="S1" s="0" t="s">
        <v>126</v>
      </c>
      <c r="T1" s="0" t="s">
        <v>3</v>
      </c>
      <c r="U1" s="0" t="s">
        <v>127</v>
      </c>
      <c r="V1" s="0" t="s">
        <v>128</v>
      </c>
      <c r="W1" s="0" t="s">
        <v>129</v>
      </c>
      <c r="Y1" s="0" t="s">
        <v>4</v>
      </c>
    </row>
    <row r="2" customFormat="false" ht="14.4" hidden="false" customHeight="false" outlineLevel="0" collapsed="false">
      <c r="A2" s="0" t="s">
        <v>6</v>
      </c>
      <c r="B2" s="0" t="s">
        <v>7</v>
      </c>
      <c r="C2" s="0" t="s">
        <v>7</v>
      </c>
      <c r="D2" s="0" t="s">
        <v>7</v>
      </c>
      <c r="E2" s="0" t="s">
        <v>8</v>
      </c>
      <c r="F2" s="0" t="s">
        <v>8</v>
      </c>
      <c r="G2" s="0" t="s">
        <v>8</v>
      </c>
      <c r="H2" s="0" t="s">
        <v>8</v>
      </c>
      <c r="I2" s="0" t="s">
        <v>8</v>
      </c>
      <c r="J2" s="0" t="s">
        <v>130</v>
      </c>
      <c r="K2" s="0" t="s">
        <v>130</v>
      </c>
      <c r="L2" s="0" t="s">
        <v>130</v>
      </c>
      <c r="M2" s="0" t="s">
        <v>130</v>
      </c>
      <c r="N2" s="0" t="s">
        <v>130</v>
      </c>
      <c r="O2" s="0" t="s">
        <v>131</v>
      </c>
      <c r="P2" s="0" t="s">
        <v>131</v>
      </c>
      <c r="Q2" s="0" t="s">
        <v>131</v>
      </c>
      <c r="R2" s="0" t="s">
        <v>131</v>
      </c>
      <c r="S2" s="0" t="s">
        <v>131</v>
      </c>
      <c r="T2" s="0" t="s">
        <v>8</v>
      </c>
      <c r="U2" s="0" t="s">
        <v>130</v>
      </c>
      <c r="V2" s="0" t="s">
        <v>130</v>
      </c>
      <c r="W2" s="0" t="s">
        <v>131</v>
      </c>
      <c r="Y2" s="0" t="n">
        <v>1</v>
      </c>
    </row>
    <row r="4" customFormat="false" ht="14.4" hidden="false" customHeight="false" outlineLevel="0" collapsed="false">
      <c r="A4" s="3" t="s">
        <v>10</v>
      </c>
    </row>
    <row r="5" customFormat="false" ht="14.4" hidden="false" customHeight="false" outlineLevel="0" collapsed="false">
      <c r="A5" s="0" t="s">
        <v>11</v>
      </c>
      <c r="B5" s="0" t="s">
        <v>132</v>
      </c>
      <c r="C5" s="0" t="s">
        <v>12</v>
      </c>
      <c r="D5" s="0" t="s">
        <v>133</v>
      </c>
      <c r="E5" s="0" t="s">
        <v>132</v>
      </c>
      <c r="F5" s="0" t="s">
        <v>12</v>
      </c>
      <c r="G5" s="0" t="s">
        <v>12</v>
      </c>
      <c r="H5" s="0" t="s">
        <v>133</v>
      </c>
      <c r="I5" s="0" t="s">
        <v>134</v>
      </c>
      <c r="J5" s="0" t="s">
        <v>132</v>
      </c>
      <c r="K5" s="0" t="s">
        <v>12</v>
      </c>
      <c r="L5" s="0" t="s">
        <v>12</v>
      </c>
      <c r="M5" s="0" t="s">
        <v>133</v>
      </c>
      <c r="N5" s="0" t="s">
        <v>134</v>
      </c>
      <c r="O5" s="0" t="s">
        <v>132</v>
      </c>
      <c r="P5" s="0" t="s">
        <v>12</v>
      </c>
      <c r="Q5" s="0" t="s">
        <v>12</v>
      </c>
      <c r="R5" s="0" t="s">
        <v>133</v>
      </c>
      <c r="S5" s="0" t="s">
        <v>134</v>
      </c>
      <c r="T5" s="0" t="s">
        <v>13</v>
      </c>
      <c r="U5" s="0" t="s">
        <v>84</v>
      </c>
      <c r="V5" s="0" t="s">
        <v>86</v>
      </c>
      <c r="W5" s="0" t="s">
        <v>86</v>
      </c>
      <c r="Y5" s="0" t="n">
        <v>1</v>
      </c>
    </row>
    <row r="6" customFormat="false" ht="14.4" hidden="false" customHeight="false" outlineLevel="0" collapsed="false">
      <c r="A6" s="0" t="s">
        <v>15</v>
      </c>
      <c r="B6" s="0" t="n">
        <v>1</v>
      </c>
      <c r="C6" s="0" t="n">
        <v>1</v>
      </c>
      <c r="D6" s="0" t="n">
        <v>1</v>
      </c>
      <c r="E6" s="0" t="n">
        <v>2000</v>
      </c>
      <c r="F6" s="0" t="n">
        <v>1500</v>
      </c>
      <c r="G6" s="0" t="n">
        <v>1500</v>
      </c>
      <c r="H6" s="0" t="n">
        <v>1000</v>
      </c>
      <c r="I6" s="0" t="n">
        <v>500</v>
      </c>
      <c r="J6" s="0" t="n">
        <v>2000</v>
      </c>
      <c r="K6" s="0" t="n">
        <v>1500</v>
      </c>
      <c r="L6" s="0" t="n">
        <v>1500</v>
      </c>
      <c r="M6" s="0" t="n">
        <v>1000</v>
      </c>
      <c r="N6" s="0" t="n">
        <v>500</v>
      </c>
      <c r="O6" s="0" t="n">
        <v>2000</v>
      </c>
      <c r="P6" s="0" t="n">
        <v>1500</v>
      </c>
      <c r="Q6" s="0" t="n">
        <v>1500</v>
      </c>
      <c r="R6" s="0" t="n">
        <v>1000</v>
      </c>
      <c r="S6" s="0" t="n">
        <v>500</v>
      </c>
      <c r="Y6" s="0" t="n">
        <v>1</v>
      </c>
    </row>
    <row r="7" customFormat="false" ht="14.4" hidden="false" customHeight="false" outlineLevel="0" collapsed="false">
      <c r="A7" s="0" t="s">
        <v>17</v>
      </c>
      <c r="B7" s="5"/>
      <c r="C7" s="5"/>
      <c r="D7" s="5"/>
      <c r="E7" s="5"/>
      <c r="F7" s="5"/>
      <c r="G7" s="5"/>
      <c r="H7" s="5"/>
      <c r="I7" s="5"/>
      <c r="J7" s="5"/>
      <c r="K7" s="5"/>
      <c r="L7" s="5"/>
      <c r="M7" s="5"/>
      <c r="N7" s="5"/>
      <c r="O7" s="5"/>
      <c r="P7" s="5"/>
      <c r="Q7" s="5"/>
      <c r="R7" s="5"/>
      <c r="S7" s="5"/>
      <c r="T7" s="5"/>
      <c r="U7" s="5"/>
      <c r="V7" s="5"/>
      <c r="W7" s="5"/>
      <c r="X7" s="5"/>
      <c r="AA7" s="0" t="s">
        <v>135</v>
      </c>
    </row>
    <row r="8" customFormat="false" ht="14.4" hidden="false" customHeight="false" outlineLevel="0" collapsed="false">
      <c r="A8" s="0" t="s">
        <v>18</v>
      </c>
      <c r="B8" s="5"/>
      <c r="C8" s="5"/>
      <c r="D8" s="5"/>
      <c r="E8" s="5"/>
      <c r="F8" s="5"/>
      <c r="G8" s="5"/>
      <c r="H8" s="5"/>
      <c r="I8" s="5"/>
      <c r="J8" s="5"/>
      <c r="K8" s="5"/>
      <c r="L8" s="5"/>
      <c r="M8" s="5"/>
      <c r="N8" s="5"/>
      <c r="O8" s="5"/>
      <c r="P8" s="5"/>
      <c r="Q8" s="5"/>
      <c r="R8" s="5"/>
      <c r="S8" s="5"/>
      <c r="T8" s="5"/>
      <c r="U8" s="5"/>
      <c r="V8" s="5"/>
      <c r="W8" s="5"/>
      <c r="X8" s="5"/>
      <c r="AA8" s="0" t="s">
        <v>136</v>
      </c>
    </row>
    <row r="9" customFormat="false" ht="14.4" hidden="false" customHeight="false" outlineLevel="0" collapsed="false">
      <c r="A9" s="0" t="s">
        <v>19</v>
      </c>
      <c r="B9" s="0" t="n">
        <v>0</v>
      </c>
      <c r="C9" s="0" t="n">
        <v>0</v>
      </c>
      <c r="D9" s="0" t="n">
        <v>0</v>
      </c>
      <c r="E9" s="0" t="n">
        <v>1</v>
      </c>
      <c r="F9" s="0" t="n">
        <v>1</v>
      </c>
      <c r="G9" s="0" t="n">
        <v>1</v>
      </c>
      <c r="H9" s="0" t="n">
        <v>1</v>
      </c>
      <c r="I9" s="0" t="n">
        <v>1</v>
      </c>
      <c r="J9" s="0" t="n">
        <v>1</v>
      </c>
      <c r="K9" s="0" t="n">
        <v>1</v>
      </c>
      <c r="L9" s="0" t="n">
        <v>1</v>
      </c>
      <c r="M9" s="0" t="n">
        <v>1</v>
      </c>
      <c r="N9" s="0" t="n">
        <v>1</v>
      </c>
      <c r="O9" s="0" t="n">
        <v>1</v>
      </c>
      <c r="P9" s="0" t="n">
        <v>1</v>
      </c>
      <c r="Q9" s="0" t="n">
        <v>1</v>
      </c>
      <c r="R9" s="0" t="n">
        <v>1</v>
      </c>
      <c r="S9" s="0" t="n">
        <v>1</v>
      </c>
      <c r="T9" s="5"/>
      <c r="U9" s="5"/>
      <c r="V9" s="5"/>
      <c r="W9" s="5"/>
      <c r="X9" s="5"/>
      <c r="Y9" s="0" t="n">
        <v>1</v>
      </c>
      <c r="AA9" s="0" t="s">
        <v>137</v>
      </c>
    </row>
    <row r="11" customFormat="false" ht="14.4" hidden="false" customHeight="false" outlineLevel="0" collapsed="false">
      <c r="A11" s="3" t="s">
        <v>138</v>
      </c>
    </row>
    <row r="12" customFormat="false" ht="14.4" hidden="false" customHeight="false" outlineLevel="0" collapsed="false">
      <c r="A12" s="0" t="s">
        <v>22</v>
      </c>
      <c r="B12" s="7" t="n">
        <f aca="false">15.2/60*1.2661</f>
        <v>0.320745333333333</v>
      </c>
      <c r="C12" s="7" t="n">
        <f aca="false">15.2/60*1.2661</f>
        <v>0.320745333333333</v>
      </c>
      <c r="D12" s="7" t="n">
        <f aca="false">15.2/60*1.2661</f>
        <v>0.320745333333333</v>
      </c>
      <c r="E12" s="7" t="n">
        <f aca="false">4-(4*(E$20/100))</f>
        <v>3.8</v>
      </c>
      <c r="F12" s="7" t="n">
        <f aca="false">4-(4*(F$20/100))</f>
        <v>3.8</v>
      </c>
      <c r="G12" s="7" t="n">
        <f aca="false">4-(4*(G$20/100))</f>
        <v>3.8</v>
      </c>
      <c r="H12" s="7" t="n">
        <f aca="false">4-(4*(H$20/100))</f>
        <v>3.8</v>
      </c>
      <c r="I12" s="7" t="n">
        <v>5</v>
      </c>
      <c r="J12" s="7" t="n">
        <f aca="false">4-(4*(J$20/100))</f>
        <v>3.8</v>
      </c>
      <c r="K12" s="7" t="n">
        <f aca="false">4-(4*(K$20/100))</f>
        <v>3.8</v>
      </c>
      <c r="L12" s="7" t="n">
        <f aca="false">4-(4*(L$20/100))</f>
        <v>3.8</v>
      </c>
      <c r="M12" s="7" t="n">
        <f aca="false">4-(4*(M$20/100))</f>
        <v>3.8</v>
      </c>
      <c r="N12" s="7" t="n">
        <f aca="false">4-(4*(N$20/100))</f>
        <v>3.8</v>
      </c>
      <c r="O12" s="7" t="n">
        <f aca="false">4-(4*(O$20/100))</f>
        <v>3.8</v>
      </c>
      <c r="P12" s="7" t="n">
        <f aca="false">4-(4*(P$20/100))</f>
        <v>3.8</v>
      </c>
      <c r="Q12" s="7" t="n">
        <f aca="false">4-(4*(Q$20/100))</f>
        <v>3.8</v>
      </c>
      <c r="R12" s="7" t="n">
        <f aca="false">4-(4*(R$20/100))</f>
        <v>3.8</v>
      </c>
      <c r="S12" s="7" t="n">
        <f aca="false">4-(4*(S$20/100))</f>
        <v>3.8</v>
      </c>
      <c r="T12" s="7" t="n">
        <v>19</v>
      </c>
      <c r="U12" s="7" t="n">
        <v>19</v>
      </c>
      <c r="V12" s="7" t="n">
        <v>19</v>
      </c>
      <c r="W12" s="7" t="n">
        <v>19</v>
      </c>
      <c r="X12" s="7"/>
      <c r="Y12" s="0" t="n">
        <v>1</v>
      </c>
    </row>
    <row r="13" customFormat="false" ht="14.4" hidden="false" customHeight="false" outlineLevel="0" collapsed="false">
      <c r="A13" s="0" t="s">
        <v>24</v>
      </c>
      <c r="B13" s="7" t="n">
        <f aca="false">15.2/60*1.2661</f>
        <v>0.320745333333333</v>
      </c>
      <c r="C13" s="7" t="n">
        <f aca="false">15.2/60*1.2661</f>
        <v>0.320745333333333</v>
      </c>
      <c r="D13" s="7" t="n">
        <f aca="false">15.2/60*1.2661</f>
        <v>0.320745333333333</v>
      </c>
      <c r="E13" s="7" t="n">
        <f aca="false">4-(4*(E$20/100))</f>
        <v>3.8</v>
      </c>
      <c r="F13" s="7" t="n">
        <f aca="false">4-(4*(F$20/100))</f>
        <v>3.8</v>
      </c>
      <c r="G13" s="7" t="n">
        <f aca="false">4-(4*(G$20/100))</f>
        <v>3.8</v>
      </c>
      <c r="H13" s="7" t="n">
        <f aca="false">4-(4*(H$20/100))</f>
        <v>3.8</v>
      </c>
      <c r="I13" s="7" t="n">
        <v>5</v>
      </c>
      <c r="J13" s="7" t="n">
        <f aca="false">4-(4*(J$20/100))</f>
        <v>3.8</v>
      </c>
      <c r="K13" s="7" t="n">
        <f aca="false">4-(4*(K$20/100))</f>
        <v>3.8</v>
      </c>
      <c r="L13" s="7" t="n">
        <f aca="false">4-(4*(L$20/100))</f>
        <v>3.8</v>
      </c>
      <c r="M13" s="7" t="n">
        <f aca="false">4-(4*(M$20/100))</f>
        <v>3.8</v>
      </c>
      <c r="N13" s="7" t="n">
        <f aca="false">4-(4*(N$20/100))</f>
        <v>3.8</v>
      </c>
      <c r="O13" s="7" t="n">
        <f aca="false">4-(4*(O$20/100))</f>
        <v>3.8</v>
      </c>
      <c r="P13" s="7" t="n">
        <f aca="false">4-(4*(P$20/100))</f>
        <v>3.8</v>
      </c>
      <c r="Q13" s="7" t="n">
        <f aca="false">4-(4*(Q$20/100))</f>
        <v>3.8</v>
      </c>
      <c r="R13" s="7" t="n">
        <f aca="false">4-(4*(R$20/100))</f>
        <v>3.8</v>
      </c>
      <c r="S13" s="7" t="n">
        <f aca="false">4-(4*(S$20/100))</f>
        <v>3.8</v>
      </c>
      <c r="T13" s="7" t="n">
        <v>19</v>
      </c>
      <c r="U13" s="7" t="n">
        <v>19</v>
      </c>
      <c r="V13" s="7" t="n">
        <v>19</v>
      </c>
      <c r="W13" s="7" t="n">
        <v>19</v>
      </c>
      <c r="X13" s="7"/>
      <c r="Y13" s="0" t="n">
        <v>1</v>
      </c>
      <c r="AA13" s="0" t="n">
        <v>4</v>
      </c>
      <c r="AB13" s="13" t="s">
        <v>139</v>
      </c>
      <c r="AC13" s="13" t="s">
        <v>140</v>
      </c>
      <c r="AD13" s="13" t="s">
        <v>141</v>
      </c>
      <c r="AE13" s="13" t="s">
        <v>142</v>
      </c>
    </row>
    <row r="14" customFormat="false" ht="14.4" hidden="false" customHeight="false" outlineLevel="0" collapsed="false">
      <c r="A14" s="0" t="s">
        <v>26</v>
      </c>
      <c r="B14" s="0" t="n">
        <v>100</v>
      </c>
      <c r="C14" s="0" t="n">
        <v>100</v>
      </c>
      <c r="D14" s="0" t="n">
        <v>100</v>
      </c>
      <c r="E14" s="7" t="n">
        <v>57</v>
      </c>
      <c r="F14" s="7" t="n">
        <v>57</v>
      </c>
      <c r="G14" s="7" t="n">
        <v>57</v>
      </c>
      <c r="H14" s="7" t="n">
        <v>57</v>
      </c>
      <c r="I14" s="7" t="n">
        <v>100</v>
      </c>
      <c r="J14" s="7" t="n">
        <v>57</v>
      </c>
      <c r="K14" s="7" t="n">
        <v>57</v>
      </c>
      <c r="L14" s="7" t="n">
        <v>57</v>
      </c>
      <c r="M14" s="7" t="n">
        <v>57</v>
      </c>
      <c r="N14" s="7" t="n">
        <v>57</v>
      </c>
      <c r="O14" s="7" t="n">
        <v>57</v>
      </c>
      <c r="P14" s="7" t="n">
        <v>57</v>
      </c>
      <c r="Q14" s="7" t="n">
        <v>57</v>
      </c>
      <c r="R14" s="7" t="n">
        <v>57</v>
      </c>
      <c r="S14" s="7" t="n">
        <v>57</v>
      </c>
      <c r="T14" s="7" t="n">
        <v>85</v>
      </c>
      <c r="U14" s="7" t="n">
        <v>85</v>
      </c>
      <c r="V14" s="7" t="n">
        <v>85</v>
      </c>
      <c r="W14" s="7" t="n">
        <v>85</v>
      </c>
      <c r="X14" s="7"/>
      <c r="Y14" s="0" t="n">
        <v>1</v>
      </c>
      <c r="AA14" s="0" t="n">
        <v>3</v>
      </c>
      <c r="AB14" s="13" t="s">
        <v>8</v>
      </c>
      <c r="AC14" s="13" t="s">
        <v>130</v>
      </c>
      <c r="AD14" s="13" t="s">
        <v>131</v>
      </c>
    </row>
    <row r="15" customFormat="false" ht="14.4" hidden="false" customHeight="false" outlineLevel="0" collapsed="false">
      <c r="A15" s="0" t="s">
        <v>28</v>
      </c>
      <c r="B15" s="0" t="n">
        <v>100</v>
      </c>
      <c r="C15" s="7" t="n">
        <f aca="false">(1.34/[1]Vehicles!B3)*100</f>
        <v>33.5</v>
      </c>
      <c r="D15" s="7" t="n">
        <f aca="false">(1.34/[1]Vehicles!B4)*100</f>
        <v>16.75</v>
      </c>
      <c r="E15" s="0" t="n">
        <v>100</v>
      </c>
      <c r="F15" s="7" t="n">
        <f aca="false">100*2.6/[1]Vehicles!$B$3</f>
        <v>65</v>
      </c>
      <c r="G15" s="7" t="n">
        <v>33.5</v>
      </c>
      <c r="H15" s="7" t="n">
        <f aca="false">100*2.6/[1]Vehicles!$B$4</f>
        <v>32.5</v>
      </c>
      <c r="I15" s="7" t="n">
        <v>28.43</v>
      </c>
      <c r="J15" s="0" t="n">
        <v>100</v>
      </c>
      <c r="K15" s="7" t="n">
        <f aca="false">100*2.6/[1]Vehicles!$B$3</f>
        <v>65</v>
      </c>
      <c r="L15" s="7" t="n">
        <v>33.5</v>
      </c>
      <c r="M15" s="7" t="n">
        <f aca="false">100*2.6/[1]Vehicles!$B$4</f>
        <v>32.5</v>
      </c>
      <c r="N15" s="7" t="n">
        <f aca="false">100*2.6/[1]Vehicles!$B$5</f>
        <v>13</v>
      </c>
      <c r="O15" s="0" t="n">
        <v>100</v>
      </c>
      <c r="P15" s="7" t="n">
        <f aca="false">100*2.6/[1]Vehicles!$B$3</f>
        <v>65</v>
      </c>
      <c r="Q15" s="7" t="n">
        <v>33.5</v>
      </c>
      <c r="R15" s="7" t="n">
        <f aca="false">100*2.6/[1]Vehicles!$B$4</f>
        <v>32.5</v>
      </c>
      <c r="S15" s="7" t="n">
        <f aca="false">100*2.6/[1]Vehicles!$B$5</f>
        <v>13</v>
      </c>
      <c r="T15" s="7" t="n">
        <f aca="false">13.45/[1]PT!B2*100</f>
        <v>22.4166666666667</v>
      </c>
      <c r="U15" s="7" t="n">
        <f aca="false">7.56/[1]PT!B3*100</f>
        <v>12.6</v>
      </c>
      <c r="V15" s="7" t="n">
        <v>22.7</v>
      </c>
      <c r="W15" s="7" t="n">
        <v>31.6</v>
      </c>
      <c r="X15" s="7"/>
      <c r="Y15" s="0" t="n">
        <v>1</v>
      </c>
      <c r="AA15" s="0" t="n">
        <f aca="false">4+4+3</f>
        <v>11</v>
      </c>
      <c r="AB15" s="13" t="s">
        <v>143</v>
      </c>
      <c r="AC15" s="13" t="s">
        <v>144</v>
      </c>
      <c r="AD15" s="13" t="s">
        <v>145</v>
      </c>
    </row>
    <row r="16" customFormat="false" ht="14.4" hidden="false" customHeight="false" outlineLevel="0" collapsed="false">
      <c r="A16" s="0" t="s">
        <v>30</v>
      </c>
      <c r="B16" s="8" t="n">
        <v>32.4</v>
      </c>
      <c r="C16" s="8" t="n">
        <v>32.4</v>
      </c>
      <c r="D16" s="8" t="n">
        <v>32.4</v>
      </c>
      <c r="E16" s="8" t="n">
        <v>20.6</v>
      </c>
      <c r="F16" s="8" t="n">
        <v>20.6</v>
      </c>
      <c r="G16" s="8" t="n">
        <v>20.6</v>
      </c>
      <c r="H16" s="8" t="n">
        <v>20.6</v>
      </c>
      <c r="I16" s="8" t="n">
        <v>20.6</v>
      </c>
      <c r="J16" s="8" t="n">
        <v>31.3</v>
      </c>
      <c r="K16" s="8" t="n">
        <v>31.3</v>
      </c>
      <c r="L16" s="8" t="n">
        <v>31.3</v>
      </c>
      <c r="M16" s="8" t="n">
        <v>31.3</v>
      </c>
      <c r="N16" s="8" t="n">
        <v>31.3</v>
      </c>
      <c r="O16" s="8" t="n">
        <v>82</v>
      </c>
      <c r="P16" s="8" t="n">
        <v>82</v>
      </c>
      <c r="Q16" s="8" t="n">
        <v>82</v>
      </c>
      <c r="R16" s="8" t="n">
        <v>82</v>
      </c>
      <c r="S16" s="8" t="n">
        <v>82</v>
      </c>
      <c r="T16" s="7" t="n">
        <v>21.31</v>
      </c>
      <c r="U16" s="7" t="n">
        <v>20.89</v>
      </c>
      <c r="V16" s="7" t="n">
        <v>37.82</v>
      </c>
      <c r="W16" s="7" t="n">
        <v>34.36</v>
      </c>
      <c r="X16" s="7"/>
      <c r="Y16" s="0" t="n">
        <v>1</v>
      </c>
      <c r="AB16" s="14" t="s">
        <v>132</v>
      </c>
      <c r="AC16" s="14" t="s">
        <v>132</v>
      </c>
      <c r="AD16" s="14" t="s">
        <v>13</v>
      </c>
    </row>
    <row r="17" customFormat="false" ht="14.4" hidden="false" customHeight="false" outlineLevel="0" collapsed="false">
      <c r="A17" s="9" t="s">
        <v>32</v>
      </c>
      <c r="B17" s="8" t="n">
        <v>15</v>
      </c>
      <c r="C17" s="8" t="n">
        <v>15</v>
      </c>
      <c r="D17" s="8" t="n">
        <v>15</v>
      </c>
      <c r="E17" s="7" t="n">
        <v>3.4</v>
      </c>
      <c r="F17" s="7" t="n">
        <v>3.4</v>
      </c>
      <c r="G17" s="7" t="n">
        <v>3.4</v>
      </c>
      <c r="H17" s="7" t="n">
        <v>3.4</v>
      </c>
      <c r="I17" s="7" t="n">
        <v>3.4</v>
      </c>
      <c r="J17" s="8" t="n">
        <v>8</v>
      </c>
      <c r="K17" s="8" t="n">
        <v>8</v>
      </c>
      <c r="L17" s="8" t="n">
        <v>8</v>
      </c>
      <c r="M17" s="8" t="n">
        <v>8</v>
      </c>
      <c r="N17" s="8" t="n">
        <v>8</v>
      </c>
      <c r="O17" s="8" t="n">
        <v>78</v>
      </c>
      <c r="P17" s="8" t="n">
        <v>78</v>
      </c>
      <c r="Q17" s="8" t="n">
        <v>78</v>
      </c>
      <c r="R17" s="8" t="n">
        <v>78</v>
      </c>
      <c r="S17" s="8" t="n">
        <v>78</v>
      </c>
      <c r="T17" s="5"/>
      <c r="U17" s="5"/>
      <c r="V17" s="5"/>
      <c r="W17" s="5"/>
      <c r="X17" s="5"/>
      <c r="Y17" s="0" t="n">
        <v>1</v>
      </c>
      <c r="AB17" s="14" t="s">
        <v>12</v>
      </c>
      <c r="AC17" s="14" t="s">
        <v>12</v>
      </c>
      <c r="AD17" s="14" t="s">
        <v>84</v>
      </c>
    </row>
    <row r="18" customFormat="false" ht="14.4" hidden="false" customHeight="false" outlineLevel="0" collapsed="false">
      <c r="A18" s="9" t="s">
        <v>34</v>
      </c>
      <c r="B18" s="0" t="n">
        <v>0</v>
      </c>
      <c r="C18" s="0" t="n">
        <v>0</v>
      </c>
      <c r="D18" s="0" t="n">
        <v>0</v>
      </c>
      <c r="E18" s="7" t="n">
        <v>8</v>
      </c>
      <c r="F18" s="7" t="n">
        <v>8</v>
      </c>
      <c r="G18" s="7" t="n">
        <v>8</v>
      </c>
      <c r="H18" s="7" t="n">
        <v>8</v>
      </c>
      <c r="I18" s="7" t="n">
        <v>8</v>
      </c>
      <c r="J18" s="7" t="n">
        <v>15</v>
      </c>
      <c r="K18" s="7" t="n">
        <v>15</v>
      </c>
      <c r="L18" s="7" t="n">
        <v>15</v>
      </c>
      <c r="M18" s="7" t="n">
        <v>15</v>
      </c>
      <c r="N18" s="7" t="n">
        <v>15</v>
      </c>
      <c r="O18" s="7" t="n">
        <v>15</v>
      </c>
      <c r="P18" s="7" t="n">
        <v>15</v>
      </c>
      <c r="Q18" s="7" t="n">
        <v>15</v>
      </c>
      <c r="R18" s="7" t="n">
        <v>15</v>
      </c>
      <c r="S18" s="7" t="n">
        <v>15</v>
      </c>
      <c r="T18" s="7" t="n">
        <v>0</v>
      </c>
      <c r="U18" s="7" t="n">
        <v>0</v>
      </c>
      <c r="V18" s="7" t="n">
        <v>0</v>
      </c>
      <c r="W18" s="7" t="n">
        <v>0</v>
      </c>
      <c r="X18" s="7"/>
      <c r="Y18" s="0" t="n">
        <v>1</v>
      </c>
      <c r="AB18" s="14" t="s">
        <v>133</v>
      </c>
      <c r="AC18" s="14" t="s">
        <v>133</v>
      </c>
      <c r="AD18" s="14" t="s">
        <v>86</v>
      </c>
    </row>
    <row r="19" customFormat="false" ht="14.4" hidden="false" customHeight="false" outlineLevel="0" collapsed="false">
      <c r="A19" s="9" t="s">
        <v>36</v>
      </c>
      <c r="B19" s="0" t="n">
        <v>0</v>
      </c>
      <c r="C19" s="0" t="n">
        <v>0</v>
      </c>
      <c r="D19" s="0" t="n">
        <v>0</v>
      </c>
      <c r="E19" s="7" t="n">
        <v>5</v>
      </c>
      <c r="F19" s="7" t="n">
        <v>5</v>
      </c>
      <c r="G19" s="7" t="n">
        <v>5</v>
      </c>
      <c r="H19" s="7" t="n">
        <v>5</v>
      </c>
      <c r="I19" s="7" t="n">
        <v>5</v>
      </c>
      <c r="J19" s="7" t="n">
        <v>5</v>
      </c>
      <c r="K19" s="7" t="n">
        <v>5</v>
      </c>
      <c r="L19" s="7" t="n">
        <v>5</v>
      </c>
      <c r="M19" s="7" t="n">
        <v>5</v>
      </c>
      <c r="N19" s="7" t="n">
        <v>5</v>
      </c>
      <c r="O19" s="7" t="n">
        <v>5</v>
      </c>
      <c r="P19" s="7" t="n">
        <v>5</v>
      </c>
      <c r="Q19" s="7" t="n">
        <v>5</v>
      </c>
      <c r="R19" s="7" t="n">
        <v>5</v>
      </c>
      <c r="S19" s="7" t="n">
        <v>5</v>
      </c>
      <c r="T19" s="7" t="n">
        <v>0</v>
      </c>
      <c r="U19" s="7" t="n">
        <v>0</v>
      </c>
      <c r="V19" s="7" t="n">
        <v>0</v>
      </c>
      <c r="W19" s="7" t="n">
        <v>0</v>
      </c>
      <c r="X19" s="7"/>
      <c r="Y19" s="0" t="n">
        <v>1</v>
      </c>
      <c r="AB19" s="14" t="s">
        <v>134</v>
      </c>
      <c r="AC19" s="14" t="s">
        <v>134</v>
      </c>
    </row>
    <row r="20" customFormat="false" ht="14.4" hidden="false" customHeight="false" outlineLevel="0" collapsed="false">
      <c r="A20" s="0" t="s">
        <v>38</v>
      </c>
      <c r="B20" s="5" t="n">
        <v>0</v>
      </c>
      <c r="C20" s="5" t="n">
        <v>0</v>
      </c>
      <c r="D20" s="5" t="n">
        <v>0</v>
      </c>
      <c r="E20" s="5" t="n">
        <v>5</v>
      </c>
      <c r="F20" s="5" t="n">
        <v>5</v>
      </c>
      <c r="G20" s="5" t="n">
        <v>5</v>
      </c>
      <c r="H20" s="5" t="n">
        <v>5</v>
      </c>
      <c r="I20" s="5" t="n">
        <v>5</v>
      </c>
      <c r="J20" s="5" t="n">
        <v>5</v>
      </c>
      <c r="K20" s="5" t="n">
        <v>5</v>
      </c>
      <c r="L20" s="5" t="n">
        <v>5</v>
      </c>
      <c r="M20" s="5" t="n">
        <v>5</v>
      </c>
      <c r="N20" s="5" t="n">
        <v>5</v>
      </c>
      <c r="O20" s="5" t="n">
        <v>5</v>
      </c>
      <c r="P20" s="5" t="n">
        <v>5</v>
      </c>
      <c r="Q20" s="5" t="n">
        <v>5</v>
      </c>
      <c r="R20" s="5" t="n">
        <v>5</v>
      </c>
      <c r="S20" s="5" t="n">
        <v>5</v>
      </c>
      <c r="T20" s="5"/>
      <c r="U20" s="5"/>
      <c r="V20" s="5"/>
      <c r="W20" s="5"/>
      <c r="X20" s="5"/>
      <c r="Y20" s="0" t="n">
        <v>1</v>
      </c>
    </row>
    <row r="22" customFormat="false" ht="14.4" hidden="false" customHeight="false" outlineLevel="0" collapsed="false">
      <c r="A22" s="3" t="s">
        <v>146</v>
      </c>
      <c r="AA22" s="15" t="s">
        <v>147</v>
      </c>
    </row>
    <row r="23" customFormat="false" ht="14.4" hidden="false" customHeight="false" outlineLevel="0" collapsed="false">
      <c r="A23" s="0" t="s">
        <v>41</v>
      </c>
      <c r="B23" s="8" t="n">
        <f aca="false">31.6/60*1.2661</f>
        <v>0.666812666666667</v>
      </c>
      <c r="C23" s="8" t="n">
        <f aca="false">31.6/60*1.2661</f>
        <v>0.666812666666667</v>
      </c>
      <c r="D23" s="8" t="n">
        <f aca="false">31.6/60*1.2661</f>
        <v>0.666812666666667</v>
      </c>
      <c r="E23" s="7" t="n">
        <f aca="false">8-(8*(E30/100))</f>
        <v>7.6</v>
      </c>
      <c r="F23" s="7" t="n">
        <f aca="false">8-(8*(F30/100))</f>
        <v>7.6</v>
      </c>
      <c r="G23" s="7" t="n">
        <f aca="false">8-(8*(G30/100))</f>
        <v>7.6</v>
      </c>
      <c r="H23" s="7" t="n">
        <f aca="false">8-(8*(H30/100))</f>
        <v>7.6</v>
      </c>
      <c r="I23" s="7" t="n">
        <v>14</v>
      </c>
      <c r="J23" s="7" t="n">
        <f aca="false">8-(8*(J30/100))</f>
        <v>7.6</v>
      </c>
      <c r="K23" s="7" t="n">
        <f aca="false">8-(8*(K30/100))</f>
        <v>7.6</v>
      </c>
      <c r="L23" s="7" t="n">
        <f aca="false">8-(8*(L30/100))</f>
        <v>7.6</v>
      </c>
      <c r="M23" s="7" t="n">
        <f aca="false">8-(8*(M30/100))</f>
        <v>7.6</v>
      </c>
      <c r="N23" s="7" t="n">
        <f aca="false">8-(8*(N30/100))</f>
        <v>7.6</v>
      </c>
      <c r="O23" s="7" t="n">
        <f aca="false">8-(8*(O30/100))</f>
        <v>7.6</v>
      </c>
      <c r="P23" s="7" t="n">
        <f aca="false">8-(8*(P30/100))</f>
        <v>7.6</v>
      </c>
      <c r="Q23" s="7" t="n">
        <f aca="false">8-(8*(Q30/100))</f>
        <v>7.6</v>
      </c>
      <c r="R23" s="7" t="n">
        <f aca="false">8-(8*(R30/100))</f>
        <v>7.6</v>
      </c>
      <c r="S23" s="7" t="n">
        <f aca="false">8-(8*(S30/100))</f>
        <v>7.6</v>
      </c>
      <c r="T23" s="5"/>
      <c r="U23" s="5"/>
      <c r="V23" s="5"/>
      <c r="W23" s="5"/>
      <c r="X23" s="5"/>
      <c r="Y23" s="0" t="n">
        <v>1</v>
      </c>
      <c r="AA23" s="15" t="s">
        <v>148</v>
      </c>
    </row>
    <row r="24" customFormat="false" ht="14.1" hidden="false" customHeight="true" outlineLevel="0" collapsed="false">
      <c r="A24" s="0" t="s">
        <v>43</v>
      </c>
      <c r="B24" s="8" t="n">
        <f aca="false">31.6/60*1.2661</f>
        <v>0.666812666666667</v>
      </c>
      <c r="C24" s="8" t="n">
        <f aca="false">31.6/60*1.2661</f>
        <v>0.666812666666667</v>
      </c>
      <c r="D24" s="8" t="n">
        <f aca="false">31.6/60*1.2661</f>
        <v>0.666812666666667</v>
      </c>
      <c r="E24" s="7" t="n">
        <f aca="false">8-(8*(E31/100))</f>
        <v>7.6</v>
      </c>
      <c r="F24" s="7" t="n">
        <f aca="false">8-(8*(F31/100))</f>
        <v>7.6</v>
      </c>
      <c r="G24" s="7" t="n">
        <f aca="false">8-(8*(G31/100))</f>
        <v>7.6</v>
      </c>
      <c r="H24" s="7" t="n">
        <f aca="false">8-(8*(H31/100))</f>
        <v>7.6</v>
      </c>
      <c r="I24" s="7" t="n">
        <v>14</v>
      </c>
      <c r="J24" s="7" t="n">
        <f aca="false">8-(8*(J31/100))</f>
        <v>7.6</v>
      </c>
      <c r="K24" s="7" t="n">
        <f aca="false">8-(8*(K31/100))</f>
        <v>7.6</v>
      </c>
      <c r="L24" s="7" t="n">
        <f aca="false">8-(8*(L31/100))</f>
        <v>7.6</v>
      </c>
      <c r="M24" s="7" t="n">
        <f aca="false">8-(8*(M31/100))</f>
        <v>7.6</v>
      </c>
      <c r="N24" s="7" t="n">
        <f aca="false">8-(8*(N31/100))</f>
        <v>7.6</v>
      </c>
      <c r="O24" s="7" t="n">
        <f aca="false">8-(8*(O31/100))</f>
        <v>7.6</v>
      </c>
      <c r="P24" s="7" t="n">
        <f aca="false">8-(8*(P31/100))</f>
        <v>7.6</v>
      </c>
      <c r="Q24" s="7" t="n">
        <f aca="false">8-(8*(Q31/100))</f>
        <v>7.6</v>
      </c>
      <c r="R24" s="7" t="n">
        <f aca="false">8-(8*(R31/100))</f>
        <v>7.6</v>
      </c>
      <c r="S24" s="7" t="n">
        <f aca="false">8-(8*(S31/100))</f>
        <v>7.6</v>
      </c>
      <c r="T24" s="5"/>
      <c r="U24" s="5"/>
      <c r="V24" s="5"/>
      <c r="W24" s="5"/>
      <c r="X24" s="5"/>
      <c r="Y24" s="0" t="n">
        <v>1</v>
      </c>
      <c r="Z24" s="0" t="s">
        <v>149</v>
      </c>
      <c r="AA24" s="15" t="s">
        <v>150</v>
      </c>
    </row>
    <row r="25" customFormat="false" ht="14.4" hidden="false" customHeight="false" outlineLevel="0" collapsed="false">
      <c r="A25" s="0" t="s">
        <v>44</v>
      </c>
      <c r="B25" s="0" t="n">
        <v>100</v>
      </c>
      <c r="C25" s="0" t="n">
        <v>100</v>
      </c>
      <c r="D25" s="0" t="n">
        <v>100</v>
      </c>
      <c r="E25" s="7" t="n">
        <v>59</v>
      </c>
      <c r="F25" s="7" t="n">
        <v>59</v>
      </c>
      <c r="G25" s="7" t="n">
        <v>59</v>
      </c>
      <c r="H25" s="7" t="n">
        <v>59</v>
      </c>
      <c r="I25" s="7" t="n">
        <v>100</v>
      </c>
      <c r="J25" s="7" t="n">
        <v>59</v>
      </c>
      <c r="K25" s="7" t="n">
        <v>59</v>
      </c>
      <c r="L25" s="7" t="n">
        <v>59</v>
      </c>
      <c r="M25" s="7" t="n">
        <v>59</v>
      </c>
      <c r="N25" s="7" t="n">
        <v>59</v>
      </c>
      <c r="O25" s="7" t="n">
        <v>59</v>
      </c>
      <c r="P25" s="7" t="n">
        <v>59</v>
      </c>
      <c r="Q25" s="7" t="n">
        <v>59</v>
      </c>
      <c r="R25" s="7" t="n">
        <v>59</v>
      </c>
      <c r="S25" s="7" t="n">
        <v>59</v>
      </c>
      <c r="T25" s="5"/>
      <c r="U25" s="5"/>
      <c r="V25" s="5"/>
      <c r="W25" s="5"/>
      <c r="X25" s="5"/>
      <c r="Y25" s="0" t="n">
        <v>1</v>
      </c>
      <c r="AA25" s="15" t="s">
        <v>151</v>
      </c>
    </row>
    <row r="26" customFormat="false" ht="14.4" hidden="false" customHeight="false" outlineLevel="0" collapsed="false">
      <c r="A26" s="0" t="s">
        <v>45</v>
      </c>
      <c r="B26" s="0" t="n">
        <v>100</v>
      </c>
      <c r="C26" s="7" t="n">
        <f aca="false">(1.46/[1]Vehicles!B3)*100</f>
        <v>36.5</v>
      </c>
      <c r="D26" s="8" t="n">
        <f aca="false">(1.46/[1]Vehicles!B4)*100</f>
        <v>18.25</v>
      </c>
      <c r="E26" s="0" t="n">
        <v>100</v>
      </c>
      <c r="F26" s="7" t="n">
        <f aca="false">100*2.4/[1]Vehicles!$B$3</f>
        <v>60</v>
      </c>
      <c r="G26" s="7" t="n">
        <v>36.5</v>
      </c>
      <c r="H26" s="7" t="n">
        <f aca="false">100*2.4/[1]Vehicles!$B$4</f>
        <v>30</v>
      </c>
      <c r="I26" s="7" t="n">
        <v>22.2254</v>
      </c>
      <c r="J26" s="0" t="n">
        <v>100</v>
      </c>
      <c r="K26" s="7" t="n">
        <f aca="false">100*2.4/[1]Vehicles!$B$3</f>
        <v>60</v>
      </c>
      <c r="L26" s="7" t="n">
        <v>36.5</v>
      </c>
      <c r="M26" s="7" t="n">
        <f aca="false">100*2.4/[1]Vehicles!$B$4</f>
        <v>30</v>
      </c>
      <c r="N26" s="7" t="n">
        <f aca="false">100*2.4/[1]Vehicles!$B$5</f>
        <v>12</v>
      </c>
      <c r="O26" s="0" t="n">
        <v>100</v>
      </c>
      <c r="P26" s="7" t="n">
        <f aca="false">100*2.4/[1]Vehicles!$B$3</f>
        <v>60</v>
      </c>
      <c r="Q26" s="7" t="n">
        <v>36.5</v>
      </c>
      <c r="R26" s="7" t="n">
        <f aca="false">100*2.4/[1]Vehicles!$B$4</f>
        <v>30</v>
      </c>
      <c r="S26" s="7" t="n">
        <f aca="false">100*2.4/[1]Vehicles!$B$5</f>
        <v>12</v>
      </c>
      <c r="T26" s="5"/>
      <c r="U26" s="5"/>
      <c r="V26" s="5"/>
      <c r="W26" s="5"/>
      <c r="X26" s="5"/>
      <c r="Y26" s="0" t="n">
        <v>1</v>
      </c>
      <c r="AA26" s="15" t="s">
        <v>152</v>
      </c>
    </row>
    <row r="27" customFormat="false" ht="14.4" hidden="false" customHeight="false" outlineLevel="0" collapsed="false">
      <c r="A27" s="0" t="s">
        <v>46</v>
      </c>
      <c r="B27" s="8" t="n">
        <v>34</v>
      </c>
      <c r="C27" s="8" t="n">
        <v>34</v>
      </c>
      <c r="D27" s="8" t="n">
        <v>34</v>
      </c>
      <c r="E27" s="8" t="n">
        <v>21.9</v>
      </c>
      <c r="F27" s="8" t="n">
        <v>21.9</v>
      </c>
      <c r="G27" s="8" t="n">
        <v>21.9</v>
      </c>
      <c r="H27" s="8" t="n">
        <v>21.9</v>
      </c>
      <c r="I27" s="8" t="n">
        <v>21.9</v>
      </c>
      <c r="J27" s="8" t="n">
        <v>32.2</v>
      </c>
      <c r="K27" s="8" t="n">
        <v>32.2</v>
      </c>
      <c r="L27" s="8" t="n">
        <v>32.2</v>
      </c>
      <c r="M27" s="8" t="n">
        <v>32.2</v>
      </c>
      <c r="N27" s="8" t="n">
        <v>32.2</v>
      </c>
      <c r="O27" s="7" t="n">
        <v>81.2</v>
      </c>
      <c r="P27" s="7" t="n">
        <v>81.2</v>
      </c>
      <c r="Q27" s="7" t="n">
        <v>81.2</v>
      </c>
      <c r="R27" s="7" t="n">
        <v>81.2</v>
      </c>
      <c r="S27" s="7" t="n">
        <v>81.2</v>
      </c>
      <c r="T27" s="5"/>
      <c r="U27" s="5"/>
      <c r="V27" s="5"/>
      <c r="W27" s="5"/>
      <c r="X27" s="5"/>
      <c r="Y27" s="0" t="n">
        <v>1</v>
      </c>
      <c r="AA27" s="15" t="s">
        <v>153</v>
      </c>
    </row>
    <row r="28" customFormat="false" ht="14.4" hidden="false" customHeight="false" outlineLevel="0" collapsed="false">
      <c r="A28" s="9" t="s">
        <v>47</v>
      </c>
      <c r="B28" s="7" t="n">
        <v>10.5</v>
      </c>
      <c r="C28" s="7" t="n">
        <v>10.5</v>
      </c>
      <c r="D28" s="7" t="n">
        <v>10.5</v>
      </c>
      <c r="E28" s="8" t="n">
        <v>3</v>
      </c>
      <c r="F28" s="8" t="n">
        <v>3</v>
      </c>
      <c r="G28" s="8" t="n">
        <v>3</v>
      </c>
      <c r="H28" s="8" t="n">
        <v>3</v>
      </c>
      <c r="I28" s="8" t="n">
        <v>3</v>
      </c>
      <c r="J28" s="7" t="n">
        <v>5.9</v>
      </c>
      <c r="K28" s="7" t="n">
        <v>5.9</v>
      </c>
      <c r="L28" s="7" t="n">
        <v>5.9</v>
      </c>
      <c r="M28" s="7" t="n">
        <v>5.9</v>
      </c>
      <c r="N28" s="7" t="n">
        <v>5.9</v>
      </c>
      <c r="O28" s="7" t="n">
        <v>86.3</v>
      </c>
      <c r="P28" s="7" t="n">
        <v>86.3</v>
      </c>
      <c r="Q28" s="7" t="n">
        <v>86.3</v>
      </c>
      <c r="R28" s="7" t="n">
        <v>86.3</v>
      </c>
      <c r="S28" s="7" t="n">
        <v>86.3</v>
      </c>
      <c r="T28" s="5"/>
      <c r="U28" s="5"/>
      <c r="V28" s="5"/>
      <c r="W28" s="5"/>
      <c r="X28" s="5"/>
      <c r="Y28" s="0" t="n">
        <v>1</v>
      </c>
      <c r="AA28" s="15" t="s">
        <v>154</v>
      </c>
    </row>
    <row r="29" customFormat="false" ht="14.4" hidden="false" customHeight="false" outlineLevel="0" collapsed="false">
      <c r="A29" s="9" t="s">
        <v>48</v>
      </c>
      <c r="B29" s="0" t="n">
        <v>0</v>
      </c>
      <c r="C29" s="0" t="n">
        <v>0</v>
      </c>
      <c r="D29" s="0" t="n">
        <v>0</v>
      </c>
      <c r="E29" s="7" t="n">
        <v>8</v>
      </c>
      <c r="F29" s="7" t="n">
        <v>8</v>
      </c>
      <c r="G29" s="7" t="n">
        <v>8</v>
      </c>
      <c r="H29" s="7" t="n">
        <v>8</v>
      </c>
      <c r="I29" s="7" t="n">
        <v>8</v>
      </c>
      <c r="J29" s="7" t="n">
        <v>15</v>
      </c>
      <c r="K29" s="7" t="n">
        <v>15</v>
      </c>
      <c r="L29" s="7" t="n">
        <v>15</v>
      </c>
      <c r="M29" s="7" t="n">
        <v>15</v>
      </c>
      <c r="N29" s="7" t="n">
        <v>15</v>
      </c>
      <c r="O29" s="7" t="n">
        <v>15</v>
      </c>
      <c r="P29" s="7" t="n">
        <v>15</v>
      </c>
      <c r="Q29" s="7" t="n">
        <v>15</v>
      </c>
      <c r="R29" s="7" t="n">
        <v>15</v>
      </c>
      <c r="S29" s="7" t="n">
        <v>15</v>
      </c>
      <c r="T29" s="5"/>
      <c r="U29" s="5"/>
      <c r="V29" s="5"/>
      <c r="W29" s="5"/>
      <c r="X29" s="5"/>
      <c r="Y29" s="0" t="n">
        <v>1</v>
      </c>
      <c r="AA29" s="15" t="s">
        <v>155</v>
      </c>
    </row>
    <row r="30" customFormat="false" ht="14.4" hidden="false" customHeight="false" outlineLevel="0" collapsed="false">
      <c r="A30" s="0" t="s">
        <v>49</v>
      </c>
      <c r="B30" s="0" t="n">
        <v>0</v>
      </c>
      <c r="C30" s="0" t="n">
        <v>0</v>
      </c>
      <c r="D30" s="0" t="n">
        <v>0</v>
      </c>
      <c r="E30" s="7" t="n">
        <v>5</v>
      </c>
      <c r="F30" s="7" t="n">
        <v>5</v>
      </c>
      <c r="G30" s="7" t="n">
        <v>5</v>
      </c>
      <c r="H30" s="7" t="n">
        <v>5</v>
      </c>
      <c r="I30" s="7" t="n">
        <v>5</v>
      </c>
      <c r="J30" s="7" t="n">
        <v>5</v>
      </c>
      <c r="K30" s="7" t="n">
        <v>5</v>
      </c>
      <c r="L30" s="7" t="n">
        <v>5</v>
      </c>
      <c r="M30" s="7" t="n">
        <v>5</v>
      </c>
      <c r="N30" s="7" t="n">
        <v>5</v>
      </c>
      <c r="O30" s="7" t="n">
        <v>5</v>
      </c>
      <c r="P30" s="7" t="n">
        <v>5</v>
      </c>
      <c r="Q30" s="7" t="n">
        <v>5</v>
      </c>
      <c r="R30" s="7" t="n">
        <v>5</v>
      </c>
      <c r="S30" s="7" t="n">
        <v>5</v>
      </c>
      <c r="T30" s="5"/>
      <c r="U30" s="5"/>
      <c r="V30" s="5"/>
      <c r="W30" s="5"/>
      <c r="X30" s="5"/>
      <c r="Y30" s="0" t="n">
        <v>1</v>
      </c>
      <c r="AA30" s="15" t="s">
        <v>156</v>
      </c>
    </row>
    <row r="31" customFormat="false" ht="14.4" hidden="false" customHeight="false" outlineLevel="0" collapsed="false">
      <c r="A31" s="0" t="s">
        <v>50</v>
      </c>
      <c r="B31" s="5" t="n">
        <v>0</v>
      </c>
      <c r="C31" s="5" t="n">
        <v>0</v>
      </c>
      <c r="D31" s="5" t="n">
        <v>0</v>
      </c>
      <c r="E31" s="5" t="n">
        <v>5</v>
      </c>
      <c r="F31" s="5" t="n">
        <v>5</v>
      </c>
      <c r="G31" s="5" t="n">
        <v>5</v>
      </c>
      <c r="H31" s="5" t="n">
        <v>5</v>
      </c>
      <c r="I31" s="5" t="n">
        <v>5</v>
      </c>
      <c r="J31" s="5" t="n">
        <v>5</v>
      </c>
      <c r="K31" s="5" t="n">
        <v>5</v>
      </c>
      <c r="L31" s="5" t="n">
        <v>5</v>
      </c>
      <c r="M31" s="5" t="n">
        <v>5</v>
      </c>
      <c r="N31" s="5" t="n">
        <v>5</v>
      </c>
      <c r="O31" s="5" t="n">
        <v>5</v>
      </c>
      <c r="P31" s="5" t="n">
        <v>5</v>
      </c>
      <c r="Q31" s="5" t="n">
        <v>5</v>
      </c>
      <c r="R31" s="5" t="n">
        <v>5</v>
      </c>
      <c r="S31" s="5" t="n">
        <v>5</v>
      </c>
      <c r="T31" s="5"/>
      <c r="U31" s="5"/>
      <c r="V31" s="5"/>
      <c r="W31" s="5"/>
      <c r="X31" s="5"/>
      <c r="Y31" s="0" t="n">
        <v>1</v>
      </c>
      <c r="AA31" s="15" t="s">
        <v>157</v>
      </c>
    </row>
    <row r="32" customFormat="false" ht="14.4" hidden="false" customHeight="false" outlineLevel="0" collapsed="false">
      <c r="AA32" s="15" t="s">
        <v>158</v>
      </c>
    </row>
    <row r="33" customFormat="false" ht="14.4" hidden="false" customHeight="false" outlineLevel="0" collapsed="false">
      <c r="A33" s="3" t="s">
        <v>159</v>
      </c>
      <c r="AA33" s="15" t="s">
        <v>160</v>
      </c>
    </row>
    <row r="34" customFormat="false" ht="14.4" hidden="false" customHeight="false" outlineLevel="0" collapsed="false">
      <c r="A34" s="0" t="s">
        <v>52</v>
      </c>
      <c r="B34" s="8" t="n">
        <f aca="false">14.1/60*1.2661</f>
        <v>0.2975335</v>
      </c>
      <c r="C34" s="8" t="n">
        <f aca="false">14.1/60*1.2661</f>
        <v>0.2975335</v>
      </c>
      <c r="D34" s="8" t="n">
        <f aca="false">14.1/60*1.2661</f>
        <v>0.2975335</v>
      </c>
      <c r="E34" s="7" t="n">
        <v>9.6</v>
      </c>
      <c r="F34" s="7" t="n">
        <v>9.6</v>
      </c>
      <c r="G34" s="7" t="n">
        <v>9.6</v>
      </c>
      <c r="H34" s="7" t="n">
        <v>9.6</v>
      </c>
      <c r="I34" s="7" t="n">
        <v>0</v>
      </c>
      <c r="J34" s="7" t="n">
        <v>9.6</v>
      </c>
      <c r="K34" s="7" t="n">
        <v>9.6</v>
      </c>
      <c r="L34" s="7" t="n">
        <v>9.6</v>
      </c>
      <c r="M34" s="7" t="n">
        <v>9.6</v>
      </c>
      <c r="N34" s="7" t="n">
        <v>9.6</v>
      </c>
      <c r="O34" s="7" t="n">
        <v>9.6</v>
      </c>
      <c r="P34" s="7" t="n">
        <v>9.6</v>
      </c>
      <c r="Q34" s="7" t="n">
        <v>9.6</v>
      </c>
      <c r="R34" s="7" t="n">
        <v>9.6</v>
      </c>
      <c r="S34" s="7" t="n">
        <v>9.6</v>
      </c>
      <c r="T34" s="5"/>
      <c r="U34" s="5"/>
      <c r="V34" s="5"/>
      <c r="W34" s="5"/>
      <c r="X34" s="5"/>
      <c r="Y34" s="0" t="n">
        <v>1</v>
      </c>
      <c r="AA34" s="15" t="s">
        <v>161</v>
      </c>
    </row>
    <row r="35" customFormat="false" ht="14.4" hidden="false" customHeight="false" outlineLevel="0" collapsed="false">
      <c r="A35" s="0" t="s">
        <v>53</v>
      </c>
      <c r="B35" s="8" t="n">
        <f aca="false">14.1/60*1.2661</f>
        <v>0.2975335</v>
      </c>
      <c r="C35" s="8" t="n">
        <f aca="false">14.1/60*1.2661</f>
        <v>0.2975335</v>
      </c>
      <c r="D35" s="8" t="n">
        <f aca="false">14.1/60*1.2661</f>
        <v>0.2975335</v>
      </c>
      <c r="E35" s="7" t="n">
        <f aca="false">20-E24-E13</f>
        <v>8.6</v>
      </c>
      <c r="F35" s="7" t="n">
        <f aca="false">20-F24-F13</f>
        <v>8.6</v>
      </c>
      <c r="G35" s="7" t="n">
        <f aca="false">20-G24-G13</f>
        <v>8.6</v>
      </c>
      <c r="H35" s="7" t="n">
        <f aca="false">20-H24-H13</f>
        <v>8.6</v>
      </c>
      <c r="I35" s="7" t="n">
        <v>0</v>
      </c>
      <c r="J35" s="7" t="n">
        <f aca="false">20-J24-J13</f>
        <v>8.6</v>
      </c>
      <c r="K35" s="7" t="n">
        <f aca="false">20-K24-K13</f>
        <v>8.6</v>
      </c>
      <c r="L35" s="7" t="n">
        <f aca="false">20-L24-L13</f>
        <v>8.6</v>
      </c>
      <c r="M35" s="7" t="n">
        <f aca="false">20-M24-M13</f>
        <v>8.6</v>
      </c>
      <c r="N35" s="7" t="n">
        <f aca="false">20-N24-N13</f>
        <v>8.6</v>
      </c>
      <c r="O35" s="7" t="n">
        <f aca="false">20-O24-O13</f>
        <v>8.6</v>
      </c>
      <c r="P35" s="7" t="n">
        <f aca="false">20-P24-P13</f>
        <v>8.6</v>
      </c>
      <c r="Q35" s="7" t="n">
        <f aca="false">20-Q24-Q13</f>
        <v>8.6</v>
      </c>
      <c r="R35" s="7" t="n">
        <f aca="false">20-R24-R13</f>
        <v>8.6</v>
      </c>
      <c r="S35" s="7" t="n">
        <f aca="false">20-S24-S13</f>
        <v>8.6</v>
      </c>
      <c r="T35" s="5"/>
      <c r="U35" s="5"/>
      <c r="V35" s="5"/>
      <c r="W35" s="5"/>
      <c r="X35" s="5"/>
      <c r="Y35" s="0" t="n">
        <v>1</v>
      </c>
      <c r="Z35" s="0" t="s">
        <v>149</v>
      </c>
      <c r="AA35" s="15" t="s">
        <v>162</v>
      </c>
    </row>
    <row r="36" customFormat="false" ht="14.4" hidden="false" customHeight="false" outlineLevel="0" collapsed="false">
      <c r="A36" s="0" t="s">
        <v>54</v>
      </c>
      <c r="B36" s="0" t="n">
        <v>100</v>
      </c>
      <c r="C36" s="0" t="n">
        <v>100</v>
      </c>
      <c r="D36" s="0" t="n">
        <v>100</v>
      </c>
      <c r="E36" s="7" t="n">
        <v>30</v>
      </c>
      <c r="F36" s="7" t="n">
        <v>30</v>
      </c>
      <c r="G36" s="7" t="n">
        <v>30</v>
      </c>
      <c r="H36" s="7" t="n">
        <v>30</v>
      </c>
      <c r="I36" s="7" t="n">
        <v>0</v>
      </c>
      <c r="J36" s="7" t="n">
        <v>30</v>
      </c>
      <c r="K36" s="7" t="n">
        <v>30</v>
      </c>
      <c r="L36" s="7" t="n">
        <v>30</v>
      </c>
      <c r="M36" s="7" t="n">
        <v>30</v>
      </c>
      <c r="N36" s="7" t="n">
        <v>30</v>
      </c>
      <c r="O36" s="7" t="n">
        <v>30</v>
      </c>
      <c r="P36" s="7" t="n">
        <v>30</v>
      </c>
      <c r="Q36" s="7" t="n">
        <v>30</v>
      </c>
      <c r="R36" s="7" t="n">
        <v>30</v>
      </c>
      <c r="S36" s="7" t="n">
        <v>30</v>
      </c>
      <c r="T36" s="5"/>
      <c r="U36" s="5"/>
      <c r="V36" s="5"/>
      <c r="W36" s="5"/>
      <c r="X36" s="5"/>
      <c r="Y36" s="0" t="n">
        <v>1</v>
      </c>
      <c r="AA36" s="15" t="s">
        <v>163</v>
      </c>
    </row>
    <row r="37" customFormat="false" ht="14.4" hidden="false" customHeight="false" outlineLevel="0" collapsed="false">
      <c r="A37" s="0" t="s">
        <v>55</v>
      </c>
      <c r="B37" s="0" t="n">
        <v>100</v>
      </c>
      <c r="C37" s="7" t="n">
        <f aca="false">(1.43/[1]Vehicles!B3)*100</f>
        <v>35.75</v>
      </c>
      <c r="D37" s="8" t="n">
        <f aca="false">(1.43/[1]Vehicles!B4)*100</f>
        <v>17.875</v>
      </c>
      <c r="E37" s="0" t="n">
        <v>100</v>
      </c>
      <c r="F37" s="7" t="n">
        <f aca="false">100*2.3/[1]Vehicles!$B$3</f>
        <v>57.5</v>
      </c>
      <c r="G37" s="7" t="n">
        <v>35.75</v>
      </c>
      <c r="H37" s="7" t="n">
        <f aca="false">100*2.3/[1]Vehicles!$B$4</f>
        <v>28.75</v>
      </c>
      <c r="I37" s="7" t="n">
        <v>0</v>
      </c>
      <c r="J37" s="0" t="n">
        <v>100</v>
      </c>
      <c r="K37" s="7" t="n">
        <f aca="false">100*2.3/[1]Vehicles!$B$3</f>
        <v>57.5</v>
      </c>
      <c r="L37" s="7" t="n">
        <v>35.75</v>
      </c>
      <c r="M37" s="7" t="n">
        <f aca="false">100*2.3/[1]Vehicles!$B$4</f>
        <v>28.75</v>
      </c>
      <c r="N37" s="7" t="n">
        <f aca="false">100*2.3/[1]Vehicles!$B$5</f>
        <v>11.5</v>
      </c>
      <c r="O37" s="0" t="n">
        <v>100</v>
      </c>
      <c r="P37" s="7" t="n">
        <f aca="false">100*2.3/[1]Vehicles!$B$3</f>
        <v>57.5</v>
      </c>
      <c r="Q37" s="7" t="n">
        <v>35.75</v>
      </c>
      <c r="R37" s="7" t="n">
        <f aca="false">100*2.3/[1]Vehicles!$B$4</f>
        <v>28.75</v>
      </c>
      <c r="S37" s="7" t="n">
        <f aca="false">100*2.3/[1]Vehicles!$B$5</f>
        <v>11.5</v>
      </c>
      <c r="T37" s="5"/>
      <c r="U37" s="5"/>
      <c r="V37" s="5"/>
      <c r="W37" s="5"/>
      <c r="X37" s="5"/>
      <c r="Y37" s="0" t="n">
        <v>1</v>
      </c>
      <c r="AA37" s="15" t="s">
        <v>164</v>
      </c>
    </row>
    <row r="38" customFormat="false" ht="14.4" hidden="false" customHeight="false" outlineLevel="0" collapsed="false">
      <c r="A38" s="0" t="s">
        <v>56</v>
      </c>
      <c r="B38" s="8" t="n">
        <v>36.2</v>
      </c>
      <c r="C38" s="7" t="n">
        <v>36.2</v>
      </c>
      <c r="D38" s="7" t="n">
        <v>36.2</v>
      </c>
      <c r="E38" s="8" t="n">
        <v>23.7</v>
      </c>
      <c r="F38" s="8" t="n">
        <v>23.7</v>
      </c>
      <c r="G38" s="8" t="n">
        <v>23.7</v>
      </c>
      <c r="H38" s="8" t="n">
        <v>23.7</v>
      </c>
      <c r="I38" s="8" t="n">
        <v>0</v>
      </c>
      <c r="J38" s="8" t="n">
        <v>34</v>
      </c>
      <c r="K38" s="8" t="n">
        <v>34</v>
      </c>
      <c r="L38" s="8" t="n">
        <v>34</v>
      </c>
      <c r="M38" s="8" t="n">
        <v>34</v>
      </c>
      <c r="N38" s="8" t="n">
        <v>34</v>
      </c>
      <c r="O38" s="7" t="n">
        <v>89.1</v>
      </c>
      <c r="P38" s="7" t="n">
        <v>89.1</v>
      </c>
      <c r="Q38" s="7" t="n">
        <v>89.1</v>
      </c>
      <c r="R38" s="7" t="n">
        <v>89.1</v>
      </c>
      <c r="S38" s="7" t="n">
        <v>89.1</v>
      </c>
      <c r="T38" s="5"/>
      <c r="U38" s="5"/>
      <c r="V38" s="5"/>
      <c r="W38" s="5"/>
      <c r="X38" s="5"/>
      <c r="Y38" s="0" t="n">
        <v>1</v>
      </c>
      <c r="AA38" s="15" t="s">
        <v>165</v>
      </c>
    </row>
    <row r="39" customFormat="false" ht="14.4" hidden="false" customHeight="false" outlineLevel="0" collapsed="false">
      <c r="A39" s="9" t="s">
        <v>57</v>
      </c>
      <c r="B39" s="7" t="n">
        <v>12.6</v>
      </c>
      <c r="C39" s="7" t="n">
        <v>12.6</v>
      </c>
      <c r="D39" s="7" t="n">
        <v>12.6</v>
      </c>
      <c r="E39" s="7" t="n">
        <v>3.4</v>
      </c>
      <c r="F39" s="7" t="n">
        <v>3.4</v>
      </c>
      <c r="G39" s="7" t="n">
        <v>3.4</v>
      </c>
      <c r="H39" s="7" t="n">
        <v>3.4</v>
      </c>
      <c r="I39" s="7" t="n">
        <v>0</v>
      </c>
      <c r="J39" s="7" t="n">
        <v>7.1</v>
      </c>
      <c r="K39" s="7" t="n">
        <v>7.1</v>
      </c>
      <c r="L39" s="7" t="n">
        <v>7.1</v>
      </c>
      <c r="M39" s="7" t="n">
        <v>7.1</v>
      </c>
      <c r="N39" s="7" t="n">
        <v>7.1</v>
      </c>
      <c r="O39" s="7" t="n">
        <v>76.9</v>
      </c>
      <c r="P39" s="7" t="n">
        <v>76.9</v>
      </c>
      <c r="Q39" s="7" t="n">
        <v>76.9</v>
      </c>
      <c r="R39" s="7" t="n">
        <v>76.9</v>
      </c>
      <c r="S39" s="7" t="n">
        <v>76.9</v>
      </c>
      <c r="T39" s="5"/>
      <c r="U39" s="5"/>
      <c r="V39" s="5"/>
      <c r="W39" s="5"/>
      <c r="X39" s="5"/>
      <c r="Y39" s="0" t="n">
        <v>1</v>
      </c>
      <c r="AA39" s="15" t="s">
        <v>166</v>
      </c>
    </row>
    <row r="40" customFormat="false" ht="14.4" hidden="false" customHeight="false" outlineLevel="0" collapsed="false">
      <c r="A40" s="9" t="s">
        <v>58</v>
      </c>
      <c r="B40" s="0" t="n">
        <v>0</v>
      </c>
      <c r="C40" s="0" t="n">
        <v>0</v>
      </c>
      <c r="D40" s="0" t="n">
        <v>0</v>
      </c>
      <c r="E40" s="7" t="n">
        <v>8</v>
      </c>
      <c r="F40" s="7" t="n">
        <v>8</v>
      </c>
      <c r="G40" s="7" t="n">
        <v>8</v>
      </c>
      <c r="H40" s="7" t="n">
        <v>8</v>
      </c>
      <c r="I40" s="7" t="n">
        <v>0</v>
      </c>
      <c r="J40" s="7" t="n">
        <v>15</v>
      </c>
      <c r="K40" s="7" t="n">
        <v>15</v>
      </c>
      <c r="L40" s="7" t="n">
        <v>15</v>
      </c>
      <c r="M40" s="7" t="n">
        <v>15</v>
      </c>
      <c r="N40" s="7" t="n">
        <v>15</v>
      </c>
      <c r="O40" s="7" t="n">
        <v>15</v>
      </c>
      <c r="P40" s="7" t="n">
        <v>15</v>
      </c>
      <c r="Q40" s="7" t="n">
        <v>15</v>
      </c>
      <c r="R40" s="7" t="n">
        <v>15</v>
      </c>
      <c r="S40" s="7" t="n">
        <v>15</v>
      </c>
      <c r="T40" s="5"/>
      <c r="U40" s="5"/>
      <c r="V40" s="5"/>
      <c r="W40" s="5"/>
      <c r="X40" s="5"/>
      <c r="Y40" s="0" t="n">
        <v>1</v>
      </c>
      <c r="AA40" s="15" t="s">
        <v>167</v>
      </c>
    </row>
    <row r="41" customFormat="false" ht="14.4" hidden="false" customHeight="false" outlineLevel="0" collapsed="false">
      <c r="A41" s="0" t="s">
        <v>59</v>
      </c>
      <c r="B41" s="0" t="n">
        <v>0</v>
      </c>
      <c r="C41" s="0" t="n">
        <v>0</v>
      </c>
      <c r="D41" s="0" t="n">
        <v>0</v>
      </c>
      <c r="E41" s="7" t="n">
        <v>5</v>
      </c>
      <c r="F41" s="7" t="n">
        <v>5</v>
      </c>
      <c r="G41" s="7" t="n">
        <v>5</v>
      </c>
      <c r="H41" s="7" t="n">
        <v>5</v>
      </c>
      <c r="I41" s="7" t="n">
        <v>0</v>
      </c>
      <c r="J41" s="7" t="n">
        <v>5</v>
      </c>
      <c r="K41" s="7" t="n">
        <v>5</v>
      </c>
      <c r="L41" s="7" t="n">
        <v>5</v>
      </c>
      <c r="M41" s="7" t="n">
        <v>5</v>
      </c>
      <c r="N41" s="7" t="n">
        <v>5</v>
      </c>
      <c r="O41" s="7" t="n">
        <v>5</v>
      </c>
      <c r="P41" s="7" t="n">
        <v>5</v>
      </c>
      <c r="Q41" s="7" t="n">
        <v>5</v>
      </c>
      <c r="R41" s="7" t="n">
        <v>5</v>
      </c>
      <c r="S41" s="7" t="n">
        <v>5</v>
      </c>
      <c r="T41" s="5"/>
      <c r="U41" s="5"/>
      <c r="V41" s="5"/>
      <c r="W41" s="5"/>
      <c r="X41" s="5"/>
      <c r="Y41" s="0" t="n">
        <v>1</v>
      </c>
    </row>
    <row r="42" customFormat="false" ht="14.4" hidden="false" customHeight="false" outlineLevel="0" collapsed="false">
      <c r="A42" s="0" t="s">
        <v>60</v>
      </c>
      <c r="B42" s="5" t="n">
        <v>0</v>
      </c>
      <c r="C42" s="5" t="n">
        <v>0</v>
      </c>
      <c r="D42" s="5" t="n">
        <v>0</v>
      </c>
      <c r="E42" s="5" t="n">
        <v>20</v>
      </c>
      <c r="F42" s="5" t="n">
        <v>20</v>
      </c>
      <c r="G42" s="5" t="n">
        <v>20</v>
      </c>
      <c r="H42" s="5" t="n">
        <v>20</v>
      </c>
      <c r="I42" s="5" t="n">
        <v>0</v>
      </c>
      <c r="J42" s="5" t="n">
        <v>20</v>
      </c>
      <c r="K42" s="5" t="n">
        <v>20</v>
      </c>
      <c r="L42" s="5" t="n">
        <v>20</v>
      </c>
      <c r="M42" s="5" t="n">
        <v>20</v>
      </c>
      <c r="N42" s="5" t="n">
        <v>20</v>
      </c>
      <c r="O42" s="5" t="n">
        <v>20</v>
      </c>
      <c r="P42" s="5" t="n">
        <v>20</v>
      </c>
      <c r="Q42" s="5" t="n">
        <v>20</v>
      </c>
      <c r="R42" s="5" t="n">
        <v>20</v>
      </c>
      <c r="S42" s="5" t="n">
        <v>20</v>
      </c>
      <c r="T42" s="5"/>
      <c r="U42" s="5"/>
      <c r="V42" s="5"/>
      <c r="W42" s="5"/>
      <c r="X42" s="5"/>
      <c r="Y42" s="0" t="n">
        <v>1</v>
      </c>
    </row>
    <row r="45" customFormat="false" ht="14.4" hidden="false" customHeight="false" outlineLevel="0" collapsed="false">
      <c r="A45" s="3" t="s">
        <v>168</v>
      </c>
    </row>
    <row r="46" customFormat="false" ht="14.4" hidden="false" customHeight="false" outlineLevel="0" collapsed="false">
      <c r="A46" s="0" t="s">
        <v>169</v>
      </c>
      <c r="B46" s="16" t="s">
        <v>170</v>
      </c>
      <c r="C46" s="16" t="s">
        <v>170</v>
      </c>
      <c r="D46" s="16" t="s">
        <v>170</v>
      </c>
      <c r="E46" s="16" t="s">
        <v>171</v>
      </c>
      <c r="F46" s="16" t="s">
        <v>171</v>
      </c>
      <c r="G46" s="16" t="s">
        <v>171</v>
      </c>
      <c r="H46" s="16" t="s">
        <v>171</v>
      </c>
      <c r="I46" s="16" t="s">
        <v>171</v>
      </c>
      <c r="J46" s="16" t="s">
        <v>171</v>
      </c>
      <c r="K46" s="16" t="s">
        <v>171</v>
      </c>
      <c r="L46" s="16" t="s">
        <v>171</v>
      </c>
      <c r="M46" s="16" t="s">
        <v>171</v>
      </c>
      <c r="N46" s="16" t="s">
        <v>171</v>
      </c>
      <c r="O46" s="16" t="s">
        <v>171</v>
      </c>
      <c r="P46" s="16" t="s">
        <v>171</v>
      </c>
      <c r="Q46" s="16" t="s">
        <v>171</v>
      </c>
      <c r="R46" s="16" t="s">
        <v>171</v>
      </c>
      <c r="S46" s="16" t="s">
        <v>171</v>
      </c>
      <c r="T46" s="16" t="s">
        <v>172</v>
      </c>
      <c r="U46" s="16" t="s">
        <v>173</v>
      </c>
      <c r="V46" s="16" t="s">
        <v>174</v>
      </c>
      <c r="W46" s="16" t="s">
        <v>175</v>
      </c>
      <c r="X46" s="16"/>
    </row>
    <row r="47" customFormat="false" ht="14.4" hidden="false" customHeight="false" outlineLevel="0" collapsed="false">
      <c r="A47" s="0" t="s">
        <v>176</v>
      </c>
      <c r="B47" s="0" t="n">
        <v>100</v>
      </c>
      <c r="C47" s="0" t="n">
        <v>100</v>
      </c>
      <c r="D47" s="0" t="n">
        <v>100</v>
      </c>
      <c r="E47" s="16" t="s">
        <v>177</v>
      </c>
      <c r="F47" s="16" t="s">
        <v>177</v>
      </c>
      <c r="G47" s="16" t="s">
        <v>177</v>
      </c>
      <c r="H47" s="16" t="s">
        <v>177</v>
      </c>
      <c r="I47" s="16" t="s">
        <v>177</v>
      </c>
      <c r="J47" s="16" t="s">
        <v>177</v>
      </c>
      <c r="K47" s="16" t="s">
        <v>177</v>
      </c>
      <c r="L47" s="16" t="s">
        <v>177</v>
      </c>
      <c r="M47" s="16" t="s">
        <v>177</v>
      </c>
      <c r="N47" s="16" t="s">
        <v>177</v>
      </c>
      <c r="O47" s="16" t="s">
        <v>177</v>
      </c>
      <c r="P47" s="16" t="s">
        <v>177</v>
      </c>
      <c r="Q47" s="16" t="s">
        <v>177</v>
      </c>
      <c r="R47" s="16" t="s">
        <v>177</v>
      </c>
      <c r="S47" s="16" t="s">
        <v>177</v>
      </c>
      <c r="T47" s="16" t="s">
        <v>178</v>
      </c>
      <c r="U47" s="16" t="s">
        <v>178</v>
      </c>
      <c r="V47" s="16" t="s">
        <v>178</v>
      </c>
      <c r="W47" s="16" t="s">
        <v>178</v>
      </c>
      <c r="X47" s="16"/>
    </row>
    <row r="48" customFormat="false" ht="14.4" hidden="false" customHeight="false" outlineLevel="0" collapsed="false">
      <c r="A48" s="0" t="s">
        <v>179</v>
      </c>
      <c r="B48" s="0" t="n">
        <v>100</v>
      </c>
      <c r="C48" s="16" t="s">
        <v>180</v>
      </c>
      <c r="D48" s="16" t="s">
        <v>180</v>
      </c>
      <c r="E48" s="0" t="n">
        <v>100</v>
      </c>
      <c r="F48" s="16" t="s">
        <v>181</v>
      </c>
      <c r="G48" s="16" t="s">
        <v>180</v>
      </c>
      <c r="H48" s="16" t="s">
        <v>181</v>
      </c>
      <c r="I48" s="16" t="s">
        <v>181</v>
      </c>
      <c r="J48" s="0" t="n">
        <v>100</v>
      </c>
      <c r="K48" s="16" t="s">
        <v>181</v>
      </c>
      <c r="L48" s="16" t="s">
        <v>180</v>
      </c>
      <c r="M48" s="16" t="s">
        <v>181</v>
      </c>
      <c r="N48" s="16" t="s">
        <v>181</v>
      </c>
      <c r="O48" s="0" t="n">
        <v>100</v>
      </c>
      <c r="P48" s="16" t="s">
        <v>181</v>
      </c>
      <c r="Q48" s="16" t="s">
        <v>180</v>
      </c>
      <c r="R48" s="16" t="s">
        <v>181</v>
      </c>
      <c r="S48" s="16" t="s">
        <v>181</v>
      </c>
      <c r="T48" s="16" t="s">
        <v>182</v>
      </c>
      <c r="U48" s="16" t="s">
        <v>182</v>
      </c>
      <c r="V48" s="16" t="s">
        <v>183</v>
      </c>
      <c r="W48" s="16" t="s">
        <v>183</v>
      </c>
      <c r="X48" s="16"/>
    </row>
    <row r="49" customFormat="false" ht="14.4" hidden="false" customHeight="false" outlineLevel="0" collapsed="false">
      <c r="A49" s="0" t="s">
        <v>184</v>
      </c>
      <c r="B49" s="16" t="s">
        <v>185</v>
      </c>
      <c r="C49" s="16" t="s">
        <v>185</v>
      </c>
      <c r="D49" s="16" t="s">
        <v>185</v>
      </c>
      <c r="E49" s="16" t="s">
        <v>186</v>
      </c>
      <c r="F49" s="16" t="s">
        <v>186</v>
      </c>
      <c r="G49" s="16" t="s">
        <v>186</v>
      </c>
      <c r="H49" s="16" t="s">
        <v>186</v>
      </c>
      <c r="I49" s="16" t="s">
        <v>186</v>
      </c>
      <c r="J49" s="16" t="s">
        <v>187</v>
      </c>
      <c r="K49" s="16" t="s">
        <v>187</v>
      </c>
      <c r="L49" s="16" t="s">
        <v>187</v>
      </c>
      <c r="M49" s="16" t="s">
        <v>187</v>
      </c>
      <c r="N49" s="16" t="s">
        <v>187</v>
      </c>
      <c r="O49" s="16" t="s">
        <v>188</v>
      </c>
      <c r="P49" s="16" t="s">
        <v>188</v>
      </c>
      <c r="Q49" s="16" t="s">
        <v>188</v>
      </c>
      <c r="R49" s="16" t="s">
        <v>188</v>
      </c>
      <c r="S49" s="16" t="s">
        <v>188</v>
      </c>
      <c r="T49" s="16" t="s">
        <v>189</v>
      </c>
      <c r="U49" s="16" t="s">
        <v>189</v>
      </c>
      <c r="V49" s="16" t="s">
        <v>189</v>
      </c>
      <c r="W49" s="16" t="s">
        <v>189</v>
      </c>
      <c r="X49" s="16"/>
    </row>
    <row r="50" customFormat="false" ht="14.4" hidden="false" customHeight="false" outlineLevel="0" collapsed="false">
      <c r="A50" s="9" t="s">
        <v>190</v>
      </c>
      <c r="B50" s="16" t="s">
        <v>185</v>
      </c>
      <c r="C50" s="16" t="s">
        <v>185</v>
      </c>
      <c r="D50" s="16" t="s">
        <v>185</v>
      </c>
      <c r="E50" s="16" t="s">
        <v>186</v>
      </c>
      <c r="F50" s="16" t="s">
        <v>186</v>
      </c>
      <c r="G50" s="16" t="s">
        <v>186</v>
      </c>
      <c r="H50" s="16" t="s">
        <v>186</v>
      </c>
      <c r="I50" s="16" t="s">
        <v>186</v>
      </c>
      <c r="J50" s="16" t="s">
        <v>187</v>
      </c>
      <c r="K50" s="16" t="s">
        <v>187</v>
      </c>
      <c r="L50" s="16" t="s">
        <v>187</v>
      </c>
      <c r="M50" s="16" t="s">
        <v>187</v>
      </c>
      <c r="N50" s="16" t="s">
        <v>187</v>
      </c>
      <c r="O50" s="16" t="s">
        <v>188</v>
      </c>
      <c r="P50" s="16" t="s">
        <v>188</v>
      </c>
      <c r="Q50" s="16" t="s">
        <v>188</v>
      </c>
      <c r="R50" s="16" t="s">
        <v>188</v>
      </c>
      <c r="S50" s="16" t="s">
        <v>188</v>
      </c>
      <c r="T50" s="5"/>
      <c r="U50" s="5"/>
      <c r="V50" s="5"/>
      <c r="W50" s="5"/>
      <c r="X50" s="5"/>
    </row>
    <row r="51" customFormat="false" ht="14.4" hidden="false" customHeight="false" outlineLevel="0" collapsed="false">
      <c r="A51" s="9" t="s">
        <v>191</v>
      </c>
      <c r="B51" s="0" t="n">
        <v>0</v>
      </c>
      <c r="C51" s="0" t="n">
        <v>0</v>
      </c>
      <c r="D51" s="0" t="n">
        <v>0</v>
      </c>
      <c r="E51" s="16" t="s">
        <v>192</v>
      </c>
      <c r="F51" s="16" t="s">
        <v>192</v>
      </c>
      <c r="G51" s="16" t="s">
        <v>192</v>
      </c>
      <c r="H51" s="16" t="s">
        <v>192</v>
      </c>
      <c r="I51" s="16" t="s">
        <v>192</v>
      </c>
      <c r="J51" s="16" t="s">
        <v>193</v>
      </c>
      <c r="K51" s="16" t="s">
        <v>193</v>
      </c>
      <c r="L51" s="16" t="s">
        <v>193</v>
      </c>
      <c r="M51" s="16" t="s">
        <v>193</v>
      </c>
      <c r="N51" s="16" t="s">
        <v>193</v>
      </c>
      <c r="O51" s="16" t="s">
        <v>193</v>
      </c>
      <c r="P51" s="16" t="s">
        <v>193</v>
      </c>
      <c r="Q51" s="16" t="s">
        <v>193</v>
      </c>
      <c r="R51" s="16" t="s">
        <v>193</v>
      </c>
      <c r="S51" s="16" t="s">
        <v>193</v>
      </c>
      <c r="T51" s="16" t="s">
        <v>194</v>
      </c>
      <c r="U51" s="16" t="s">
        <v>194</v>
      </c>
      <c r="V51" s="16" t="s">
        <v>194</v>
      </c>
      <c r="W51" s="16" t="s">
        <v>183</v>
      </c>
      <c r="X51" s="16"/>
    </row>
    <row r="52" customFormat="false" ht="14.4" hidden="false" customHeight="false" outlineLevel="0" collapsed="false">
      <c r="A52" s="9" t="s">
        <v>195</v>
      </c>
      <c r="B52" s="16" t="s">
        <v>196</v>
      </c>
      <c r="C52" s="16" t="s">
        <v>196</v>
      </c>
      <c r="D52" s="16" t="s">
        <v>196</v>
      </c>
      <c r="E52" s="16" t="s">
        <v>196</v>
      </c>
      <c r="F52" s="16" t="s">
        <v>196</v>
      </c>
      <c r="G52" s="16" t="s">
        <v>196</v>
      </c>
      <c r="H52" s="16" t="s">
        <v>196</v>
      </c>
      <c r="I52" s="16" t="s">
        <v>196</v>
      </c>
      <c r="J52" s="16" t="s">
        <v>196</v>
      </c>
      <c r="K52" s="16" t="s">
        <v>196</v>
      </c>
      <c r="L52" s="16" t="s">
        <v>196</v>
      </c>
      <c r="M52" s="16" t="s">
        <v>196</v>
      </c>
      <c r="N52" s="16" t="s">
        <v>196</v>
      </c>
      <c r="O52" s="16" t="s">
        <v>196</v>
      </c>
      <c r="P52" s="16" t="s">
        <v>196</v>
      </c>
      <c r="Q52" s="16" t="s">
        <v>196</v>
      </c>
      <c r="R52" s="16" t="s">
        <v>196</v>
      </c>
      <c r="S52" s="16" t="s">
        <v>196</v>
      </c>
      <c r="T52" s="16" t="s">
        <v>196</v>
      </c>
      <c r="U52" s="16" t="s">
        <v>196</v>
      </c>
      <c r="V52" s="5"/>
      <c r="W52" s="5"/>
      <c r="X52" s="5"/>
    </row>
    <row r="53" customFormat="false" ht="14.4" hidden="false" customHeight="false" outlineLevel="0" collapsed="false">
      <c r="A53" s="0" t="s">
        <v>197</v>
      </c>
      <c r="B53" s="16" t="s">
        <v>196</v>
      </c>
      <c r="C53" s="16" t="s">
        <v>196</v>
      </c>
      <c r="D53" s="16" t="s">
        <v>196</v>
      </c>
      <c r="E53" s="16" t="s">
        <v>196</v>
      </c>
      <c r="F53" s="16" t="s">
        <v>196</v>
      </c>
      <c r="G53" s="16" t="s">
        <v>196</v>
      </c>
      <c r="H53" s="16" t="s">
        <v>196</v>
      </c>
      <c r="I53" s="16" t="s">
        <v>196</v>
      </c>
      <c r="J53" s="16" t="s">
        <v>196</v>
      </c>
      <c r="K53" s="16" t="s">
        <v>196</v>
      </c>
      <c r="L53" s="16" t="s">
        <v>196</v>
      </c>
      <c r="M53" s="16" t="s">
        <v>196</v>
      </c>
      <c r="N53" s="16" t="s">
        <v>196</v>
      </c>
      <c r="O53" s="16" t="s">
        <v>196</v>
      </c>
      <c r="P53" s="16" t="s">
        <v>196</v>
      </c>
      <c r="Q53" s="16" t="s">
        <v>196</v>
      </c>
      <c r="R53" s="16" t="s">
        <v>196</v>
      </c>
      <c r="S53" s="16" t="s">
        <v>196</v>
      </c>
      <c r="T53" s="5"/>
      <c r="U53" s="5"/>
      <c r="V53" s="5"/>
      <c r="W53" s="5"/>
      <c r="X53" s="5"/>
    </row>
    <row r="55" customFormat="false" ht="14.4" hidden="false" customHeight="false" outlineLevel="0" collapsed="false">
      <c r="A55" s="3" t="s">
        <v>198</v>
      </c>
    </row>
    <row r="56" customFormat="false" ht="14.4" hidden="false" customHeight="false" outlineLevel="0" collapsed="false">
      <c r="A56" s="0" t="s">
        <v>199</v>
      </c>
      <c r="B56" s="16" t="s">
        <v>170</v>
      </c>
      <c r="C56" s="16" t="s">
        <v>170</v>
      </c>
      <c r="D56" s="16" t="s">
        <v>170</v>
      </c>
      <c r="E56" s="16" t="s">
        <v>200</v>
      </c>
      <c r="F56" s="16" t="s">
        <v>200</v>
      </c>
      <c r="G56" s="16" t="s">
        <v>200</v>
      </c>
      <c r="H56" s="16" t="s">
        <v>200</v>
      </c>
      <c r="I56" s="16" t="s">
        <v>200</v>
      </c>
      <c r="J56" s="16" t="s">
        <v>200</v>
      </c>
      <c r="K56" s="16" t="s">
        <v>200</v>
      </c>
      <c r="L56" s="16" t="s">
        <v>200</v>
      </c>
      <c r="M56" s="16" t="s">
        <v>200</v>
      </c>
      <c r="N56" s="16" t="s">
        <v>200</v>
      </c>
      <c r="O56" s="16" t="s">
        <v>200</v>
      </c>
      <c r="P56" s="16" t="s">
        <v>200</v>
      </c>
      <c r="Q56" s="16" t="s">
        <v>200</v>
      </c>
      <c r="R56" s="16" t="s">
        <v>200</v>
      </c>
      <c r="S56" s="16" t="s">
        <v>200</v>
      </c>
      <c r="T56" s="5"/>
      <c r="U56" s="5"/>
      <c r="V56" s="5"/>
      <c r="W56" s="5"/>
      <c r="X56" s="5"/>
      <c r="Z56" s="0" t="s">
        <v>149</v>
      </c>
    </row>
    <row r="57" customFormat="false" ht="14.4" hidden="false" customHeight="false" outlineLevel="0" collapsed="false">
      <c r="A57" s="0" t="s">
        <v>201</v>
      </c>
      <c r="B57" s="0" t="n">
        <v>100</v>
      </c>
      <c r="C57" s="0" t="n">
        <v>100</v>
      </c>
      <c r="D57" s="0" t="n">
        <v>100</v>
      </c>
      <c r="E57" s="16" t="s">
        <v>177</v>
      </c>
      <c r="F57" s="16" t="s">
        <v>177</v>
      </c>
      <c r="G57" s="16" t="s">
        <v>177</v>
      </c>
      <c r="H57" s="16" t="s">
        <v>177</v>
      </c>
      <c r="I57" s="16" t="s">
        <v>177</v>
      </c>
      <c r="J57" s="16" t="s">
        <v>177</v>
      </c>
      <c r="K57" s="16" t="s">
        <v>177</v>
      </c>
      <c r="L57" s="16" t="s">
        <v>177</v>
      </c>
      <c r="M57" s="16" t="s">
        <v>177</v>
      </c>
      <c r="N57" s="16" t="s">
        <v>177</v>
      </c>
      <c r="O57" s="16" t="s">
        <v>177</v>
      </c>
      <c r="P57" s="16" t="s">
        <v>177</v>
      </c>
      <c r="Q57" s="16" t="s">
        <v>177</v>
      </c>
      <c r="R57" s="16" t="s">
        <v>177</v>
      </c>
      <c r="S57" s="16" t="s">
        <v>177</v>
      </c>
      <c r="T57" s="5"/>
      <c r="U57" s="5"/>
      <c r="V57" s="5"/>
      <c r="W57" s="5"/>
      <c r="X57" s="5"/>
    </row>
    <row r="58" customFormat="false" ht="14.4" hidden="false" customHeight="false" outlineLevel="0" collapsed="false">
      <c r="A58" s="0" t="s">
        <v>202</v>
      </c>
      <c r="B58" s="0" t="n">
        <v>100</v>
      </c>
      <c r="C58" s="16" t="s">
        <v>180</v>
      </c>
      <c r="D58" s="16" t="s">
        <v>180</v>
      </c>
      <c r="E58" s="0" t="n">
        <v>100</v>
      </c>
      <c r="F58" s="16" t="s">
        <v>181</v>
      </c>
      <c r="G58" s="16" t="s">
        <v>180</v>
      </c>
      <c r="H58" s="16" t="s">
        <v>181</v>
      </c>
      <c r="I58" s="16" t="s">
        <v>181</v>
      </c>
      <c r="J58" s="0" t="n">
        <v>100</v>
      </c>
      <c r="K58" s="16" t="s">
        <v>181</v>
      </c>
      <c r="L58" s="16" t="s">
        <v>180</v>
      </c>
      <c r="M58" s="16" t="s">
        <v>181</v>
      </c>
      <c r="N58" s="16" t="s">
        <v>181</v>
      </c>
      <c r="O58" s="0" t="n">
        <v>100</v>
      </c>
      <c r="P58" s="16" t="s">
        <v>181</v>
      </c>
      <c r="Q58" s="16" t="s">
        <v>180</v>
      </c>
      <c r="R58" s="16" t="s">
        <v>181</v>
      </c>
      <c r="S58" s="16" t="s">
        <v>181</v>
      </c>
      <c r="T58" s="5"/>
      <c r="U58" s="5"/>
      <c r="V58" s="5"/>
      <c r="W58" s="5"/>
      <c r="X58" s="5"/>
    </row>
    <row r="59" customFormat="false" ht="14.4" hidden="false" customHeight="false" outlineLevel="0" collapsed="false">
      <c r="A59" s="0" t="s">
        <v>203</v>
      </c>
      <c r="B59" s="16" t="s">
        <v>185</v>
      </c>
      <c r="C59" s="16" t="s">
        <v>185</v>
      </c>
      <c r="D59" s="16" t="s">
        <v>185</v>
      </c>
      <c r="E59" s="16" t="s">
        <v>186</v>
      </c>
      <c r="F59" s="16" t="s">
        <v>186</v>
      </c>
      <c r="G59" s="16" t="s">
        <v>186</v>
      </c>
      <c r="H59" s="16" t="s">
        <v>186</v>
      </c>
      <c r="I59" s="16" t="s">
        <v>186</v>
      </c>
      <c r="J59" s="16" t="s">
        <v>187</v>
      </c>
      <c r="K59" s="16" t="s">
        <v>187</v>
      </c>
      <c r="L59" s="16" t="s">
        <v>187</v>
      </c>
      <c r="M59" s="16" t="s">
        <v>187</v>
      </c>
      <c r="N59" s="16" t="s">
        <v>187</v>
      </c>
      <c r="O59" s="16" t="s">
        <v>188</v>
      </c>
      <c r="P59" s="16" t="s">
        <v>188</v>
      </c>
      <c r="Q59" s="16" t="s">
        <v>188</v>
      </c>
      <c r="R59" s="16" t="s">
        <v>188</v>
      </c>
      <c r="S59" s="16" t="s">
        <v>188</v>
      </c>
      <c r="T59" s="5"/>
      <c r="U59" s="5"/>
      <c r="V59" s="5"/>
      <c r="W59" s="5"/>
      <c r="X59" s="5"/>
    </row>
    <row r="60" customFormat="false" ht="14.4" hidden="false" customHeight="false" outlineLevel="0" collapsed="false">
      <c r="A60" s="9" t="s">
        <v>204</v>
      </c>
      <c r="B60" s="16" t="s">
        <v>185</v>
      </c>
      <c r="C60" s="16" t="s">
        <v>185</v>
      </c>
      <c r="D60" s="16" t="s">
        <v>185</v>
      </c>
      <c r="E60" s="16" t="s">
        <v>186</v>
      </c>
      <c r="F60" s="16" t="s">
        <v>186</v>
      </c>
      <c r="G60" s="16" t="s">
        <v>186</v>
      </c>
      <c r="H60" s="16" t="s">
        <v>186</v>
      </c>
      <c r="I60" s="16" t="s">
        <v>186</v>
      </c>
      <c r="J60" s="16" t="s">
        <v>187</v>
      </c>
      <c r="K60" s="16" t="s">
        <v>187</v>
      </c>
      <c r="L60" s="16" t="s">
        <v>187</v>
      </c>
      <c r="M60" s="16" t="s">
        <v>187</v>
      </c>
      <c r="N60" s="16" t="s">
        <v>187</v>
      </c>
      <c r="O60" s="16" t="s">
        <v>188</v>
      </c>
      <c r="P60" s="16" t="s">
        <v>188</v>
      </c>
      <c r="Q60" s="16" t="s">
        <v>188</v>
      </c>
      <c r="R60" s="16" t="s">
        <v>188</v>
      </c>
      <c r="S60" s="16" t="s">
        <v>188</v>
      </c>
      <c r="T60" s="5"/>
      <c r="U60" s="5"/>
      <c r="V60" s="5"/>
      <c r="W60" s="5"/>
      <c r="X60" s="5"/>
    </row>
    <row r="61" customFormat="false" ht="14.4" hidden="false" customHeight="false" outlineLevel="0" collapsed="false">
      <c r="A61" s="9" t="s">
        <v>205</v>
      </c>
      <c r="B61" s="0" t="n">
        <v>0</v>
      </c>
      <c r="C61" s="0" t="n">
        <v>0</v>
      </c>
      <c r="D61" s="0" t="n">
        <v>0</v>
      </c>
      <c r="E61" s="16" t="s">
        <v>192</v>
      </c>
      <c r="F61" s="16" t="s">
        <v>192</v>
      </c>
      <c r="G61" s="16" t="s">
        <v>192</v>
      </c>
      <c r="H61" s="16" t="s">
        <v>192</v>
      </c>
      <c r="I61" s="16" t="s">
        <v>192</v>
      </c>
      <c r="J61" s="16" t="s">
        <v>193</v>
      </c>
      <c r="K61" s="16" t="s">
        <v>193</v>
      </c>
      <c r="L61" s="16" t="s">
        <v>193</v>
      </c>
      <c r="M61" s="16" t="s">
        <v>193</v>
      </c>
      <c r="N61" s="16" t="s">
        <v>193</v>
      </c>
      <c r="O61" s="16" t="s">
        <v>193</v>
      </c>
      <c r="P61" s="16" t="s">
        <v>193</v>
      </c>
      <c r="Q61" s="16" t="s">
        <v>193</v>
      </c>
      <c r="R61" s="16" t="s">
        <v>193</v>
      </c>
      <c r="S61" s="16" t="s">
        <v>193</v>
      </c>
      <c r="T61" s="5"/>
      <c r="U61" s="5"/>
      <c r="V61" s="5"/>
      <c r="W61" s="5"/>
      <c r="X61" s="5"/>
    </row>
    <row r="62" customFormat="false" ht="14.4" hidden="false" customHeight="false" outlineLevel="0" collapsed="false">
      <c r="A62" s="0" t="s">
        <v>206</v>
      </c>
      <c r="B62" s="16" t="s">
        <v>196</v>
      </c>
      <c r="C62" s="16" t="s">
        <v>196</v>
      </c>
      <c r="D62" s="16" t="s">
        <v>196</v>
      </c>
      <c r="E62" s="16" t="s">
        <v>196</v>
      </c>
      <c r="F62" s="16" t="s">
        <v>196</v>
      </c>
      <c r="G62" s="16" t="s">
        <v>196</v>
      </c>
      <c r="H62" s="16" t="s">
        <v>196</v>
      </c>
      <c r="I62" s="16" t="s">
        <v>196</v>
      </c>
      <c r="J62" s="16" t="s">
        <v>196</v>
      </c>
      <c r="K62" s="16" t="s">
        <v>196</v>
      </c>
      <c r="L62" s="16" t="s">
        <v>196</v>
      </c>
      <c r="M62" s="16" t="s">
        <v>196</v>
      </c>
      <c r="N62" s="16" t="s">
        <v>196</v>
      </c>
      <c r="O62" s="16" t="s">
        <v>196</v>
      </c>
      <c r="P62" s="16" t="s">
        <v>196</v>
      </c>
      <c r="Q62" s="16" t="s">
        <v>196</v>
      </c>
      <c r="R62" s="16" t="s">
        <v>196</v>
      </c>
      <c r="S62" s="16" t="s">
        <v>196</v>
      </c>
      <c r="T62" s="5"/>
      <c r="U62" s="5"/>
      <c r="V62" s="5"/>
      <c r="W62" s="5"/>
      <c r="X62" s="5"/>
    </row>
    <row r="63" customFormat="false" ht="14.4" hidden="false" customHeight="false" outlineLevel="0" collapsed="false">
      <c r="A63" s="0" t="s">
        <v>197</v>
      </c>
      <c r="B63" s="16" t="s">
        <v>196</v>
      </c>
      <c r="C63" s="16" t="s">
        <v>196</v>
      </c>
      <c r="D63" s="16" t="s">
        <v>196</v>
      </c>
      <c r="E63" s="16" t="s">
        <v>196</v>
      </c>
      <c r="F63" s="16" t="s">
        <v>196</v>
      </c>
      <c r="G63" s="16" t="s">
        <v>196</v>
      </c>
      <c r="H63" s="16" t="s">
        <v>196</v>
      </c>
      <c r="I63" s="16" t="s">
        <v>196</v>
      </c>
      <c r="J63" s="16" t="s">
        <v>196</v>
      </c>
      <c r="K63" s="16" t="s">
        <v>196</v>
      </c>
      <c r="L63" s="16" t="s">
        <v>196</v>
      </c>
      <c r="M63" s="16" t="s">
        <v>196</v>
      </c>
      <c r="N63" s="16" t="s">
        <v>196</v>
      </c>
      <c r="O63" s="16" t="s">
        <v>196</v>
      </c>
      <c r="P63" s="16" t="s">
        <v>196</v>
      </c>
      <c r="Q63" s="16" t="s">
        <v>196</v>
      </c>
      <c r="R63" s="16" t="s">
        <v>196</v>
      </c>
      <c r="S63" s="16" t="s">
        <v>196</v>
      </c>
      <c r="T63" s="5"/>
      <c r="U63" s="5"/>
      <c r="V63" s="5"/>
      <c r="W63" s="5"/>
      <c r="X63" s="5"/>
    </row>
    <row r="65" customFormat="false" ht="14.4" hidden="false" customHeight="false" outlineLevel="0" collapsed="false">
      <c r="A65" s="3" t="s">
        <v>207</v>
      </c>
    </row>
    <row r="66" customFormat="false" ht="14.4" hidden="false" customHeight="false" outlineLevel="0" collapsed="false">
      <c r="A66" s="0" t="s">
        <v>208</v>
      </c>
      <c r="B66" s="16" t="s">
        <v>170</v>
      </c>
      <c r="C66" s="16" t="s">
        <v>170</v>
      </c>
      <c r="D66" s="16" t="s">
        <v>170</v>
      </c>
      <c r="E66" s="16" t="s">
        <v>200</v>
      </c>
      <c r="F66" s="16" t="s">
        <v>200</v>
      </c>
      <c r="G66" s="16" t="s">
        <v>200</v>
      </c>
      <c r="H66" s="16" t="s">
        <v>200</v>
      </c>
      <c r="I66" s="16" t="s">
        <v>200</v>
      </c>
      <c r="J66" s="16" t="s">
        <v>200</v>
      </c>
      <c r="K66" s="16" t="s">
        <v>200</v>
      </c>
      <c r="L66" s="16" t="s">
        <v>200</v>
      </c>
      <c r="M66" s="16" t="s">
        <v>200</v>
      </c>
      <c r="N66" s="16" t="s">
        <v>200</v>
      </c>
      <c r="O66" s="16" t="s">
        <v>200</v>
      </c>
      <c r="P66" s="16" t="s">
        <v>200</v>
      </c>
      <c r="Q66" s="16" t="s">
        <v>200</v>
      </c>
      <c r="R66" s="16" t="s">
        <v>200</v>
      </c>
      <c r="S66" s="16" t="s">
        <v>200</v>
      </c>
      <c r="T66" s="5"/>
      <c r="U66" s="5"/>
      <c r="V66" s="5"/>
      <c r="W66" s="5"/>
      <c r="X66" s="5"/>
      <c r="Z66" s="0" t="s">
        <v>149</v>
      </c>
    </row>
    <row r="67" customFormat="false" ht="14.4" hidden="false" customHeight="false" outlineLevel="0" collapsed="false">
      <c r="A67" s="0" t="s">
        <v>209</v>
      </c>
      <c r="B67" s="0" t="n">
        <v>100</v>
      </c>
      <c r="C67" s="0" t="n">
        <v>100</v>
      </c>
      <c r="D67" s="0" t="n">
        <v>100</v>
      </c>
      <c r="E67" s="16" t="s">
        <v>177</v>
      </c>
      <c r="F67" s="16" t="s">
        <v>177</v>
      </c>
      <c r="G67" s="16" t="s">
        <v>177</v>
      </c>
      <c r="H67" s="16" t="s">
        <v>177</v>
      </c>
      <c r="I67" s="16" t="s">
        <v>177</v>
      </c>
      <c r="J67" s="16" t="s">
        <v>177</v>
      </c>
      <c r="K67" s="16" t="s">
        <v>177</v>
      </c>
      <c r="L67" s="16" t="s">
        <v>177</v>
      </c>
      <c r="M67" s="16" t="s">
        <v>177</v>
      </c>
      <c r="N67" s="16" t="s">
        <v>177</v>
      </c>
      <c r="O67" s="16" t="s">
        <v>177</v>
      </c>
      <c r="P67" s="16" t="s">
        <v>177</v>
      </c>
      <c r="Q67" s="16" t="s">
        <v>177</v>
      </c>
      <c r="R67" s="16" t="s">
        <v>177</v>
      </c>
      <c r="S67" s="16" t="s">
        <v>177</v>
      </c>
      <c r="T67" s="5"/>
      <c r="U67" s="5"/>
      <c r="V67" s="5"/>
      <c r="W67" s="5"/>
      <c r="X67" s="5"/>
    </row>
    <row r="68" customFormat="false" ht="14.4" hidden="false" customHeight="false" outlineLevel="0" collapsed="false">
      <c r="A68" s="0" t="s">
        <v>210</v>
      </c>
      <c r="B68" s="0" t="n">
        <v>100</v>
      </c>
      <c r="C68" s="16" t="s">
        <v>180</v>
      </c>
      <c r="D68" s="16" t="s">
        <v>180</v>
      </c>
      <c r="E68" s="0" t="n">
        <v>100</v>
      </c>
      <c r="F68" s="16" t="s">
        <v>181</v>
      </c>
      <c r="G68" s="16" t="s">
        <v>180</v>
      </c>
      <c r="H68" s="16" t="s">
        <v>181</v>
      </c>
      <c r="I68" s="16" t="s">
        <v>181</v>
      </c>
      <c r="J68" s="0" t="n">
        <v>100</v>
      </c>
      <c r="K68" s="16" t="s">
        <v>181</v>
      </c>
      <c r="L68" s="16" t="s">
        <v>180</v>
      </c>
      <c r="M68" s="16" t="s">
        <v>181</v>
      </c>
      <c r="N68" s="16" t="s">
        <v>181</v>
      </c>
      <c r="O68" s="0" t="n">
        <v>100</v>
      </c>
      <c r="P68" s="16" t="s">
        <v>181</v>
      </c>
      <c r="Q68" s="16" t="s">
        <v>180</v>
      </c>
      <c r="R68" s="16" t="s">
        <v>181</v>
      </c>
      <c r="S68" s="16" t="s">
        <v>181</v>
      </c>
      <c r="T68" s="5"/>
      <c r="U68" s="5"/>
      <c r="V68" s="5"/>
      <c r="W68" s="5"/>
      <c r="X68" s="5"/>
    </row>
    <row r="69" customFormat="false" ht="14.4" hidden="false" customHeight="false" outlineLevel="0" collapsed="false">
      <c r="A69" s="0" t="s">
        <v>211</v>
      </c>
      <c r="B69" s="16" t="s">
        <v>185</v>
      </c>
      <c r="C69" s="16" t="s">
        <v>185</v>
      </c>
      <c r="D69" s="16" t="s">
        <v>185</v>
      </c>
      <c r="E69" s="16" t="s">
        <v>186</v>
      </c>
      <c r="F69" s="16" t="s">
        <v>186</v>
      </c>
      <c r="G69" s="16" t="s">
        <v>186</v>
      </c>
      <c r="H69" s="16" t="s">
        <v>186</v>
      </c>
      <c r="I69" s="16" t="s">
        <v>186</v>
      </c>
      <c r="J69" s="16" t="s">
        <v>187</v>
      </c>
      <c r="K69" s="16" t="s">
        <v>187</v>
      </c>
      <c r="L69" s="16" t="s">
        <v>187</v>
      </c>
      <c r="M69" s="16" t="s">
        <v>187</v>
      </c>
      <c r="N69" s="16" t="s">
        <v>187</v>
      </c>
      <c r="O69" s="16" t="s">
        <v>188</v>
      </c>
      <c r="P69" s="16" t="s">
        <v>188</v>
      </c>
      <c r="Q69" s="16" t="s">
        <v>188</v>
      </c>
      <c r="R69" s="16" t="s">
        <v>188</v>
      </c>
      <c r="S69" s="16" t="s">
        <v>188</v>
      </c>
      <c r="T69" s="5"/>
      <c r="U69" s="5"/>
      <c r="V69" s="5"/>
      <c r="W69" s="5"/>
      <c r="X69" s="5"/>
    </row>
    <row r="70" customFormat="false" ht="14.4" hidden="false" customHeight="false" outlineLevel="0" collapsed="false">
      <c r="A70" s="9" t="s">
        <v>212</v>
      </c>
      <c r="B70" s="16" t="s">
        <v>185</v>
      </c>
      <c r="C70" s="16" t="s">
        <v>185</v>
      </c>
      <c r="D70" s="16" t="s">
        <v>185</v>
      </c>
      <c r="E70" s="16" t="s">
        <v>186</v>
      </c>
      <c r="F70" s="16" t="s">
        <v>186</v>
      </c>
      <c r="G70" s="16" t="s">
        <v>186</v>
      </c>
      <c r="H70" s="16" t="s">
        <v>186</v>
      </c>
      <c r="I70" s="16" t="s">
        <v>186</v>
      </c>
      <c r="J70" s="16" t="s">
        <v>187</v>
      </c>
      <c r="K70" s="16" t="s">
        <v>187</v>
      </c>
      <c r="L70" s="16" t="s">
        <v>187</v>
      </c>
      <c r="M70" s="16" t="s">
        <v>187</v>
      </c>
      <c r="N70" s="16" t="s">
        <v>187</v>
      </c>
      <c r="O70" s="16" t="s">
        <v>188</v>
      </c>
      <c r="P70" s="16" t="s">
        <v>188</v>
      </c>
      <c r="Q70" s="16" t="s">
        <v>188</v>
      </c>
      <c r="R70" s="16" t="s">
        <v>188</v>
      </c>
      <c r="S70" s="16" t="s">
        <v>188</v>
      </c>
      <c r="T70" s="5"/>
      <c r="U70" s="5"/>
      <c r="V70" s="5"/>
      <c r="W70" s="5"/>
      <c r="X70" s="5"/>
    </row>
    <row r="71" customFormat="false" ht="14.4" hidden="false" customHeight="false" outlineLevel="0" collapsed="false">
      <c r="A71" s="9" t="s">
        <v>213</v>
      </c>
      <c r="B71" s="0" t="n">
        <v>0</v>
      </c>
      <c r="C71" s="0" t="n">
        <v>0</v>
      </c>
      <c r="D71" s="0" t="n">
        <v>0</v>
      </c>
      <c r="E71" s="16" t="s">
        <v>192</v>
      </c>
      <c r="F71" s="16" t="s">
        <v>192</v>
      </c>
      <c r="G71" s="16" t="s">
        <v>192</v>
      </c>
      <c r="H71" s="16" t="s">
        <v>192</v>
      </c>
      <c r="I71" s="16" t="s">
        <v>192</v>
      </c>
      <c r="J71" s="16" t="s">
        <v>193</v>
      </c>
      <c r="K71" s="16" t="s">
        <v>193</v>
      </c>
      <c r="L71" s="16" t="s">
        <v>193</v>
      </c>
      <c r="M71" s="16" t="s">
        <v>193</v>
      </c>
      <c r="N71" s="16" t="s">
        <v>193</v>
      </c>
      <c r="O71" s="16" t="s">
        <v>193</v>
      </c>
      <c r="P71" s="16" t="s">
        <v>193</v>
      </c>
      <c r="Q71" s="16" t="s">
        <v>193</v>
      </c>
      <c r="R71" s="16" t="s">
        <v>193</v>
      </c>
      <c r="S71" s="16" t="s">
        <v>193</v>
      </c>
      <c r="T71" s="5"/>
      <c r="U71" s="5"/>
      <c r="V71" s="5"/>
      <c r="W71" s="5"/>
      <c r="X71" s="5"/>
    </row>
    <row r="72" customFormat="false" ht="14.4" hidden="false" customHeight="false" outlineLevel="0" collapsed="false">
      <c r="A72" s="0" t="s">
        <v>214</v>
      </c>
      <c r="B72" s="16" t="s">
        <v>196</v>
      </c>
      <c r="C72" s="16" t="s">
        <v>196</v>
      </c>
      <c r="D72" s="16" t="s">
        <v>196</v>
      </c>
      <c r="E72" s="16" t="s">
        <v>196</v>
      </c>
      <c r="F72" s="16" t="s">
        <v>196</v>
      </c>
      <c r="G72" s="16" t="s">
        <v>196</v>
      </c>
      <c r="H72" s="16" t="s">
        <v>196</v>
      </c>
      <c r="I72" s="16" t="s">
        <v>196</v>
      </c>
      <c r="J72" s="16" t="s">
        <v>196</v>
      </c>
      <c r="K72" s="16" t="s">
        <v>196</v>
      </c>
      <c r="L72" s="16" t="s">
        <v>196</v>
      </c>
      <c r="M72" s="16" t="s">
        <v>196</v>
      </c>
      <c r="N72" s="16" t="s">
        <v>196</v>
      </c>
      <c r="O72" s="16" t="s">
        <v>196</v>
      </c>
      <c r="P72" s="16" t="s">
        <v>196</v>
      </c>
      <c r="Q72" s="16" t="s">
        <v>196</v>
      </c>
      <c r="R72" s="16" t="s">
        <v>196</v>
      </c>
      <c r="S72" s="16" t="s">
        <v>196</v>
      </c>
      <c r="T72" s="5"/>
      <c r="U72" s="5"/>
      <c r="V72" s="5"/>
      <c r="W72" s="5"/>
      <c r="X72" s="5"/>
    </row>
    <row r="73" customFormat="false" ht="14.4" hidden="false" customHeight="false" outlineLevel="0" collapsed="false">
      <c r="A73" s="0" t="s">
        <v>215</v>
      </c>
      <c r="B73" s="16" t="s">
        <v>196</v>
      </c>
      <c r="C73" s="16" t="s">
        <v>196</v>
      </c>
      <c r="D73" s="16" t="s">
        <v>196</v>
      </c>
      <c r="E73" s="16" t="s">
        <v>196</v>
      </c>
      <c r="F73" s="16" t="s">
        <v>196</v>
      </c>
      <c r="G73" s="16" t="s">
        <v>196</v>
      </c>
      <c r="H73" s="16" t="s">
        <v>196</v>
      </c>
      <c r="I73" s="16" t="s">
        <v>196</v>
      </c>
      <c r="J73" s="16" t="s">
        <v>196</v>
      </c>
      <c r="K73" s="16" t="s">
        <v>196</v>
      </c>
      <c r="L73" s="16" t="s">
        <v>196</v>
      </c>
      <c r="M73" s="16" t="s">
        <v>196</v>
      </c>
      <c r="N73" s="16" t="s">
        <v>196</v>
      </c>
      <c r="O73" s="16" t="s">
        <v>196</v>
      </c>
      <c r="P73" s="16" t="s">
        <v>196</v>
      </c>
      <c r="Q73" s="16" t="s">
        <v>196</v>
      </c>
      <c r="R73" s="16" t="s">
        <v>196</v>
      </c>
      <c r="S73" s="16" t="s">
        <v>196</v>
      </c>
      <c r="T73" s="5"/>
      <c r="U73" s="5"/>
      <c r="V73" s="5"/>
      <c r="W73" s="5"/>
      <c r="X73" s="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17</TotalTime>
  <Application>LibreOffice/5.1.6.2.0$Linux_X86_64 LibreOffice_project/10$Build-2</Application>
  <Company>ETH Zuerich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2016-11-10T08:32:24Z</dcterms:created>
  <dc:creator>Becker  Henrik</dc:creator>
  <dc:description/>
  <dc:language>en-US</dc:language>
  <cp:lastModifiedBy>Sebastian Hörl</cp:lastModifiedBy>
  <dcterms:modified xsi:type="dcterms:W3CDTF">2019-01-09T21:10:44Z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ETH Zuerich</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