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beckerfe\Desktop\CostCalculatorExtern\"/>
    </mc:Choice>
  </mc:AlternateContent>
  <bookViews>
    <workbookView xWindow="0" yWindow="0" windowWidth="15300" windowHeight="7956" activeTab="4"/>
  </bookViews>
  <sheets>
    <sheet name="Realizations" sheetId="3" r:id="rId1"/>
    <sheet name="Vehicles" sheetId="1" r:id="rId2"/>
    <sheet name="PT" sheetId="4" r:id="rId3"/>
    <sheet name="Parameters" sheetId="5" r:id="rId4"/>
    <sheet name="Realizations_ZH" sheetId="6" r:id="rId5"/>
  </sheets>
  <externalReferences>
    <externalReference r:id="rId6"/>
  </externalReferenc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S37" i="6" l="1"/>
  <c r="R37" i="6"/>
  <c r="P37" i="6"/>
  <c r="N37" i="6"/>
  <c r="M37" i="6"/>
  <c r="K37" i="6"/>
  <c r="H37" i="6"/>
  <c r="F37" i="6"/>
  <c r="D37" i="6"/>
  <c r="C37" i="6"/>
  <c r="S35" i="6"/>
  <c r="O35" i="6"/>
  <c r="K35" i="6"/>
  <c r="F35" i="6"/>
  <c r="D35" i="6"/>
  <c r="C35" i="6"/>
  <c r="B35" i="6"/>
  <c r="D34" i="6"/>
  <c r="C34" i="6"/>
  <c r="B34" i="6"/>
  <c r="S26" i="6"/>
  <c r="R26" i="6"/>
  <c r="P26" i="6"/>
  <c r="N26" i="6"/>
  <c r="M26" i="6"/>
  <c r="K26" i="6"/>
  <c r="H26" i="6"/>
  <c r="F26" i="6"/>
  <c r="D26" i="6"/>
  <c r="C26" i="6"/>
  <c r="S24" i="6"/>
  <c r="R24" i="6"/>
  <c r="R35" i="6" s="1"/>
  <c r="Q24" i="6"/>
  <c r="Q35" i="6" s="1"/>
  <c r="P24" i="6"/>
  <c r="O24" i="6"/>
  <c r="N24" i="6"/>
  <c r="N35" i="6" s="1"/>
  <c r="M24" i="6"/>
  <c r="M35" i="6" s="1"/>
  <c r="L24" i="6"/>
  <c r="K24" i="6"/>
  <c r="J24" i="6"/>
  <c r="J35" i="6" s="1"/>
  <c r="H24" i="6"/>
  <c r="H35" i="6" s="1"/>
  <c r="G24" i="6"/>
  <c r="F24" i="6"/>
  <c r="E24" i="6"/>
  <c r="E35" i="6" s="1"/>
  <c r="D24" i="6"/>
  <c r="C24" i="6"/>
  <c r="B24" i="6"/>
  <c r="S23" i="6"/>
  <c r="R23" i="6"/>
  <c r="Q23" i="6"/>
  <c r="P23" i="6"/>
  <c r="O23" i="6"/>
  <c r="N23" i="6"/>
  <c r="M23" i="6"/>
  <c r="L23" i="6"/>
  <c r="K23" i="6"/>
  <c r="J23" i="6"/>
  <c r="H23" i="6"/>
  <c r="G23" i="6"/>
  <c r="F23" i="6"/>
  <c r="E23" i="6"/>
  <c r="D23" i="6"/>
  <c r="C23" i="6"/>
  <c r="B23" i="6"/>
  <c r="AA15" i="6"/>
  <c r="U15" i="6"/>
  <c r="T15" i="6"/>
  <c r="S15" i="6"/>
  <c r="R15" i="6"/>
  <c r="P15" i="6"/>
  <c r="N15" i="6"/>
  <c r="M15" i="6"/>
  <c r="K15" i="6"/>
  <c r="H15" i="6"/>
  <c r="F15" i="6"/>
  <c r="D15" i="6"/>
  <c r="C15" i="6"/>
  <c r="S13" i="6"/>
  <c r="R13" i="6"/>
  <c r="Q13" i="6"/>
  <c r="P13" i="6"/>
  <c r="P35" i="6" s="1"/>
  <c r="O13" i="6"/>
  <c r="N13" i="6"/>
  <c r="M13" i="6"/>
  <c r="L13" i="6"/>
  <c r="L35" i="6" s="1"/>
  <c r="K13" i="6"/>
  <c r="J13" i="6"/>
  <c r="H13" i="6"/>
  <c r="G13" i="6"/>
  <c r="G35" i="6" s="1"/>
  <c r="F13" i="6"/>
  <c r="E13" i="6"/>
  <c r="D13" i="6"/>
  <c r="C13" i="6"/>
  <c r="B13" i="6"/>
  <c r="S12" i="6"/>
  <c r="R12" i="6"/>
  <c r="Q12" i="6"/>
  <c r="P12" i="6"/>
  <c r="O12" i="6"/>
  <c r="N12" i="6"/>
  <c r="M12" i="6"/>
  <c r="L12" i="6"/>
  <c r="K12" i="6"/>
  <c r="J12" i="6"/>
  <c r="H12" i="6"/>
  <c r="G12" i="6"/>
  <c r="F12" i="6"/>
  <c r="E12" i="6"/>
  <c r="D12" i="6"/>
  <c r="C12" i="6"/>
  <c r="B12" i="6"/>
  <c r="C13" i="3" l="1"/>
  <c r="C35" i="3" l="1"/>
  <c r="C12" i="3"/>
  <c r="C23" i="3"/>
  <c r="B34" i="3"/>
  <c r="B23" i="3"/>
  <c r="B12" i="3"/>
  <c r="B35" i="3"/>
  <c r="B24" i="3"/>
  <c r="B13" i="3"/>
  <c r="C15" i="3"/>
  <c r="C26" i="3"/>
  <c r="C37" i="3"/>
  <c r="B37" i="3"/>
  <c r="B26" i="3"/>
  <c r="B15" i="3"/>
  <c r="C24" i="3"/>
  <c r="D15" i="3"/>
</calcChain>
</file>

<file path=xl/comments1.xml><?xml version="1.0" encoding="utf-8"?>
<comments xmlns="http://schemas.openxmlformats.org/spreadsheetml/2006/main">
  <authors>
    <author>Henrik Becker</author>
  </authors>
  <commentList>
    <comment ref="D1" authorId="0" shapeId="0">
      <text>
        <r>
          <rPr>
            <b/>
            <sz val="10"/>
            <color indexed="81"/>
            <rFont val="Calibri"/>
            <family val="2"/>
          </rPr>
          <t>Henrik Becker:</t>
        </r>
        <r>
          <rPr>
            <sz val="10"/>
            <color indexed="81"/>
            <rFont val="Calibri"/>
            <family val="2"/>
          </rPr>
          <t xml:space="preserve">
This is the place to define (and add) any global (i.e. non-vehicle-related) parameters</t>
        </r>
      </text>
    </comment>
  </commentList>
</comments>
</file>

<file path=xl/comments2.xml><?xml version="1.0" encoding="utf-8"?>
<comments xmlns="http://schemas.openxmlformats.org/spreadsheetml/2006/main">
  <authors>
    <author>Bösch  Patrick</author>
  </authors>
  <commentList>
    <comment ref="W18" authorId="0" shapeId="0">
      <text>
        <r>
          <rPr>
            <b/>
            <sz val="9"/>
            <color indexed="81"/>
            <rFont val="Tahoma"/>
            <family val="2"/>
          </rPr>
          <t>Bösch  Patrick:</t>
        </r>
        <r>
          <rPr>
            <sz val="9"/>
            <color indexed="81"/>
            <rFont val="Tahoma"/>
            <family val="2"/>
          </rPr>
          <t xml:space="preserve">
In avOccupancy bereits eingerechnet</t>
        </r>
      </text>
    </comment>
    <comment ref="A42" authorId="0" shapeId="0">
      <text>
        <r>
          <rPr>
            <b/>
            <sz val="9"/>
            <color indexed="81"/>
            <rFont val="Tahoma"/>
            <family val="2"/>
          </rPr>
          <t>Bösch  Patrick:</t>
        </r>
        <r>
          <rPr>
            <sz val="9"/>
            <color indexed="81"/>
            <rFont val="Tahoma"/>
            <family val="2"/>
          </rPr>
          <t xml:space="preserve">
Hier nur für autonome, Taxi haben eh Nachtpause -&gt; keinen Zeitabzug</t>
        </r>
      </text>
    </comment>
    <comment ref="W51" authorId="0" shapeId="0">
      <text>
        <r>
          <rPr>
            <b/>
            <sz val="9"/>
            <color indexed="81"/>
            <rFont val="Tahoma"/>
            <family val="2"/>
          </rPr>
          <t>Bösch  Patrick:</t>
        </r>
        <r>
          <rPr>
            <sz val="9"/>
            <color indexed="81"/>
            <rFont val="Tahoma"/>
            <family val="2"/>
          </rPr>
          <t xml:space="preserve">
In avOccupancy bereits eingerechnet</t>
        </r>
      </text>
    </comment>
  </commentList>
</comments>
</file>

<file path=xl/sharedStrings.xml><?xml version="1.0" encoding="utf-8"?>
<sst xmlns="http://schemas.openxmlformats.org/spreadsheetml/2006/main" count="726" uniqueCount="212">
  <si>
    <t>Solo</t>
  </si>
  <si>
    <t>Midsize</t>
  </si>
  <si>
    <t>Van</t>
  </si>
  <si>
    <t>Minibus</t>
  </si>
  <si>
    <t>Capacity</t>
  </si>
  <si>
    <t>Tax_Y</t>
  </si>
  <si>
    <t>Insurance_Y</t>
  </si>
  <si>
    <t>Acquisition_L</t>
  </si>
  <si>
    <t>Parking_Y</t>
  </si>
  <si>
    <t>Other_Y</t>
  </si>
  <si>
    <t>Tires_KM</t>
  </si>
  <si>
    <t>Fuel_KM</t>
  </si>
  <si>
    <t>Other_KM</t>
  </si>
  <si>
    <t>Type</t>
  </si>
  <si>
    <t>Name</t>
  </si>
  <si>
    <t>Value</t>
  </si>
  <si>
    <t>automated</t>
  </si>
  <si>
    <t>fleet</t>
  </si>
  <si>
    <t>electric</t>
  </si>
  <si>
    <t>Maintenance_KM</t>
  </si>
  <si>
    <t>Fixed</t>
  </si>
  <si>
    <t>Variable</t>
  </si>
  <si>
    <t>CityBus</t>
  </si>
  <si>
    <t>RegBus</t>
  </si>
  <si>
    <t>Rail</t>
  </si>
  <si>
    <t>FleetSize</t>
  </si>
  <si>
    <t>VehicleType</t>
  </si>
  <si>
    <t>fleetOperation</t>
  </si>
  <si>
    <t>General</t>
  </si>
  <si>
    <t>Peak Hours</t>
  </si>
  <si>
    <t>ph_operationHours</t>
  </si>
  <si>
    <t>ph_avOccupancy</t>
  </si>
  <si>
    <t>ph_avSpeed</t>
  </si>
  <si>
    <t>ph_avTripLengthPass</t>
  </si>
  <si>
    <t>ph_relEmptyRides</t>
  </si>
  <si>
    <t>Off-Peak Hours</t>
  </si>
  <si>
    <t>oph_operationHours</t>
  </si>
  <si>
    <t>oph_avOccupancy</t>
  </si>
  <si>
    <t>oph_avSpeed</t>
  </si>
  <si>
    <t>oph_avTripLengthPass</t>
  </si>
  <si>
    <t>oph_relEmptyRides</t>
  </si>
  <si>
    <t>ph_relActiveTime</t>
  </si>
  <si>
    <t>Konv</t>
  </si>
  <si>
    <t>Elektro</t>
  </si>
  <si>
    <t>Autonom</t>
  </si>
  <si>
    <t>Elektro &amp; Autonom</t>
  </si>
  <si>
    <t>Urban</t>
  </si>
  <si>
    <t>Privat</t>
  </si>
  <si>
    <t>Dynamic</t>
  </si>
  <si>
    <t>Public Transport</t>
  </si>
  <si>
    <t>Regional</t>
  </si>
  <si>
    <t>Area</t>
  </si>
  <si>
    <t>Interregional</t>
  </si>
  <si>
    <t>*</t>
  </si>
  <si>
    <t>FleetSize Dynamic: Urban-Midsize 1500 Taxi-Lizenzen Zürich Stadt, davon in 500er-Steps nach oben und unten...</t>
  </si>
  <si>
    <t>PT: Fleet-Size independent costs =&gt; no fleetsize required</t>
  </si>
  <si>
    <t>Car Area: Wir nehmen Gebietsunabhängige Car-Szenarien an…</t>
  </si>
  <si>
    <t>B</t>
  </si>
  <si>
    <t>C</t>
  </si>
  <si>
    <t>D</t>
  </si>
  <si>
    <t>D: EmptyRides Dynamic Region and Interregion: Berechnet based on Bösch2016</t>
  </si>
  <si>
    <t>A2</t>
  </si>
  <si>
    <t>A1</t>
  </si>
  <si>
    <t>A3</t>
  </si>
  <si>
    <t>E</t>
  </si>
  <si>
    <t>F1</t>
  </si>
  <si>
    <t>F2</t>
  </si>
  <si>
    <t>G: Gemäss SBB_Zahlen-und-Fakten_2015, Seite 15</t>
  </si>
  <si>
    <t>Obige Werte gelten für ganzen Tag.</t>
  </si>
  <si>
    <t>H</t>
  </si>
  <si>
    <t>H: Gemäss BAV-Daten</t>
  </si>
  <si>
    <t>F4</t>
  </si>
  <si>
    <t>G</t>
  </si>
  <si>
    <t>A0</t>
  </si>
  <si>
    <t>C: EmptyRides Dynamic Urban: Gemäss Fagnant2015 Operation of …</t>
  </si>
  <si>
    <t>I</t>
  </si>
  <si>
    <t>F1: Wie viele Peak-Hours haben wir pro Tag? =&gt; Annahme, dass während diesen gearbeitet wird (egal ob konv od. autom) =&gt; 2 morgens, 2 abends =&gt; 4</t>
  </si>
  <si>
    <t>J</t>
  </si>
  <si>
    <t>K</t>
  </si>
  <si>
    <t>L</t>
  </si>
  <si>
    <t>L: Gemäss Bösch2016</t>
  </si>
  <si>
    <t>M</t>
  </si>
  <si>
    <t>B: Occupancy Midsize und Van ohne unterscheidung Modell berechnet gemäss Mikrozensus, geteilt durch capacity</t>
  </si>
  <si>
    <t>E: Gemäss Mikrozensus Peak, Off-Peak und Night [sum(Reisezeit_fahrer, Reisezeit_passagier)/anz(Fahrer, Passagiere)</t>
  </si>
  <si>
    <t>F2: Für konventionell, d.h. 2 Fahrer (à 10h), 20h minus Peak-Hours. Für automated 24h minus Peak-Hours minus Maintenance-Time (=&gt; 19h)</t>
  </si>
  <si>
    <t>F3: Fahrplan-Pause von 00:30 Uhr bis 05:30 Uhr =&gt; 24h minus 5h Nachtruhe</t>
  </si>
  <si>
    <t>F3</t>
  </si>
  <si>
    <t>F5</t>
  </si>
  <si>
    <t>F6</t>
  </si>
  <si>
    <t>H1: Gemäss BAV-Daten (Passagiere pro Linie ist 'Passagierkilometer / Linienkilometer' =&gt; Durchschn. Anz. Passagiere pro Fzg =&gt; Mit Fzg-Capacities verrechnen.</t>
  </si>
  <si>
    <t>H1</t>
  </si>
  <si>
    <t>I: Geschätzt basierend auf unveröffentlichten Daten [Mobility].</t>
  </si>
  <si>
    <t>J: Kehrzeiten geschätzt basierend auf Fahrplan-Daten</t>
  </si>
  <si>
    <t>K: Analog Interregional Rail, da Annahme dass Unterschied dazu vernachlässigbar…</t>
  </si>
  <si>
    <t>Peak Hours (All trips that end or start zwischen 7 und 8 oder 17 und 18, operative hours =&gt; 6.30 bis 8.30 und 16.30 bis 18.30)</t>
  </si>
  <si>
    <t>Off-Peak Hours (all trips that end or start zwischen 8 und 17 and not peak, operative hours =&gt; 8.30 bis 16.30)</t>
  </si>
  <si>
    <t>Night Hours (all trips that not peak and not off-peak, operative hours =&gt; 18.30 bis 6.30)</t>
  </si>
  <si>
    <t>Night</t>
  </si>
  <si>
    <t>M: Estimated based on OECD (ITF2015), Abb. 10</t>
  </si>
  <si>
    <t>d_ph_operationHours</t>
  </si>
  <si>
    <t>d_ph_relActiveTime</t>
  </si>
  <si>
    <t>d_ph_avOccupancy</t>
  </si>
  <si>
    <t>d_ph_avSpeed</t>
  </si>
  <si>
    <t>d_ph_avTripLengthPass</t>
  </si>
  <si>
    <t>d_ph_relEmptyRides</t>
  </si>
  <si>
    <t>d_oph_operationHours</t>
  </si>
  <si>
    <t>d_oph_avOccupancy</t>
  </si>
  <si>
    <t>d_oph_avSpeed</t>
  </si>
  <si>
    <t>d_oph_avTripLengthPass</t>
  </si>
  <si>
    <t>d_oph_relEmptyRides</t>
  </si>
  <si>
    <t>oph_relActiveTime</t>
  </si>
  <si>
    <t>ngt_operationHours</t>
  </si>
  <si>
    <t>ngt_relActiveTime</t>
  </si>
  <si>
    <t>ngt_avOccupancy</t>
  </si>
  <si>
    <t>ngt_avSpeed</t>
  </si>
  <si>
    <t>ngt_avTripLengthPass</t>
  </si>
  <si>
    <t>ngt_relEmptyRides</t>
  </si>
  <si>
    <t>d_oph_relActiveTime</t>
  </si>
  <si>
    <t>d_ngt_operationHours</t>
  </si>
  <si>
    <t>d_ngt_relActiveTime</t>
  </si>
  <si>
    <t>d_ngt_avOccupancy</t>
  </si>
  <si>
    <t>d_ngt_avSpeed</t>
  </si>
  <si>
    <t>d_ngt_avTripLengthPass</t>
  </si>
  <si>
    <t>d_ngt_relEmptyRides</t>
  </si>
  <si>
    <t>Scenario</t>
  </si>
  <si>
    <t>S11</t>
  </si>
  <si>
    <t>S12</t>
  </si>
  <si>
    <t>S15</t>
  </si>
  <si>
    <t>S16</t>
  </si>
  <si>
    <t>S17</t>
  </si>
  <si>
    <t>S18</t>
  </si>
  <si>
    <t>S19</t>
  </si>
  <si>
    <t>S01</t>
  </si>
  <si>
    <t>S02</t>
  </si>
  <si>
    <t>S03</t>
  </si>
  <si>
    <t>S04</t>
  </si>
  <si>
    <t>S05</t>
  </si>
  <si>
    <t>S07</t>
  </si>
  <si>
    <t>S08</t>
  </si>
  <si>
    <t>data</t>
  </si>
  <si>
    <t>ph_relMaintenanceRides</t>
  </si>
  <si>
    <t>oph_relMaintenanceRides</t>
  </si>
  <si>
    <t>ngt_relMaintenanceRides</t>
  </si>
  <si>
    <t>ph_relMaintenanceHours</t>
  </si>
  <si>
    <t>oph_relMaintenanceHours</t>
  </si>
  <si>
    <t>ngt_relMaintenanceHours</t>
  </si>
  <si>
    <t>d_ph_relMaintenanceRides</t>
  </si>
  <si>
    <t>d_oph_relMaintenanceRides</t>
  </si>
  <si>
    <t>d_oph_relMaintenanceHours</t>
  </si>
  <si>
    <t>d_ngt_relMaintenanceRides</t>
  </si>
  <si>
    <t>d_ngt_relMaintenanceHours</t>
  </si>
  <si>
    <t>cleaningPrice_CHF</t>
  </si>
  <si>
    <t>frequencyCleaning_priv_Y</t>
  </si>
  <si>
    <t>frequencyCleaning_prof_conv_Y</t>
  </si>
  <si>
    <t>driverSalary_h</t>
  </si>
  <si>
    <t>fleetDefinitionSize</t>
  </si>
  <si>
    <t>ph_operationHours_av</t>
  </si>
  <si>
    <t>oph_operationHours_av</t>
  </si>
  <si>
    <t>ngt_operationHours_av</t>
  </si>
  <si>
    <t>Interest_priv</t>
  </si>
  <si>
    <t>Interest_comm</t>
  </si>
  <si>
    <t>frequencyCleaning_prof_av_PerTrip</t>
  </si>
  <si>
    <t>A0: Durchschnittsgeschwindigkeit/-distance gemäss Mikrozensus Auto Alles (&lt;200km Luftlinie, da Rest gemäss HB fehler) Peak, Off-Peak und Night</t>
  </si>
  <si>
    <t>A1: Durchschnittsgeschwindigkeit/-distance gemäss Mikrozensus Auto Stadt Peak, Off-Peak und Night</t>
  </si>
  <si>
    <t>A2: Durchschnittsgeschwindigkeit/-distance gemäss Mikrozensus Auto Regional Peak, Off-Peak und Night</t>
  </si>
  <si>
    <t>A3: Durchschnittsgeschwindigkeit/-distance gemäss Mikrozensus Auto Langdistanz Peak, Off-Peak und Night</t>
  </si>
  <si>
    <t>vat</t>
  </si>
  <si>
    <t>yield_on_sales</t>
  </si>
  <si>
    <t>vat_deductible</t>
  </si>
  <si>
    <t>fequencyCleaning_prof_minibus</t>
  </si>
  <si>
    <t>Comment</t>
  </si>
  <si>
    <t xml:space="preserve">Fixed and Variable denote the respective costs in CHF. Please note that fixed costs are not supported in the current version of </t>
  </si>
  <si>
    <t>CostCalculator.R, but can easily be added. Electric, automated and fleet denote the respective effects on the cost.</t>
  </si>
  <si>
    <t>The underlying assumptions are presented in the paper.</t>
  </si>
  <si>
    <t>Top: Consumer prices in CHF for the different vehicle types (_Y per year, _KM per kilometer, _L lifetime as defined in the paper)</t>
  </si>
  <si>
    <t>Bottom: Relative impact of the different technologies and business models. 0.25 stands for a 25% increase in a given value.</t>
  </si>
  <si>
    <t>Other vehicle categories may be added as required. Please add one line of comment per new vehicle type.</t>
  </si>
  <si>
    <t>Vehicle types can be set as defined in the "Vehicles" and "PT" tab.</t>
  </si>
  <si>
    <t>Peak Hours (All trips that end or start between 7 and 8 am or 5 and 6 pm, operative hours =&gt; 6.30 until 8.30 am and 4.30 until 6.30 pm)</t>
  </si>
  <si>
    <t>Off-Peak Hours (all trips that end or start between 8 am and 5 pm and are during peak hour, operative hours =&gt; 8.30 am until 4.30 pm)</t>
  </si>
  <si>
    <t>Night Hours (all trips that not peak and not off-peak, operative hours =&gt; 6.30 pm until 6.30 am)</t>
  </si>
  <si>
    <t>number of hours of operation for autonomous vehicles</t>
  </si>
  <si>
    <t>number of hours of operation for non-autonomous vehicles</t>
  </si>
  <si>
    <t>percentage of time the vehicle is carrying passengers</t>
  </si>
  <si>
    <t>average load factor of vehicle when carrying passengers (in percentage of capacity)</t>
  </si>
  <si>
    <t>average speed during operation hours (in km/h)</t>
  </si>
  <si>
    <t>average distance of a passenger trip (in km)</t>
  </si>
  <si>
    <t>percentage of empty travel (by distance)</t>
  </si>
  <si>
    <t>percentage of travel to/from maintenance activities (by distance)</t>
  </si>
  <si>
    <t>New scenarios can be introduced easily be simply adding new columns left to the "data" column. The first row "Scenario" should contain a custom unique identifyer allowing to track the scenarios through the process. The data colums helps to identify the script to identify the data fields of this sheet. In the second row, the spatial structure can be defined as "Urban" or "Regional". It cannot be set for private cars.</t>
  </si>
  <si>
    <t>For public transportation, the following lines are left empty given that only average values were available.</t>
  </si>
  <si>
    <t>percentage of offline time (w.r.t. operation hours)</t>
  </si>
  <si>
    <t>Determines total costs of the fleet</t>
  </si>
  <si>
    <t>See respective section in the paper</t>
  </si>
  <si>
    <t>referencePriceMidsizeCar_CHF</t>
  </si>
  <si>
    <t>payment_transaction_fee</t>
  </si>
  <si>
    <t>Creditperiod_Y_priv</t>
  </si>
  <si>
    <t>Creditperiod_Y_comm</t>
  </si>
  <si>
    <t>VehicleLifetime_priv_Y</t>
  </si>
  <si>
    <t>VehicleLifetime_prof_KM</t>
  </si>
  <si>
    <t>variableDeprecationMidsizeCar_priv_KM</t>
  </si>
  <si>
    <t>fleetOverhead_veh_d</t>
  </si>
  <si>
    <t>operationsManagementCost_veh_d</t>
  </si>
  <si>
    <t>S05-RS</t>
  </si>
  <si>
    <t>S05-Taxi</t>
  </si>
  <si>
    <t>S06-RS</t>
  </si>
  <si>
    <t>S09-RS</t>
  </si>
  <si>
    <t>S09-Taxi</t>
  </si>
  <si>
    <t>S10-RS</t>
  </si>
  <si>
    <t>S13-RS</t>
  </si>
  <si>
    <t>S13-Taxi</t>
  </si>
  <si>
    <t>S14-RS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</si>
</sst>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
      <sz val="10"/>
      <color indexed="81"/>
      <name val="Calibri"/>
      <family val="2"/>
    </font>
    <font>
      <b/>
      <sz val="10"/>
      <color indexed="81"/>
      <name val="Calibri"/>
      <family val="2"/>
    </font>
  </fonts>
  <fills count="9">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00B05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2" tint="-9.9978637043366805E-2"/>
        <bgColor indexed="64"/>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1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0" borderId="0" xfId="0" applyFill="1"/>
    <xf numFmtId="0" fontId="0" fillId="5" borderId="0" xfId="0" applyFill="1"/>
    <xf numFmtId="164" fontId="0" fillId="5" borderId="0" xfId="0" applyNumberFormat="1" applyFill="1"/>
    <xf numFmtId="0" fontId="0" fillId="6" borderId="0" xfId="0" applyFill="1"/>
    <xf numFmtId="0" fontId="0" fillId="7" borderId="0" xfId="0" applyFill="1"/>
    <xf numFmtId="0" fontId="4" fillId="0" borderId="0" xfId="0" applyFont="1"/>
    <xf numFmtId="0" fontId="5" fillId="8" borderId="0" xfId="0" applyFont="1" applyFill="1"/>
    <xf numFmtId="0" fontId="6" fillId="8" borderId="0" xfId="0" applyFont="1" applyFill="1"/>
    <xf numFmtId="0" fontId="0" fillId="8" borderId="0" xfId="0" applyFill="1"/>
    <xf numFmtId="0" fontId="1" fillId="8" borderId="0" xfId="0" applyFont="1" applyFill="1"/>
    <xf numFmtId="0" fontId="0" fillId="8" borderId="0" xfId="0" applyFill="1" applyAlignment="1">
      <alignment wrapText="1"/>
    </xf>
    <xf numFmtId="0" fontId="4" fillId="8" borderId="0" xfId="0" applyFont="1" applyFill="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st_Paper/head/Input_ol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lizations"/>
      <sheetName val="Vehicles"/>
      <sheetName val="PT"/>
      <sheetName val="Parameters"/>
      <sheetName val="Realizations_ZH"/>
    </sheetNames>
    <sheetDataSet>
      <sheetData sheetId="0" refreshError="1"/>
      <sheetData sheetId="1">
        <row r="3">
          <cell r="B3">
            <v>4</v>
          </cell>
        </row>
        <row r="4">
          <cell r="B4">
            <v>8</v>
          </cell>
        </row>
        <row r="5">
          <cell r="B5">
            <v>20</v>
          </cell>
        </row>
      </sheetData>
      <sheetData sheetId="2">
        <row r="2">
          <cell r="B2">
            <v>60</v>
          </cell>
        </row>
        <row r="3">
          <cell r="B3">
            <v>60</v>
          </cell>
        </row>
      </sheetData>
      <sheetData sheetId="3" refreshError="1"/>
      <sheetData sheetId="4" refreshError="1"/>
    </sheetDataSet>
  </externalBook>
</externalLink>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Normal="85" zoomScalePageLayoutView="85" workbookViewId="0">
      <selection activeCell="C10" sqref="C10"/>
    </sheetView>
  </sheetViews>
  <sheetFormatPr defaultColWidth="8.88671875" defaultRowHeight="14.4" x14ac:dyDescent="0.3"/>
  <cols>
    <col min="1" max="1" width="22.6640625" customWidth="1"/>
    <col min="2" max="2" width="11.6640625" customWidth="1"/>
    <col min="3" max="3" width="14.5546875" customWidth="1"/>
    <col min="4" max="5" width="13.44140625" customWidth="1"/>
    <col min="6" max="7" width="8.88671875" style="5"/>
    <col min="8" max="8" width="133.33203125" customWidth="1"/>
  </cols>
  <sheetData>
    <row r="1" spans="1:8" x14ac:dyDescent="0.3">
      <c r="A1" t="s">
        <v>124</v>
      </c>
      <c r="B1" t="s">
        <v>133</v>
      </c>
      <c r="C1" t="s">
        <v>136</v>
      </c>
      <c r="D1" t="s">
        <v>128</v>
      </c>
      <c r="F1" s="5" t="s">
        <v>139</v>
      </c>
      <c r="H1" s="13" t="s">
        <v>170</v>
      </c>
    </row>
    <row r="2" spans="1:8" ht="45" customHeight="1" x14ac:dyDescent="0.3">
      <c r="A2" t="s">
        <v>51</v>
      </c>
      <c r="B2" t="s">
        <v>53</v>
      </c>
      <c r="C2" t="s">
        <v>46</v>
      </c>
      <c r="D2" t="s">
        <v>46</v>
      </c>
      <c r="F2" s="5">
        <v>1</v>
      </c>
      <c r="H2" s="15" t="s">
        <v>189</v>
      </c>
    </row>
    <row r="3" spans="1:8" x14ac:dyDescent="0.3">
      <c r="H3" s="13"/>
    </row>
    <row r="4" spans="1:8" x14ac:dyDescent="0.3">
      <c r="A4" s="1" t="s">
        <v>28</v>
      </c>
      <c r="H4" s="13"/>
    </row>
    <row r="5" spans="1:8" x14ac:dyDescent="0.3">
      <c r="A5" t="s">
        <v>26</v>
      </c>
      <c r="B5" t="s">
        <v>1</v>
      </c>
      <c r="C5" t="s">
        <v>1</v>
      </c>
      <c r="D5" t="s">
        <v>22</v>
      </c>
      <c r="F5" s="5">
        <v>1</v>
      </c>
      <c r="H5" s="13" t="s">
        <v>177</v>
      </c>
    </row>
    <row r="6" spans="1:8" x14ac:dyDescent="0.3">
      <c r="A6" t="s">
        <v>25</v>
      </c>
      <c r="B6">
        <v>1</v>
      </c>
      <c r="C6" s="5">
        <v>1500</v>
      </c>
      <c r="D6" s="5"/>
      <c r="E6" s="5"/>
      <c r="F6" s="5">
        <v>1</v>
      </c>
      <c r="H6" s="16" t="s">
        <v>192</v>
      </c>
    </row>
    <row r="7" spans="1:8" x14ac:dyDescent="0.3">
      <c r="A7" t="s">
        <v>18</v>
      </c>
      <c r="B7" s="2"/>
      <c r="C7" s="2"/>
      <c r="D7" s="2"/>
      <c r="E7" s="2"/>
      <c r="H7" s="13"/>
    </row>
    <row r="8" spans="1:8" x14ac:dyDescent="0.3">
      <c r="A8" t="s">
        <v>16</v>
      </c>
      <c r="B8" s="2"/>
      <c r="C8" s="2"/>
      <c r="D8" s="2"/>
      <c r="E8" s="2"/>
      <c r="H8" s="13"/>
    </row>
    <row r="9" spans="1:8" x14ac:dyDescent="0.3">
      <c r="A9" t="s">
        <v>27</v>
      </c>
      <c r="B9">
        <v>0</v>
      </c>
      <c r="C9">
        <v>1</v>
      </c>
      <c r="D9" s="2"/>
      <c r="E9" s="2"/>
      <c r="F9" s="5">
        <v>1</v>
      </c>
      <c r="H9" s="16" t="s">
        <v>193</v>
      </c>
    </row>
    <row r="10" spans="1:8" x14ac:dyDescent="0.3">
      <c r="H10" s="13"/>
    </row>
    <row r="11" spans="1:8" x14ac:dyDescent="0.3">
      <c r="A11" s="1" t="s">
        <v>178</v>
      </c>
      <c r="H11" s="14"/>
    </row>
    <row r="12" spans="1:8" x14ac:dyDescent="0.3">
      <c r="A12" t="s">
        <v>156</v>
      </c>
      <c r="B12" s="6">
        <f t="shared" ref="B12:B13" si="0">15.2/60*1.2661</f>
        <v>0.32074533333333327</v>
      </c>
      <c r="C12" s="6">
        <f>4-(4*(C$20/100))</f>
        <v>3.8</v>
      </c>
      <c r="D12" s="6">
        <v>19</v>
      </c>
      <c r="E12" s="6"/>
      <c r="F12" s="5">
        <v>1</v>
      </c>
      <c r="H12" s="16" t="s">
        <v>181</v>
      </c>
    </row>
    <row r="13" spans="1:8" x14ac:dyDescent="0.3">
      <c r="A13" t="s">
        <v>30</v>
      </c>
      <c r="B13" s="6">
        <f t="shared" si="0"/>
        <v>0.32074533333333327</v>
      </c>
      <c r="C13" s="6">
        <f>4-(4*(C$20/100))</f>
        <v>3.8</v>
      </c>
      <c r="D13" s="6">
        <v>19</v>
      </c>
      <c r="E13" s="6"/>
      <c r="F13" s="5">
        <v>1</v>
      </c>
      <c r="H13" s="16" t="s">
        <v>182</v>
      </c>
    </row>
    <row r="14" spans="1:8" x14ac:dyDescent="0.3">
      <c r="A14" t="s">
        <v>41</v>
      </c>
      <c r="B14" s="5">
        <v>100</v>
      </c>
      <c r="C14" s="6">
        <v>57</v>
      </c>
      <c r="D14" s="6">
        <v>85</v>
      </c>
      <c r="E14" s="6"/>
      <c r="F14" s="5">
        <v>1</v>
      </c>
      <c r="H14" s="13" t="s">
        <v>183</v>
      </c>
    </row>
    <row r="15" spans="1:8" x14ac:dyDescent="0.3">
      <c r="A15" t="s">
        <v>31</v>
      </c>
      <c r="B15" s="6">
        <f>(1.34/Vehicles!B3)*100</f>
        <v>33.5</v>
      </c>
      <c r="C15" s="6">
        <f>100*2.6/Vehicles!$B$3</f>
        <v>65</v>
      </c>
      <c r="D15" s="6">
        <f>13.45/PT!B2*100</f>
        <v>22.416666666666664</v>
      </c>
      <c r="E15" s="6"/>
      <c r="F15" s="5">
        <v>1</v>
      </c>
      <c r="H15" s="13" t="s">
        <v>184</v>
      </c>
    </row>
    <row r="16" spans="1:8" x14ac:dyDescent="0.3">
      <c r="A16" t="s">
        <v>32</v>
      </c>
      <c r="B16" s="7">
        <v>32.4</v>
      </c>
      <c r="C16" s="7">
        <v>20.6</v>
      </c>
      <c r="D16" s="6">
        <v>21.31</v>
      </c>
      <c r="E16" s="6"/>
      <c r="F16" s="5">
        <v>1</v>
      </c>
      <c r="H16" s="13" t="s">
        <v>185</v>
      </c>
    </row>
    <row r="17" spans="1:8" x14ac:dyDescent="0.3">
      <c r="A17" s="10" t="s">
        <v>33</v>
      </c>
      <c r="B17" s="7">
        <v>15</v>
      </c>
      <c r="C17" s="6">
        <v>3.4</v>
      </c>
      <c r="D17" s="2"/>
      <c r="E17" s="2"/>
      <c r="F17" s="5">
        <v>1</v>
      </c>
      <c r="H17" s="13" t="s">
        <v>186</v>
      </c>
    </row>
    <row r="18" spans="1:8" x14ac:dyDescent="0.3">
      <c r="A18" s="10" t="s">
        <v>34</v>
      </c>
      <c r="B18" s="5">
        <v>0</v>
      </c>
      <c r="C18" s="6">
        <v>8</v>
      </c>
      <c r="D18" s="6">
        <v>0</v>
      </c>
      <c r="E18" s="6"/>
      <c r="F18" s="5">
        <v>1</v>
      </c>
      <c r="H18" s="13" t="s">
        <v>187</v>
      </c>
    </row>
    <row r="19" spans="1:8" x14ac:dyDescent="0.3">
      <c r="A19" s="10" t="s">
        <v>140</v>
      </c>
      <c r="B19" s="5">
        <v>0</v>
      </c>
      <c r="C19" s="6">
        <v>5</v>
      </c>
      <c r="D19" s="6">
        <v>5</v>
      </c>
      <c r="E19" s="6"/>
      <c r="F19" s="5">
        <v>1</v>
      </c>
      <c r="H19" s="13" t="s">
        <v>188</v>
      </c>
    </row>
    <row r="20" spans="1:8" x14ac:dyDescent="0.3">
      <c r="A20" t="s">
        <v>143</v>
      </c>
      <c r="B20" s="2">
        <v>0</v>
      </c>
      <c r="C20" s="2">
        <v>5</v>
      </c>
      <c r="D20" s="2"/>
      <c r="E20" s="2"/>
      <c r="F20" s="5">
        <v>1</v>
      </c>
      <c r="H20" s="13" t="s">
        <v>191</v>
      </c>
    </row>
    <row r="21" spans="1:8" x14ac:dyDescent="0.3">
      <c r="H21" s="13"/>
    </row>
    <row r="22" spans="1:8" x14ac:dyDescent="0.3">
      <c r="A22" s="1" t="s">
        <v>179</v>
      </c>
      <c r="G22"/>
      <c r="H22" s="13"/>
    </row>
    <row r="23" spans="1:8" x14ac:dyDescent="0.3">
      <c r="A23" t="s">
        <v>157</v>
      </c>
      <c r="B23" s="7">
        <f t="shared" ref="B23:B24" si="1">31.6/60*1.2661</f>
        <v>0.66681266666666672</v>
      </c>
      <c r="C23" s="6">
        <f t="shared" ref="C23:C24" si="2">8-(8*(C30/100))</f>
        <v>7.6</v>
      </c>
      <c r="D23" s="2"/>
      <c r="E23" s="2"/>
      <c r="F23" s="5">
        <v>1</v>
      </c>
      <c r="G23"/>
      <c r="H23" s="13" t="s">
        <v>190</v>
      </c>
    </row>
    <row r="24" spans="1:8" ht="14.1" customHeight="1" x14ac:dyDescent="0.3">
      <c r="A24" t="s">
        <v>36</v>
      </c>
      <c r="B24" s="7">
        <f t="shared" si="1"/>
        <v>0.66681266666666672</v>
      </c>
      <c r="C24" s="6">
        <f t="shared" si="2"/>
        <v>7.6</v>
      </c>
      <c r="D24" s="2"/>
      <c r="E24" s="2"/>
      <c r="F24" s="5">
        <v>1</v>
      </c>
      <c r="H24" s="13"/>
    </row>
    <row r="25" spans="1:8" x14ac:dyDescent="0.3">
      <c r="A25" t="s">
        <v>110</v>
      </c>
      <c r="B25" s="5">
        <v>100</v>
      </c>
      <c r="C25" s="6">
        <v>59</v>
      </c>
      <c r="D25" s="2"/>
      <c r="E25" s="2"/>
      <c r="F25" s="5">
        <v>1</v>
      </c>
      <c r="H25" s="13"/>
    </row>
    <row r="26" spans="1:8" x14ac:dyDescent="0.3">
      <c r="A26" t="s">
        <v>37</v>
      </c>
      <c r="B26" s="6">
        <f>(1.46/Vehicles!B3)*100</f>
        <v>36.5</v>
      </c>
      <c r="C26" s="6">
        <f>100*2.4/Vehicles!$B$3</f>
        <v>60</v>
      </c>
      <c r="D26" s="2"/>
      <c r="E26" s="2"/>
      <c r="F26" s="5">
        <v>1</v>
      </c>
      <c r="H26" s="13"/>
    </row>
    <row r="27" spans="1:8" x14ac:dyDescent="0.3">
      <c r="A27" t="s">
        <v>38</v>
      </c>
      <c r="B27" s="7">
        <v>34</v>
      </c>
      <c r="C27" s="7">
        <v>21.9</v>
      </c>
      <c r="D27" s="2"/>
      <c r="E27" s="2"/>
      <c r="F27" s="5">
        <v>1</v>
      </c>
      <c r="H27" s="13"/>
    </row>
    <row r="28" spans="1:8" x14ac:dyDescent="0.3">
      <c r="A28" s="10" t="s">
        <v>39</v>
      </c>
      <c r="B28" s="6">
        <v>10.5</v>
      </c>
      <c r="C28" s="7">
        <v>3</v>
      </c>
      <c r="D28" s="2"/>
      <c r="E28" s="2"/>
      <c r="F28" s="5">
        <v>1</v>
      </c>
      <c r="H28" s="13"/>
    </row>
    <row r="29" spans="1:8" x14ac:dyDescent="0.3">
      <c r="A29" s="10" t="s">
        <v>40</v>
      </c>
      <c r="B29" s="5">
        <v>0</v>
      </c>
      <c r="C29" s="6">
        <v>8</v>
      </c>
      <c r="D29" s="2"/>
      <c r="E29" s="2"/>
      <c r="F29" s="5">
        <v>1</v>
      </c>
      <c r="H29" s="13"/>
    </row>
    <row r="30" spans="1:8" x14ac:dyDescent="0.3">
      <c r="A30" t="s">
        <v>141</v>
      </c>
      <c r="B30" s="5">
        <v>0</v>
      </c>
      <c r="C30" s="6">
        <v>5</v>
      </c>
      <c r="D30" s="2"/>
      <c r="E30" s="2"/>
      <c r="F30" s="5">
        <v>1</v>
      </c>
      <c r="H30" s="13"/>
    </row>
    <row r="31" spans="1:8" x14ac:dyDescent="0.3">
      <c r="A31" t="s">
        <v>144</v>
      </c>
      <c r="B31" s="2">
        <v>0</v>
      </c>
      <c r="C31" s="2">
        <v>5</v>
      </c>
      <c r="D31" s="2"/>
      <c r="E31" s="2"/>
      <c r="F31" s="5">
        <v>1</v>
      </c>
      <c r="H31" s="13"/>
    </row>
    <row r="32" spans="1:8" x14ac:dyDescent="0.3">
      <c r="H32" s="13"/>
    </row>
    <row r="33" spans="1:8" x14ac:dyDescent="0.3">
      <c r="A33" s="1" t="s">
        <v>180</v>
      </c>
      <c r="G33"/>
      <c r="H33" s="13"/>
    </row>
    <row r="34" spans="1:8" x14ac:dyDescent="0.3">
      <c r="A34" t="s">
        <v>158</v>
      </c>
      <c r="B34" s="7">
        <f t="shared" ref="B34:B35" si="3">14.1/60*1.2661</f>
        <v>0.29753350000000001</v>
      </c>
      <c r="C34" s="6">
        <v>9.6</v>
      </c>
      <c r="D34" s="2"/>
      <c r="E34" s="2"/>
      <c r="F34" s="5">
        <v>1</v>
      </c>
      <c r="G34"/>
      <c r="H34" s="13"/>
    </row>
    <row r="35" spans="1:8" x14ac:dyDescent="0.3">
      <c r="A35" t="s">
        <v>111</v>
      </c>
      <c r="B35" s="7">
        <f t="shared" si="3"/>
        <v>0.29753350000000001</v>
      </c>
      <c r="C35" s="6">
        <f>20-C24-C13</f>
        <v>8.6000000000000014</v>
      </c>
      <c r="D35" s="2"/>
      <c r="E35" s="2"/>
      <c r="F35" s="5">
        <v>1</v>
      </c>
      <c r="H35" s="13"/>
    </row>
    <row r="36" spans="1:8" x14ac:dyDescent="0.3">
      <c r="A36" t="s">
        <v>112</v>
      </c>
      <c r="B36" s="5">
        <v>100</v>
      </c>
      <c r="C36" s="6">
        <v>30</v>
      </c>
      <c r="D36" s="2"/>
      <c r="E36" s="2"/>
      <c r="F36" s="5">
        <v>1</v>
      </c>
      <c r="H36" s="13"/>
    </row>
    <row r="37" spans="1:8" x14ac:dyDescent="0.3">
      <c r="A37" t="s">
        <v>113</v>
      </c>
      <c r="B37" s="6">
        <f>(1.43/Vehicles!B3)*100</f>
        <v>35.75</v>
      </c>
      <c r="C37" s="6">
        <f>100*2.3/Vehicles!$B$3</f>
        <v>57.499999999999993</v>
      </c>
      <c r="D37" s="2"/>
      <c r="E37" s="2"/>
      <c r="F37" s="5">
        <v>1</v>
      </c>
      <c r="H37" s="13"/>
    </row>
    <row r="38" spans="1:8" x14ac:dyDescent="0.3">
      <c r="A38" t="s">
        <v>114</v>
      </c>
      <c r="B38" s="6">
        <v>36.200000000000003</v>
      </c>
      <c r="C38" s="7">
        <v>23.7</v>
      </c>
      <c r="D38" s="2"/>
      <c r="E38" s="2"/>
      <c r="F38" s="5">
        <v>1</v>
      </c>
      <c r="H38" s="13"/>
    </row>
    <row r="39" spans="1:8" x14ac:dyDescent="0.3">
      <c r="A39" s="10" t="s">
        <v>115</v>
      </c>
      <c r="B39" s="6">
        <v>12.6</v>
      </c>
      <c r="C39" s="6">
        <v>3.4</v>
      </c>
      <c r="D39" s="2"/>
      <c r="E39" s="2"/>
      <c r="F39" s="5">
        <v>1</v>
      </c>
      <c r="H39" s="13"/>
    </row>
    <row r="40" spans="1:8" x14ac:dyDescent="0.3">
      <c r="A40" s="10" t="s">
        <v>116</v>
      </c>
      <c r="B40" s="5">
        <v>0</v>
      </c>
      <c r="C40" s="6">
        <v>8</v>
      </c>
      <c r="D40" s="2"/>
      <c r="E40" s="2"/>
      <c r="F40" s="5">
        <v>1</v>
      </c>
      <c r="H40" s="13"/>
    </row>
    <row r="41" spans="1:8" x14ac:dyDescent="0.3">
      <c r="A41" t="s">
        <v>142</v>
      </c>
      <c r="B41" s="5">
        <v>0</v>
      </c>
      <c r="C41" s="6">
        <v>5</v>
      </c>
      <c r="D41" s="2"/>
      <c r="E41" s="2"/>
      <c r="F41" s="5">
        <v>1</v>
      </c>
      <c r="H41" s="13"/>
    </row>
    <row r="42" spans="1:8" x14ac:dyDescent="0.3">
      <c r="A42" t="s">
        <v>145</v>
      </c>
      <c r="B42" s="2">
        <v>0</v>
      </c>
      <c r="C42" s="2">
        <v>20</v>
      </c>
      <c r="D42" s="2"/>
      <c r="E42" s="2"/>
      <c r="F42" s="5">
        <v>1</v>
      </c>
      <c r="H42"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H15" sqref="H15"/>
    </sheetView>
  </sheetViews>
  <sheetFormatPr defaultColWidth="8.88671875" defaultRowHeight="14.4" x14ac:dyDescent="0.3"/>
  <cols>
    <col min="1" max="1" width="13.6640625" customWidth="1"/>
    <col min="3" max="3" width="14.109375" customWidth="1"/>
    <col min="4" max="4" width="11.5546875" bestFit="1" customWidth="1"/>
    <col min="6" max="6" width="9.44140625" bestFit="1" customWidth="1"/>
    <col min="8" max="8" width="16.5546875" bestFit="1" customWidth="1"/>
  </cols>
  <sheetData>
    <row r="1" spans="1:11" x14ac:dyDescent="0.3">
      <c r="A1" t="s">
        <v>13</v>
      </c>
      <c r="B1" t="s">
        <v>4</v>
      </c>
      <c r="C1" t="s">
        <v>7</v>
      </c>
      <c r="D1" t="s">
        <v>6</v>
      </c>
      <c r="E1" t="s">
        <v>5</v>
      </c>
      <c r="F1" t="s">
        <v>8</v>
      </c>
      <c r="G1" t="s">
        <v>9</v>
      </c>
      <c r="H1" t="s">
        <v>19</v>
      </c>
      <c r="I1" t="s">
        <v>10</v>
      </c>
      <c r="J1" t="s">
        <v>11</v>
      </c>
      <c r="K1" t="s">
        <v>12</v>
      </c>
    </row>
    <row r="2" spans="1:11" x14ac:dyDescent="0.3">
      <c r="A2" t="s">
        <v>0</v>
      </c>
      <c r="B2">
        <v>1</v>
      </c>
      <c r="C2">
        <v>13000</v>
      </c>
      <c r="D2">
        <v>500</v>
      </c>
      <c r="E2">
        <v>120</v>
      </c>
      <c r="F2">
        <v>1500</v>
      </c>
      <c r="G2">
        <v>40</v>
      </c>
      <c r="H2">
        <v>0.02</v>
      </c>
      <c r="I2">
        <v>0.02</v>
      </c>
      <c r="J2">
        <v>0.06</v>
      </c>
      <c r="K2">
        <v>0</v>
      </c>
    </row>
    <row r="3" spans="1:11" x14ac:dyDescent="0.3">
      <c r="A3" t="s">
        <v>1</v>
      </c>
      <c r="B3">
        <v>4</v>
      </c>
      <c r="C3">
        <v>35000</v>
      </c>
      <c r="D3">
        <v>1000</v>
      </c>
      <c r="E3">
        <v>250</v>
      </c>
      <c r="F3">
        <v>1500</v>
      </c>
      <c r="G3">
        <v>40</v>
      </c>
      <c r="H3">
        <v>0.06</v>
      </c>
      <c r="I3">
        <v>0.02</v>
      </c>
      <c r="J3">
        <v>0.08</v>
      </c>
      <c r="K3">
        <v>0</v>
      </c>
    </row>
    <row r="4" spans="1:11" x14ac:dyDescent="0.3">
      <c r="A4" t="s">
        <v>2</v>
      </c>
      <c r="B4">
        <v>8</v>
      </c>
      <c r="C4">
        <v>66000</v>
      </c>
      <c r="D4">
        <v>1200</v>
      </c>
      <c r="E4">
        <v>700</v>
      </c>
      <c r="F4">
        <v>1500</v>
      </c>
      <c r="G4">
        <v>40</v>
      </c>
      <c r="H4">
        <v>0.12</v>
      </c>
      <c r="I4">
        <v>0.02</v>
      </c>
      <c r="J4">
        <v>0.13</v>
      </c>
      <c r="K4">
        <v>0</v>
      </c>
    </row>
    <row r="5" spans="1:11" x14ac:dyDescent="0.3">
      <c r="A5" t="s">
        <v>3</v>
      </c>
      <c r="B5">
        <v>20</v>
      </c>
      <c r="C5">
        <v>70000</v>
      </c>
      <c r="D5">
        <v>1400</v>
      </c>
      <c r="E5">
        <v>1100</v>
      </c>
      <c r="F5">
        <v>1500</v>
      </c>
      <c r="G5">
        <v>2200</v>
      </c>
      <c r="H5">
        <v>0.13</v>
      </c>
      <c r="I5">
        <v>0.02</v>
      </c>
      <c r="J5">
        <v>0.2</v>
      </c>
      <c r="K5">
        <v>0</v>
      </c>
    </row>
    <row r="7" spans="1:11" x14ac:dyDescent="0.3">
      <c r="A7" t="s">
        <v>18</v>
      </c>
      <c r="B7">
        <v>0</v>
      </c>
      <c r="C7">
        <v>0</v>
      </c>
      <c r="D7">
        <v>-0.35</v>
      </c>
      <c r="E7">
        <v>-1</v>
      </c>
      <c r="F7">
        <v>0</v>
      </c>
      <c r="G7">
        <v>0</v>
      </c>
      <c r="H7">
        <v>0.97499999999999998</v>
      </c>
      <c r="I7">
        <v>0</v>
      </c>
      <c r="J7">
        <v>-0.5</v>
      </c>
      <c r="K7">
        <v>0</v>
      </c>
    </row>
    <row r="8" spans="1:11" x14ac:dyDescent="0.3">
      <c r="A8" t="s">
        <v>16</v>
      </c>
      <c r="B8">
        <v>0</v>
      </c>
      <c r="C8">
        <v>0.2</v>
      </c>
      <c r="D8">
        <v>-0.5</v>
      </c>
      <c r="E8">
        <v>0</v>
      </c>
      <c r="F8">
        <v>0</v>
      </c>
      <c r="G8">
        <v>0</v>
      </c>
      <c r="H8">
        <v>0</v>
      </c>
      <c r="I8">
        <v>-0.1</v>
      </c>
      <c r="J8">
        <v>-0.1</v>
      </c>
      <c r="K8">
        <v>0</v>
      </c>
    </row>
    <row r="9" spans="1:11" x14ac:dyDescent="0.3">
      <c r="A9" t="s">
        <v>17</v>
      </c>
      <c r="B9">
        <v>0</v>
      </c>
      <c r="C9">
        <v>-0.3</v>
      </c>
      <c r="D9">
        <v>-0.2</v>
      </c>
      <c r="E9">
        <v>0</v>
      </c>
      <c r="F9">
        <v>1.333</v>
      </c>
      <c r="G9">
        <v>0</v>
      </c>
      <c r="H9">
        <v>-0.25</v>
      </c>
      <c r="I9">
        <v>-0.25</v>
      </c>
      <c r="J9">
        <v>-0.05</v>
      </c>
      <c r="K9">
        <v>0</v>
      </c>
    </row>
    <row r="10" spans="1:11" x14ac:dyDescent="0.3">
      <c r="A10" t="s">
        <v>168</v>
      </c>
      <c r="B10">
        <v>0</v>
      </c>
      <c r="C10">
        <v>1</v>
      </c>
      <c r="D10">
        <v>1</v>
      </c>
      <c r="E10">
        <v>0</v>
      </c>
      <c r="F10">
        <v>1</v>
      </c>
      <c r="G10">
        <v>1</v>
      </c>
      <c r="H10">
        <v>1</v>
      </c>
      <c r="I10">
        <v>1</v>
      </c>
      <c r="J10">
        <v>1</v>
      </c>
      <c r="K10">
        <v>0</v>
      </c>
    </row>
    <row r="18" spans="1:10" x14ac:dyDescent="0.3">
      <c r="A18" s="11" t="s">
        <v>170</v>
      </c>
      <c r="B18" s="13"/>
      <c r="C18" s="13"/>
      <c r="D18" s="13"/>
      <c r="E18" s="13"/>
      <c r="F18" s="13"/>
      <c r="G18" s="13"/>
      <c r="H18" s="13"/>
      <c r="I18" s="13"/>
      <c r="J18" s="13"/>
    </row>
    <row r="19" spans="1:10" x14ac:dyDescent="0.3">
      <c r="A19" s="12" t="s">
        <v>174</v>
      </c>
      <c r="B19" s="13"/>
      <c r="C19" s="13"/>
      <c r="D19" s="13"/>
      <c r="E19" s="13"/>
      <c r="F19" s="13"/>
      <c r="G19" s="13"/>
      <c r="H19" s="13"/>
      <c r="I19" s="13"/>
      <c r="J19" s="13"/>
    </row>
    <row r="20" spans="1:10" x14ac:dyDescent="0.3">
      <c r="A20" s="12" t="s">
        <v>173</v>
      </c>
      <c r="B20" s="13"/>
      <c r="C20" s="13"/>
      <c r="D20" s="13"/>
      <c r="E20" s="13"/>
      <c r="F20" s="13"/>
      <c r="G20" s="13"/>
      <c r="H20" s="13"/>
      <c r="I20" s="13"/>
      <c r="J20" s="13"/>
    </row>
    <row r="21" spans="1:10" x14ac:dyDescent="0.3">
      <c r="A21" s="12" t="s">
        <v>175</v>
      </c>
      <c r="B21" s="13"/>
      <c r="C21" s="13"/>
      <c r="D21" s="13"/>
      <c r="E21" s="13"/>
      <c r="F21" s="13"/>
      <c r="G21" s="13"/>
      <c r="H21" s="13"/>
      <c r="I21" s="13"/>
      <c r="J21" s="13"/>
    </row>
    <row r="22" spans="1:10" x14ac:dyDescent="0.3">
      <c r="A22" s="12" t="s">
        <v>173</v>
      </c>
      <c r="B22" s="13"/>
      <c r="C22" s="13"/>
      <c r="D22" s="13"/>
      <c r="E22" s="13"/>
      <c r="F22" s="13"/>
      <c r="G22" s="13"/>
      <c r="H22" s="13"/>
      <c r="I22" s="13"/>
      <c r="J22" s="13"/>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A4" sqref="A4"/>
    </sheetView>
  </sheetViews>
  <sheetFormatPr defaultColWidth="8.88671875" defaultRowHeight="14.4" x14ac:dyDescent="0.3"/>
  <cols>
    <col min="6" max="6" width="14.6640625" customWidth="1"/>
    <col min="8" max="8" width="100" customWidth="1"/>
  </cols>
  <sheetData>
    <row r="1" spans="1:8" x14ac:dyDescent="0.3">
      <c r="A1" t="s">
        <v>13</v>
      </c>
      <c r="B1" t="s">
        <v>4</v>
      </c>
      <c r="C1" t="s">
        <v>20</v>
      </c>
      <c r="D1" t="s">
        <v>21</v>
      </c>
      <c r="E1" t="s">
        <v>18</v>
      </c>
      <c r="F1" t="s">
        <v>16</v>
      </c>
      <c r="G1" t="s">
        <v>17</v>
      </c>
      <c r="H1" s="11" t="s">
        <v>170</v>
      </c>
    </row>
    <row r="2" spans="1:8" x14ac:dyDescent="0.3">
      <c r="A2" t="s">
        <v>22</v>
      </c>
      <c r="B2">
        <v>60</v>
      </c>
      <c r="C2">
        <v>0</v>
      </c>
      <c r="D2">
        <v>7.14</v>
      </c>
      <c r="E2">
        <v>-5.5E-2</v>
      </c>
      <c r="F2">
        <v>-0.55000000000000004</v>
      </c>
      <c r="G2">
        <v>0</v>
      </c>
      <c r="H2" s="12" t="s">
        <v>171</v>
      </c>
    </row>
    <row r="3" spans="1:8" x14ac:dyDescent="0.3">
      <c r="A3" t="s">
        <v>23</v>
      </c>
      <c r="B3">
        <v>60</v>
      </c>
      <c r="C3">
        <v>0</v>
      </c>
      <c r="D3">
        <v>6.7</v>
      </c>
      <c r="E3">
        <v>-5.5E-2</v>
      </c>
      <c r="F3">
        <v>-0.55000000000000004</v>
      </c>
      <c r="G3">
        <v>0</v>
      </c>
      <c r="H3" s="12" t="s">
        <v>172</v>
      </c>
    </row>
    <row r="4" spans="1:8" x14ac:dyDescent="0.3">
      <c r="A4" t="s">
        <v>24</v>
      </c>
      <c r="B4">
        <v>297</v>
      </c>
      <c r="C4">
        <v>0</v>
      </c>
      <c r="D4">
        <v>31.4</v>
      </c>
      <c r="E4">
        <v>0</v>
      </c>
      <c r="F4">
        <v>-4.7E-2</v>
      </c>
      <c r="G4">
        <v>0</v>
      </c>
      <c r="H4" s="12" t="s">
        <v>176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1"/>
  <sheetViews>
    <sheetView workbookViewId="0">
      <selection activeCell="A13" sqref="A13"/>
    </sheetView>
  </sheetViews>
  <sheetFormatPr defaultColWidth="8.88671875" defaultRowHeight="14.4" x14ac:dyDescent="0.3"/>
  <cols>
    <col min="1" max="1" width="74" customWidth="1"/>
  </cols>
  <sheetData>
    <row r="1" spans="1:4" x14ac:dyDescent="0.3">
      <c r="A1" t="s">
        <v>14</v>
      </c>
      <c r="B1" t="s">
        <v>15</v>
      </c>
    </row>
    <row r="2" spans="1:4" x14ac:dyDescent="0.3">
      <c r="A2" t="s">
        <v>159</v>
      </c>
      <c r="B2">
        <v>0.08</v>
      </c>
    </row>
    <row r="3" spans="1:4" x14ac:dyDescent="0.3">
      <c r="A3" t="s">
        <v>160</v>
      </c>
      <c r="B3">
        <v>1.4999999999999999E-2</v>
      </c>
    </row>
    <row r="4" spans="1:4" x14ac:dyDescent="0.3">
      <c r="A4" t="s">
        <v>199</v>
      </c>
      <c r="B4">
        <v>300000</v>
      </c>
    </row>
    <row r="5" spans="1:4" x14ac:dyDescent="0.3">
      <c r="A5" t="s">
        <v>198</v>
      </c>
      <c r="B5">
        <v>10</v>
      </c>
    </row>
    <row r="6" spans="1:4" x14ac:dyDescent="0.3">
      <c r="A6" t="s">
        <v>194</v>
      </c>
      <c r="B6">
        <v>35000</v>
      </c>
    </row>
    <row r="7" spans="1:4" x14ac:dyDescent="0.3">
      <c r="A7" t="s">
        <v>200</v>
      </c>
      <c r="B7">
        <v>7.0000000000000007E-2</v>
      </c>
    </row>
    <row r="8" spans="1:4" x14ac:dyDescent="0.3">
      <c r="A8" t="s">
        <v>151</v>
      </c>
      <c r="B8">
        <v>15</v>
      </c>
    </row>
    <row r="9" spans="1:4" x14ac:dyDescent="0.3">
      <c r="A9" t="s">
        <v>152</v>
      </c>
      <c r="B9">
        <v>8</v>
      </c>
    </row>
    <row r="10" spans="1:4" x14ac:dyDescent="0.3">
      <c r="A10" t="s">
        <v>153</v>
      </c>
      <c r="B10">
        <v>183</v>
      </c>
    </row>
    <row r="11" spans="1:4" x14ac:dyDescent="0.3">
      <c r="A11" t="s">
        <v>161</v>
      </c>
      <c r="B11">
        <v>2.5000000000000001E-2</v>
      </c>
    </row>
    <row r="12" spans="1:4" x14ac:dyDescent="0.3">
      <c r="A12" t="s">
        <v>169</v>
      </c>
      <c r="B12">
        <v>2.5000000000000001E-3</v>
      </c>
    </row>
    <row r="13" spans="1:4" x14ac:dyDescent="0.3">
      <c r="A13" t="s">
        <v>154</v>
      </c>
      <c r="B13">
        <v>35</v>
      </c>
    </row>
    <row r="14" spans="1:4" x14ac:dyDescent="0.3">
      <c r="A14" t="s">
        <v>201</v>
      </c>
      <c r="B14">
        <v>14</v>
      </c>
    </row>
    <row r="15" spans="1:4" x14ac:dyDescent="0.3">
      <c r="A15" t="s">
        <v>155</v>
      </c>
      <c r="B15">
        <v>150</v>
      </c>
    </row>
    <row r="16" spans="1:4" x14ac:dyDescent="0.3">
      <c r="A16" t="s">
        <v>196</v>
      </c>
      <c r="B16">
        <v>5</v>
      </c>
    </row>
    <row r="17" spans="1:2" x14ac:dyDescent="0.3">
      <c r="A17" t="s">
        <v>197</v>
      </c>
      <c r="B17">
        <v>3</v>
      </c>
    </row>
    <row r="18" spans="1:2" x14ac:dyDescent="0.3">
      <c r="A18" t="s">
        <v>202</v>
      </c>
      <c r="B18">
        <v>10</v>
      </c>
    </row>
    <row r="19" spans="1:2" x14ac:dyDescent="0.3">
      <c r="A19" t="s">
        <v>166</v>
      </c>
      <c r="B19">
        <v>0.08</v>
      </c>
    </row>
    <row r="20" spans="1:2" x14ac:dyDescent="0.3">
      <c r="A20" t="s">
        <v>167</v>
      </c>
      <c r="B20">
        <v>0.03</v>
      </c>
    </row>
    <row r="21" spans="1:2" x14ac:dyDescent="0.3">
      <c r="A21" t="s">
        <v>195</v>
      </c>
      <c r="B21">
        <v>4.4000000000000003E-3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73"/>
  <sheetViews>
    <sheetView tabSelected="1" zoomScale="85" zoomScaleNormal="85" zoomScalePageLayoutView="85" workbookViewId="0">
      <selection activeCell="I10" sqref="I10"/>
    </sheetView>
  </sheetViews>
  <sheetFormatPr defaultColWidth="8.88671875" defaultRowHeight="14.4" x14ac:dyDescent="0.3"/>
  <cols>
    <col min="1" max="1" width="22.6640625" customWidth="1"/>
    <col min="2" max="6" width="6.44140625" customWidth="1"/>
    <col min="7" max="7" width="8.5546875" bestFit="1" customWidth="1"/>
    <col min="8" max="24" width="6.44140625" customWidth="1"/>
    <col min="25" max="26" width="8.88671875" style="5"/>
  </cols>
  <sheetData>
    <row r="1" spans="1:31" x14ac:dyDescent="0.3">
      <c r="A1" t="s">
        <v>124</v>
      </c>
      <c r="B1" t="s">
        <v>132</v>
      </c>
      <c r="C1" t="s">
        <v>133</v>
      </c>
      <c r="D1" t="s">
        <v>134</v>
      </c>
      <c r="E1" t="s">
        <v>135</v>
      </c>
      <c r="F1" t="s">
        <v>203</v>
      </c>
      <c r="G1" t="s">
        <v>204</v>
      </c>
      <c r="H1" t="s">
        <v>205</v>
      </c>
      <c r="I1" t="s">
        <v>137</v>
      </c>
      <c r="J1" t="s">
        <v>138</v>
      </c>
      <c r="K1" t="s">
        <v>206</v>
      </c>
      <c r="L1" t="s">
        <v>207</v>
      </c>
      <c r="M1" t="s">
        <v>208</v>
      </c>
      <c r="N1" t="s">
        <v>125</v>
      </c>
      <c r="O1" t="s">
        <v>126</v>
      </c>
      <c r="P1" t="s">
        <v>209</v>
      </c>
      <c r="Q1" t="s">
        <v>210</v>
      </c>
      <c r="R1" t="s">
        <v>211</v>
      </c>
      <c r="S1" t="s">
        <v>127</v>
      </c>
      <c r="T1" t="s">
        <v>128</v>
      </c>
      <c r="U1" t="s">
        <v>129</v>
      </c>
      <c r="V1" t="s">
        <v>130</v>
      </c>
      <c r="W1" t="s">
        <v>131</v>
      </c>
      <c r="Y1" s="5" t="s">
        <v>139</v>
      </c>
    </row>
    <row r="2" spans="1:31" x14ac:dyDescent="0.3">
      <c r="A2" t="s">
        <v>51</v>
      </c>
      <c r="B2" t="s">
        <v>53</v>
      </c>
      <c r="C2" t="s">
        <v>53</v>
      </c>
      <c r="D2" t="s">
        <v>53</v>
      </c>
      <c r="E2" t="s">
        <v>46</v>
      </c>
      <c r="F2" t="s">
        <v>46</v>
      </c>
      <c r="G2" t="s">
        <v>46</v>
      </c>
      <c r="H2" t="s">
        <v>46</v>
      </c>
      <c r="I2" t="s">
        <v>46</v>
      </c>
      <c r="J2" t="s">
        <v>50</v>
      </c>
      <c r="K2" t="s">
        <v>50</v>
      </c>
      <c r="L2" t="s">
        <v>50</v>
      </c>
      <c r="M2" t="s">
        <v>50</v>
      </c>
      <c r="N2" t="s">
        <v>50</v>
      </c>
      <c r="O2" t="s">
        <v>52</v>
      </c>
      <c r="P2" t="s">
        <v>52</v>
      </c>
      <c r="Q2" t="s">
        <v>52</v>
      </c>
      <c r="R2" t="s">
        <v>52</v>
      </c>
      <c r="S2" t="s">
        <v>52</v>
      </c>
      <c r="T2" t="s">
        <v>46</v>
      </c>
      <c r="U2" t="s">
        <v>50</v>
      </c>
      <c r="V2" t="s">
        <v>50</v>
      </c>
      <c r="W2" t="s">
        <v>52</v>
      </c>
      <c r="Y2" s="5">
        <v>1</v>
      </c>
    </row>
    <row r="4" spans="1:31" x14ac:dyDescent="0.3">
      <c r="A4" s="1" t="s">
        <v>28</v>
      </c>
    </row>
    <row r="5" spans="1:31" x14ac:dyDescent="0.3">
      <c r="A5" t="s">
        <v>26</v>
      </c>
      <c r="B5" t="s">
        <v>0</v>
      </c>
      <c r="C5" t="s">
        <v>1</v>
      </c>
      <c r="D5" t="s">
        <v>2</v>
      </c>
      <c r="E5" t="s">
        <v>0</v>
      </c>
      <c r="F5" t="s">
        <v>1</v>
      </c>
      <c r="G5" t="s">
        <v>1</v>
      </c>
      <c r="H5" t="s">
        <v>2</v>
      </c>
      <c r="I5" t="s">
        <v>3</v>
      </c>
      <c r="J5" t="s">
        <v>0</v>
      </c>
      <c r="K5" t="s">
        <v>1</v>
      </c>
      <c r="L5" t="s">
        <v>1</v>
      </c>
      <c r="M5" t="s">
        <v>2</v>
      </c>
      <c r="N5" t="s">
        <v>3</v>
      </c>
      <c r="O5" t="s">
        <v>0</v>
      </c>
      <c r="P5" t="s">
        <v>1</v>
      </c>
      <c r="Q5" t="s">
        <v>1</v>
      </c>
      <c r="R5" t="s">
        <v>2</v>
      </c>
      <c r="S5" t="s">
        <v>3</v>
      </c>
      <c r="T5" t="s">
        <v>22</v>
      </c>
      <c r="U5" t="s">
        <v>23</v>
      </c>
      <c r="V5" t="s">
        <v>24</v>
      </c>
      <c r="W5" t="s">
        <v>24</v>
      </c>
      <c r="Y5" s="5">
        <v>1</v>
      </c>
    </row>
    <row r="6" spans="1:31" x14ac:dyDescent="0.3">
      <c r="A6" t="s">
        <v>25</v>
      </c>
      <c r="B6">
        <v>1</v>
      </c>
      <c r="C6">
        <v>1</v>
      </c>
      <c r="D6">
        <v>1</v>
      </c>
      <c r="E6" s="5">
        <v>2000</v>
      </c>
      <c r="F6" s="5">
        <v>1500</v>
      </c>
      <c r="G6" s="5">
        <v>1500</v>
      </c>
      <c r="H6" s="5">
        <v>1000</v>
      </c>
      <c r="I6" s="5">
        <v>500</v>
      </c>
      <c r="J6" s="5">
        <v>2000</v>
      </c>
      <c r="K6" s="5">
        <v>1500</v>
      </c>
      <c r="L6" s="5">
        <v>1500</v>
      </c>
      <c r="M6" s="5">
        <v>1000</v>
      </c>
      <c r="N6" s="5">
        <v>500</v>
      </c>
      <c r="O6" s="5">
        <v>2000</v>
      </c>
      <c r="P6" s="5">
        <v>1500</v>
      </c>
      <c r="Q6" s="5">
        <v>1500</v>
      </c>
      <c r="R6" s="5">
        <v>1000</v>
      </c>
      <c r="S6" s="5">
        <v>500</v>
      </c>
      <c r="T6" s="5"/>
      <c r="U6" s="5"/>
      <c r="V6" s="5"/>
      <c r="W6" s="5"/>
      <c r="X6" s="5"/>
      <c r="Y6" s="5">
        <v>1</v>
      </c>
    </row>
    <row r="7" spans="1:31" x14ac:dyDescent="0.3">
      <c r="A7" t="s">
        <v>18</v>
      </c>
      <c r="B7" s="2"/>
      <c r="C7" s="2"/>
      <c r="D7" s="2"/>
      <c r="E7" s="2"/>
      <c r="F7" s="2"/>
      <c r="G7" s="2"/>
      <c r="H7" s="2"/>
      <c r="I7" s="2"/>
      <c r="J7" s="2"/>
      <c r="K7" s="2"/>
      <c r="L7" s="2"/>
      <c r="M7" s="2"/>
      <c r="N7" s="2"/>
      <c r="O7" s="2"/>
      <c r="P7" s="2"/>
      <c r="Q7" s="2"/>
      <c r="R7" s="2"/>
      <c r="S7" s="2"/>
      <c r="T7" s="2"/>
      <c r="U7" s="2"/>
      <c r="V7" s="2"/>
      <c r="W7" s="2"/>
      <c r="X7" s="2"/>
      <c r="AA7" t="s">
        <v>56</v>
      </c>
    </row>
    <row r="8" spans="1:31" x14ac:dyDescent="0.3">
      <c r="A8" t="s">
        <v>16</v>
      </c>
      <c r="B8" s="2"/>
      <c r="C8" s="2"/>
      <c r="D8" s="2"/>
      <c r="E8" s="2"/>
      <c r="F8" s="2"/>
      <c r="G8" s="2"/>
      <c r="H8" s="2"/>
      <c r="I8" s="2"/>
      <c r="J8" s="2"/>
      <c r="K8" s="2"/>
      <c r="L8" s="2"/>
      <c r="M8" s="2"/>
      <c r="N8" s="2"/>
      <c r="O8" s="2"/>
      <c r="P8" s="2"/>
      <c r="Q8" s="2"/>
      <c r="R8" s="2"/>
      <c r="S8" s="2"/>
      <c r="T8" s="2"/>
      <c r="U8" s="2"/>
      <c r="V8" s="2"/>
      <c r="W8" s="2"/>
      <c r="X8" s="2"/>
      <c r="AA8" t="s">
        <v>55</v>
      </c>
    </row>
    <row r="9" spans="1:31" x14ac:dyDescent="0.3">
      <c r="A9" t="s">
        <v>27</v>
      </c>
      <c r="B9">
        <v>0</v>
      </c>
      <c r="C9">
        <v>0</v>
      </c>
      <c r="D9">
        <v>0</v>
      </c>
      <c r="E9">
        <v>1</v>
      </c>
      <c r="F9">
        <v>1</v>
      </c>
      <c r="G9">
        <v>1</v>
      </c>
      <c r="H9">
        <v>1</v>
      </c>
      <c r="I9">
        <v>1</v>
      </c>
      <c r="J9">
        <v>1</v>
      </c>
      <c r="K9">
        <v>1</v>
      </c>
      <c r="L9">
        <v>1</v>
      </c>
      <c r="M9">
        <v>1</v>
      </c>
      <c r="N9">
        <v>1</v>
      </c>
      <c r="O9">
        <v>1</v>
      </c>
      <c r="P9">
        <v>1</v>
      </c>
      <c r="Q9">
        <v>1</v>
      </c>
      <c r="R9">
        <v>1</v>
      </c>
      <c r="S9">
        <v>1</v>
      </c>
      <c r="T9" s="2"/>
      <c r="U9" s="2"/>
      <c r="V9" s="2"/>
      <c r="W9" s="2"/>
      <c r="X9" s="2"/>
      <c r="Y9" s="5">
        <v>1</v>
      </c>
      <c r="AA9" t="s">
        <v>54</v>
      </c>
    </row>
    <row r="11" spans="1:31" x14ac:dyDescent="0.3">
      <c r="A11" s="1" t="s">
        <v>94</v>
      </c>
    </row>
    <row r="12" spans="1:31" x14ac:dyDescent="0.3">
      <c r="A12" t="s">
        <v>156</v>
      </c>
      <c r="B12" s="6">
        <f t="shared" ref="B12:D13" si="0">15.2/60*1.2661</f>
        <v>0.32074533333333327</v>
      </c>
      <c r="C12" s="6">
        <f t="shared" si="0"/>
        <v>0.32074533333333327</v>
      </c>
      <c r="D12" s="6">
        <f t="shared" si="0"/>
        <v>0.32074533333333327</v>
      </c>
      <c r="E12" s="6">
        <f>4-(4*(E$20/100))</f>
        <v>3.8</v>
      </c>
      <c r="F12" s="6">
        <f t="shared" ref="F12:S13" si="1">4-(4*(F$20/100))</f>
        <v>3.8</v>
      </c>
      <c r="G12" s="6">
        <f t="shared" si="1"/>
        <v>3.8</v>
      </c>
      <c r="H12" s="6">
        <f t="shared" si="1"/>
        <v>3.8</v>
      </c>
      <c r="I12" s="6">
        <v>5</v>
      </c>
      <c r="J12" s="6">
        <f t="shared" si="1"/>
        <v>3.8</v>
      </c>
      <c r="K12" s="6">
        <f t="shared" si="1"/>
        <v>3.8</v>
      </c>
      <c r="L12" s="6">
        <f t="shared" si="1"/>
        <v>3.8</v>
      </c>
      <c r="M12" s="6">
        <f t="shared" si="1"/>
        <v>3.8</v>
      </c>
      <c r="N12" s="6">
        <f t="shared" si="1"/>
        <v>3.8</v>
      </c>
      <c r="O12" s="6">
        <f t="shared" si="1"/>
        <v>3.8</v>
      </c>
      <c r="P12" s="6">
        <f t="shared" si="1"/>
        <v>3.8</v>
      </c>
      <c r="Q12" s="6">
        <f t="shared" si="1"/>
        <v>3.8</v>
      </c>
      <c r="R12" s="6">
        <f t="shared" si="1"/>
        <v>3.8</v>
      </c>
      <c r="S12" s="6">
        <f t="shared" si="1"/>
        <v>3.8</v>
      </c>
      <c r="T12" s="6">
        <v>19</v>
      </c>
      <c r="U12" s="6">
        <v>19</v>
      </c>
      <c r="V12" s="6">
        <v>19</v>
      </c>
      <c r="W12" s="6">
        <v>19</v>
      </c>
      <c r="X12" s="6"/>
      <c r="Y12" s="5">
        <v>1</v>
      </c>
    </row>
    <row r="13" spans="1:31" x14ac:dyDescent="0.3">
      <c r="A13" t="s">
        <v>30</v>
      </c>
      <c r="B13" s="6">
        <f t="shared" si="0"/>
        <v>0.32074533333333327</v>
      </c>
      <c r="C13" s="6">
        <f t="shared" si="0"/>
        <v>0.32074533333333327</v>
      </c>
      <c r="D13" s="6">
        <f t="shared" si="0"/>
        <v>0.32074533333333327</v>
      </c>
      <c r="E13" s="6">
        <f>4-(4*(E$20/100))</f>
        <v>3.8</v>
      </c>
      <c r="F13" s="6">
        <f t="shared" si="1"/>
        <v>3.8</v>
      </c>
      <c r="G13" s="6">
        <f t="shared" si="1"/>
        <v>3.8</v>
      </c>
      <c r="H13" s="6">
        <f t="shared" si="1"/>
        <v>3.8</v>
      </c>
      <c r="I13" s="6">
        <v>5</v>
      </c>
      <c r="J13" s="6">
        <f t="shared" si="1"/>
        <v>3.8</v>
      </c>
      <c r="K13" s="6">
        <f t="shared" si="1"/>
        <v>3.8</v>
      </c>
      <c r="L13" s="6">
        <f t="shared" si="1"/>
        <v>3.8</v>
      </c>
      <c r="M13" s="6">
        <f t="shared" si="1"/>
        <v>3.8</v>
      </c>
      <c r="N13" s="6">
        <f t="shared" si="1"/>
        <v>3.8</v>
      </c>
      <c r="O13" s="6">
        <f t="shared" si="1"/>
        <v>3.8</v>
      </c>
      <c r="P13" s="6">
        <f t="shared" si="1"/>
        <v>3.8</v>
      </c>
      <c r="Q13" s="6">
        <f t="shared" si="1"/>
        <v>3.8</v>
      </c>
      <c r="R13" s="6">
        <f t="shared" si="1"/>
        <v>3.8</v>
      </c>
      <c r="S13" s="6">
        <f t="shared" si="1"/>
        <v>3.8</v>
      </c>
      <c r="T13" s="6">
        <v>19</v>
      </c>
      <c r="U13" s="6">
        <v>19</v>
      </c>
      <c r="V13" s="6">
        <v>19</v>
      </c>
      <c r="W13" s="6">
        <v>19</v>
      </c>
      <c r="X13" s="6"/>
      <c r="Y13" s="5">
        <v>1</v>
      </c>
      <c r="AA13">
        <v>4</v>
      </c>
      <c r="AB13" s="3" t="s">
        <v>42</v>
      </c>
      <c r="AC13" s="3" t="s">
        <v>43</v>
      </c>
      <c r="AD13" s="3" t="s">
        <v>44</v>
      </c>
      <c r="AE13" s="3" t="s">
        <v>45</v>
      </c>
    </row>
    <row r="14" spans="1:31" x14ac:dyDescent="0.3">
      <c r="A14" t="s">
        <v>41</v>
      </c>
      <c r="B14" s="5">
        <v>100</v>
      </c>
      <c r="C14" s="5">
        <v>100</v>
      </c>
      <c r="D14" s="5">
        <v>100</v>
      </c>
      <c r="E14" s="6">
        <v>57</v>
      </c>
      <c r="F14" s="6">
        <v>57</v>
      </c>
      <c r="G14" s="6">
        <v>57</v>
      </c>
      <c r="H14" s="6">
        <v>57</v>
      </c>
      <c r="I14" s="6">
        <v>100</v>
      </c>
      <c r="J14" s="6">
        <v>57</v>
      </c>
      <c r="K14" s="6">
        <v>57</v>
      </c>
      <c r="L14" s="6">
        <v>57</v>
      </c>
      <c r="M14" s="6">
        <v>57</v>
      </c>
      <c r="N14" s="6">
        <v>57</v>
      </c>
      <c r="O14" s="6">
        <v>57</v>
      </c>
      <c r="P14" s="6">
        <v>57</v>
      </c>
      <c r="Q14" s="6">
        <v>57</v>
      </c>
      <c r="R14" s="6">
        <v>57</v>
      </c>
      <c r="S14" s="6">
        <v>57</v>
      </c>
      <c r="T14" s="6">
        <v>85</v>
      </c>
      <c r="U14" s="6">
        <v>85</v>
      </c>
      <c r="V14" s="6">
        <v>85</v>
      </c>
      <c r="W14" s="6">
        <v>85</v>
      </c>
      <c r="X14" s="6"/>
      <c r="Y14" s="5">
        <v>1</v>
      </c>
      <c r="AA14">
        <v>3</v>
      </c>
      <c r="AB14" s="3" t="s">
        <v>46</v>
      </c>
      <c r="AC14" s="3" t="s">
        <v>50</v>
      </c>
      <c r="AD14" s="3" t="s">
        <v>52</v>
      </c>
      <c r="AE14" s="5"/>
    </row>
    <row r="15" spans="1:31" x14ac:dyDescent="0.3">
      <c r="A15" t="s">
        <v>31</v>
      </c>
      <c r="B15" s="5">
        <v>100</v>
      </c>
      <c r="C15" s="6">
        <f>(1.34/[1]Vehicles!B3)*100</f>
        <v>33.5</v>
      </c>
      <c r="D15" s="6">
        <f>(1.34/[1]Vehicles!B4)*100</f>
        <v>16.75</v>
      </c>
      <c r="E15" s="5">
        <v>100</v>
      </c>
      <c r="F15" s="6">
        <f>100*2.6/[1]Vehicles!$B$3</f>
        <v>65</v>
      </c>
      <c r="G15" s="6">
        <v>33.5</v>
      </c>
      <c r="H15" s="6">
        <f>100*2.6/[1]Vehicles!$B$4</f>
        <v>32.5</v>
      </c>
      <c r="I15" s="6">
        <v>28.43</v>
      </c>
      <c r="J15" s="5">
        <v>100</v>
      </c>
      <c r="K15" s="6">
        <f>100*2.6/[1]Vehicles!$B$3</f>
        <v>65</v>
      </c>
      <c r="L15" s="6">
        <v>33.5</v>
      </c>
      <c r="M15" s="6">
        <f>100*2.6/[1]Vehicles!$B$4</f>
        <v>32.5</v>
      </c>
      <c r="N15" s="6">
        <f>100*2.6/[1]Vehicles!$B$5</f>
        <v>13</v>
      </c>
      <c r="O15" s="5">
        <v>100</v>
      </c>
      <c r="P15" s="6">
        <f>100*2.6/[1]Vehicles!$B$3</f>
        <v>65</v>
      </c>
      <c r="Q15" s="6">
        <v>33.5</v>
      </c>
      <c r="R15" s="6">
        <f>100*2.6/[1]Vehicles!$B$4</f>
        <v>32.5</v>
      </c>
      <c r="S15" s="6">
        <f>100*2.6/[1]Vehicles!$B$5</f>
        <v>13</v>
      </c>
      <c r="T15" s="6">
        <f>13.45/[1]PT!B2*100</f>
        <v>22.416666666666664</v>
      </c>
      <c r="U15" s="6">
        <f>7.56/[1]PT!B3*100</f>
        <v>12.6</v>
      </c>
      <c r="V15" s="6">
        <v>22.7</v>
      </c>
      <c r="W15" s="6">
        <v>31.6</v>
      </c>
      <c r="X15" s="6"/>
      <c r="Y15" s="5">
        <v>1</v>
      </c>
      <c r="AA15">
        <f>4+4+3</f>
        <v>11</v>
      </c>
      <c r="AB15" s="3" t="s">
        <v>47</v>
      </c>
      <c r="AC15" s="3" t="s">
        <v>48</v>
      </c>
      <c r="AD15" s="3" t="s">
        <v>49</v>
      </c>
    </row>
    <row r="16" spans="1:31" x14ac:dyDescent="0.3">
      <c r="A16" t="s">
        <v>32</v>
      </c>
      <c r="B16" s="7">
        <v>32.4</v>
      </c>
      <c r="C16" s="7">
        <v>32.4</v>
      </c>
      <c r="D16" s="7">
        <v>32.4</v>
      </c>
      <c r="E16" s="7">
        <v>20.6</v>
      </c>
      <c r="F16" s="7">
        <v>20.6</v>
      </c>
      <c r="G16" s="7">
        <v>20.6</v>
      </c>
      <c r="H16" s="7">
        <v>20.6</v>
      </c>
      <c r="I16" s="7">
        <v>20.6</v>
      </c>
      <c r="J16" s="7">
        <v>31.3</v>
      </c>
      <c r="K16" s="7">
        <v>31.3</v>
      </c>
      <c r="L16" s="7">
        <v>31.3</v>
      </c>
      <c r="M16" s="7">
        <v>31.3</v>
      </c>
      <c r="N16" s="7">
        <v>31.3</v>
      </c>
      <c r="O16" s="7">
        <v>82</v>
      </c>
      <c r="P16" s="7">
        <v>82</v>
      </c>
      <c r="Q16" s="7">
        <v>82</v>
      </c>
      <c r="R16" s="7">
        <v>82</v>
      </c>
      <c r="S16" s="7">
        <v>82</v>
      </c>
      <c r="T16" s="6">
        <v>21.31</v>
      </c>
      <c r="U16" s="6">
        <v>20.89</v>
      </c>
      <c r="V16" s="6">
        <v>37.82</v>
      </c>
      <c r="W16" s="6">
        <v>34.36</v>
      </c>
      <c r="X16" s="6"/>
      <c r="Y16" s="5">
        <v>1</v>
      </c>
      <c r="AB16" s="4" t="s">
        <v>0</v>
      </c>
      <c r="AC16" s="4" t="s">
        <v>0</v>
      </c>
      <c r="AD16" s="4" t="s">
        <v>22</v>
      </c>
    </row>
    <row r="17" spans="1:30" x14ac:dyDescent="0.3">
      <c r="A17" s="10" t="s">
        <v>33</v>
      </c>
      <c r="B17" s="7">
        <v>15</v>
      </c>
      <c r="C17" s="7">
        <v>15</v>
      </c>
      <c r="D17" s="7">
        <v>15</v>
      </c>
      <c r="E17" s="6">
        <v>3.4</v>
      </c>
      <c r="F17" s="6">
        <v>3.4</v>
      </c>
      <c r="G17" s="6">
        <v>3.4</v>
      </c>
      <c r="H17" s="6">
        <v>3.4</v>
      </c>
      <c r="I17" s="6">
        <v>3.4</v>
      </c>
      <c r="J17" s="7">
        <v>8</v>
      </c>
      <c r="K17" s="7">
        <v>8</v>
      </c>
      <c r="L17" s="7">
        <v>8</v>
      </c>
      <c r="M17" s="7">
        <v>8</v>
      </c>
      <c r="N17" s="7">
        <v>8</v>
      </c>
      <c r="O17" s="7">
        <v>78</v>
      </c>
      <c r="P17" s="7">
        <v>78</v>
      </c>
      <c r="Q17" s="7">
        <v>78</v>
      </c>
      <c r="R17" s="7">
        <v>78</v>
      </c>
      <c r="S17" s="7">
        <v>78</v>
      </c>
      <c r="T17" s="2"/>
      <c r="U17" s="2"/>
      <c r="V17" s="2"/>
      <c r="W17" s="2"/>
      <c r="X17" s="2"/>
      <c r="Y17" s="5">
        <v>1</v>
      </c>
      <c r="AB17" s="4" t="s">
        <v>1</v>
      </c>
      <c r="AC17" s="4" t="s">
        <v>1</v>
      </c>
      <c r="AD17" s="4" t="s">
        <v>23</v>
      </c>
    </row>
    <row r="18" spans="1:30" x14ac:dyDescent="0.3">
      <c r="A18" s="10" t="s">
        <v>34</v>
      </c>
      <c r="B18" s="5">
        <v>0</v>
      </c>
      <c r="C18" s="5">
        <v>0</v>
      </c>
      <c r="D18" s="5">
        <v>0</v>
      </c>
      <c r="E18" s="6">
        <v>8</v>
      </c>
      <c r="F18" s="6">
        <v>8</v>
      </c>
      <c r="G18" s="6">
        <v>8</v>
      </c>
      <c r="H18" s="6">
        <v>8</v>
      </c>
      <c r="I18" s="6">
        <v>8</v>
      </c>
      <c r="J18" s="6">
        <v>15</v>
      </c>
      <c r="K18" s="6">
        <v>15</v>
      </c>
      <c r="L18" s="6">
        <v>15</v>
      </c>
      <c r="M18" s="6">
        <v>15</v>
      </c>
      <c r="N18" s="6">
        <v>15</v>
      </c>
      <c r="O18" s="6">
        <v>15</v>
      </c>
      <c r="P18" s="6">
        <v>15</v>
      </c>
      <c r="Q18" s="6">
        <v>15</v>
      </c>
      <c r="R18" s="6">
        <v>15</v>
      </c>
      <c r="S18" s="6">
        <v>15</v>
      </c>
      <c r="T18" s="6">
        <v>0</v>
      </c>
      <c r="U18" s="6">
        <v>0</v>
      </c>
      <c r="V18" s="6">
        <v>0</v>
      </c>
      <c r="W18" s="6">
        <v>0</v>
      </c>
      <c r="X18" s="6"/>
      <c r="Y18" s="5">
        <v>1</v>
      </c>
      <c r="AB18" s="4" t="s">
        <v>2</v>
      </c>
      <c r="AC18" s="4" t="s">
        <v>2</v>
      </c>
      <c r="AD18" s="4" t="s">
        <v>24</v>
      </c>
    </row>
    <row r="19" spans="1:30" x14ac:dyDescent="0.3">
      <c r="A19" s="10" t="s">
        <v>140</v>
      </c>
      <c r="B19" s="5">
        <v>0</v>
      </c>
      <c r="C19" s="5">
        <v>0</v>
      </c>
      <c r="D19" s="5">
        <v>0</v>
      </c>
      <c r="E19" s="6">
        <v>5</v>
      </c>
      <c r="F19" s="6">
        <v>5</v>
      </c>
      <c r="G19" s="6">
        <v>5</v>
      </c>
      <c r="H19" s="6">
        <v>5</v>
      </c>
      <c r="I19" s="6">
        <v>5</v>
      </c>
      <c r="J19" s="6">
        <v>5</v>
      </c>
      <c r="K19" s="6">
        <v>5</v>
      </c>
      <c r="L19" s="6">
        <v>5</v>
      </c>
      <c r="M19" s="6">
        <v>5</v>
      </c>
      <c r="N19" s="6">
        <v>5</v>
      </c>
      <c r="O19" s="6">
        <v>5</v>
      </c>
      <c r="P19" s="6">
        <v>5</v>
      </c>
      <c r="Q19" s="6">
        <v>5</v>
      </c>
      <c r="R19" s="6">
        <v>5</v>
      </c>
      <c r="S19" s="6">
        <v>5</v>
      </c>
      <c r="T19" s="6">
        <v>0</v>
      </c>
      <c r="U19" s="6">
        <v>0</v>
      </c>
      <c r="V19" s="6">
        <v>0</v>
      </c>
      <c r="W19" s="6">
        <v>0</v>
      </c>
      <c r="X19" s="6"/>
      <c r="Y19" s="5">
        <v>1</v>
      </c>
      <c r="AB19" s="4" t="s">
        <v>3</v>
      </c>
      <c r="AC19" s="4" t="s">
        <v>3</v>
      </c>
    </row>
    <row r="20" spans="1:30" x14ac:dyDescent="0.3">
      <c r="A20" t="s">
        <v>143</v>
      </c>
      <c r="B20" s="2">
        <v>0</v>
      </c>
      <c r="C20" s="2">
        <v>0</v>
      </c>
      <c r="D20" s="2">
        <v>0</v>
      </c>
      <c r="E20" s="2">
        <v>5</v>
      </c>
      <c r="F20" s="2">
        <v>5</v>
      </c>
      <c r="G20" s="2">
        <v>5</v>
      </c>
      <c r="H20" s="2">
        <v>5</v>
      </c>
      <c r="I20" s="2">
        <v>5</v>
      </c>
      <c r="J20" s="2">
        <v>5</v>
      </c>
      <c r="K20" s="2">
        <v>5</v>
      </c>
      <c r="L20" s="2">
        <v>5</v>
      </c>
      <c r="M20" s="2">
        <v>5</v>
      </c>
      <c r="N20" s="2">
        <v>5</v>
      </c>
      <c r="O20" s="2">
        <v>5</v>
      </c>
      <c r="P20" s="2">
        <v>5</v>
      </c>
      <c r="Q20" s="2">
        <v>5</v>
      </c>
      <c r="R20" s="2">
        <v>5</v>
      </c>
      <c r="S20" s="2">
        <v>5</v>
      </c>
      <c r="T20" s="2"/>
      <c r="U20" s="2"/>
      <c r="V20" s="2"/>
      <c r="W20" s="2"/>
      <c r="X20" s="2"/>
      <c r="Y20" s="5">
        <v>1</v>
      </c>
    </row>
    <row r="22" spans="1:30" x14ac:dyDescent="0.3">
      <c r="A22" s="1" t="s">
        <v>95</v>
      </c>
      <c r="Z22"/>
      <c r="AA22" s="8" t="s">
        <v>162</v>
      </c>
    </row>
    <row r="23" spans="1:30" x14ac:dyDescent="0.3">
      <c r="A23" t="s">
        <v>157</v>
      </c>
      <c r="B23" s="7">
        <f t="shared" ref="B23:D24" si="2">31.6/60*1.2661</f>
        <v>0.66681266666666672</v>
      </c>
      <c r="C23" s="7">
        <f t="shared" si="2"/>
        <v>0.66681266666666672</v>
      </c>
      <c r="D23" s="7">
        <f t="shared" si="2"/>
        <v>0.66681266666666672</v>
      </c>
      <c r="E23" s="6">
        <f>8-(8*(E30/100))</f>
        <v>7.6</v>
      </c>
      <c r="F23" s="6">
        <f t="shared" ref="F23:S24" si="3">8-(8*(F30/100))</f>
        <v>7.6</v>
      </c>
      <c r="G23" s="6">
        <f t="shared" si="3"/>
        <v>7.6</v>
      </c>
      <c r="H23" s="6">
        <f t="shared" si="3"/>
        <v>7.6</v>
      </c>
      <c r="I23" s="6">
        <v>14</v>
      </c>
      <c r="J23" s="6">
        <f t="shared" si="3"/>
        <v>7.6</v>
      </c>
      <c r="K23" s="6">
        <f t="shared" si="3"/>
        <v>7.6</v>
      </c>
      <c r="L23" s="6">
        <f t="shared" si="3"/>
        <v>7.6</v>
      </c>
      <c r="M23" s="6">
        <f t="shared" si="3"/>
        <v>7.6</v>
      </c>
      <c r="N23" s="6">
        <f t="shared" si="3"/>
        <v>7.6</v>
      </c>
      <c r="O23" s="6">
        <f t="shared" si="3"/>
        <v>7.6</v>
      </c>
      <c r="P23" s="6">
        <f t="shared" si="3"/>
        <v>7.6</v>
      </c>
      <c r="Q23" s="6">
        <f t="shared" si="3"/>
        <v>7.6</v>
      </c>
      <c r="R23" s="6">
        <f t="shared" si="3"/>
        <v>7.6</v>
      </c>
      <c r="S23" s="6">
        <f t="shared" si="3"/>
        <v>7.6</v>
      </c>
      <c r="T23" s="2"/>
      <c r="U23" s="2"/>
      <c r="V23" s="2"/>
      <c r="W23" s="2"/>
      <c r="X23" s="2"/>
      <c r="Y23" s="5">
        <v>1</v>
      </c>
      <c r="Z23"/>
      <c r="AA23" s="8" t="s">
        <v>163</v>
      </c>
    </row>
    <row r="24" spans="1:30" ht="14.1" customHeight="1" x14ac:dyDescent="0.3">
      <c r="A24" t="s">
        <v>36</v>
      </c>
      <c r="B24" s="7">
        <f t="shared" si="2"/>
        <v>0.66681266666666672</v>
      </c>
      <c r="C24" s="7">
        <f t="shared" si="2"/>
        <v>0.66681266666666672</v>
      </c>
      <c r="D24" s="7">
        <f t="shared" si="2"/>
        <v>0.66681266666666672</v>
      </c>
      <c r="E24" s="6">
        <f>8-(8*(E31/100))</f>
        <v>7.6</v>
      </c>
      <c r="F24" s="6">
        <f t="shared" si="3"/>
        <v>7.6</v>
      </c>
      <c r="G24" s="6">
        <f t="shared" si="3"/>
        <v>7.6</v>
      </c>
      <c r="H24" s="6">
        <f t="shared" si="3"/>
        <v>7.6</v>
      </c>
      <c r="I24" s="6">
        <v>14</v>
      </c>
      <c r="J24" s="6">
        <f t="shared" si="3"/>
        <v>7.6</v>
      </c>
      <c r="K24" s="6">
        <f t="shared" si="3"/>
        <v>7.6</v>
      </c>
      <c r="L24" s="6">
        <f t="shared" si="3"/>
        <v>7.6</v>
      </c>
      <c r="M24" s="6">
        <f t="shared" si="3"/>
        <v>7.6</v>
      </c>
      <c r="N24" s="6">
        <f t="shared" si="3"/>
        <v>7.6</v>
      </c>
      <c r="O24" s="6">
        <f t="shared" si="3"/>
        <v>7.6</v>
      </c>
      <c r="P24" s="6">
        <f t="shared" si="3"/>
        <v>7.6</v>
      </c>
      <c r="Q24" s="6">
        <f t="shared" si="3"/>
        <v>7.6</v>
      </c>
      <c r="R24" s="6">
        <f t="shared" si="3"/>
        <v>7.6</v>
      </c>
      <c r="S24" s="6">
        <f t="shared" si="3"/>
        <v>7.6</v>
      </c>
      <c r="T24" s="2"/>
      <c r="U24" s="2"/>
      <c r="V24" s="2"/>
      <c r="W24" s="2"/>
      <c r="X24" s="2"/>
      <c r="Y24" s="5">
        <v>1</v>
      </c>
      <c r="Z24" s="5" t="s">
        <v>68</v>
      </c>
      <c r="AA24" s="8" t="s">
        <v>164</v>
      </c>
    </row>
    <row r="25" spans="1:30" x14ac:dyDescent="0.3">
      <c r="A25" t="s">
        <v>110</v>
      </c>
      <c r="B25" s="5">
        <v>100</v>
      </c>
      <c r="C25" s="5">
        <v>100</v>
      </c>
      <c r="D25" s="5">
        <v>100</v>
      </c>
      <c r="E25" s="6">
        <v>59</v>
      </c>
      <c r="F25" s="6">
        <v>59</v>
      </c>
      <c r="G25" s="6">
        <v>59</v>
      </c>
      <c r="H25" s="6">
        <v>59</v>
      </c>
      <c r="I25" s="6">
        <v>100</v>
      </c>
      <c r="J25" s="6">
        <v>59</v>
      </c>
      <c r="K25" s="6">
        <v>59</v>
      </c>
      <c r="L25" s="6">
        <v>59</v>
      </c>
      <c r="M25" s="6">
        <v>59</v>
      </c>
      <c r="N25" s="6">
        <v>59</v>
      </c>
      <c r="O25" s="6">
        <v>59</v>
      </c>
      <c r="P25" s="6">
        <v>59</v>
      </c>
      <c r="Q25" s="6">
        <v>59</v>
      </c>
      <c r="R25" s="6">
        <v>59</v>
      </c>
      <c r="S25" s="6">
        <v>59</v>
      </c>
      <c r="T25" s="2"/>
      <c r="U25" s="2"/>
      <c r="V25" s="2"/>
      <c r="W25" s="2"/>
      <c r="X25" s="2"/>
      <c r="Y25" s="5">
        <v>1</v>
      </c>
      <c r="AA25" s="8" t="s">
        <v>165</v>
      </c>
    </row>
    <row r="26" spans="1:30" x14ac:dyDescent="0.3">
      <c r="A26" t="s">
        <v>37</v>
      </c>
      <c r="B26" s="5">
        <v>100</v>
      </c>
      <c r="C26" s="6">
        <f>(1.46/[1]Vehicles!B3)*100</f>
        <v>36.5</v>
      </c>
      <c r="D26" s="7">
        <f>(1.46/[1]Vehicles!B4)*100</f>
        <v>18.25</v>
      </c>
      <c r="E26" s="5">
        <v>100</v>
      </c>
      <c r="F26" s="6">
        <f>100*2.4/[1]Vehicles!$B$3</f>
        <v>60</v>
      </c>
      <c r="G26" s="6">
        <v>36.5</v>
      </c>
      <c r="H26" s="6">
        <f>100*2.4/[1]Vehicles!$B$4</f>
        <v>30</v>
      </c>
      <c r="I26" s="6">
        <v>22.2254</v>
      </c>
      <c r="J26" s="5">
        <v>100</v>
      </c>
      <c r="K26" s="6">
        <f>100*2.4/[1]Vehicles!$B$3</f>
        <v>60</v>
      </c>
      <c r="L26" s="6">
        <v>36.5</v>
      </c>
      <c r="M26" s="6">
        <f>100*2.4/[1]Vehicles!$B$4</f>
        <v>30</v>
      </c>
      <c r="N26" s="6">
        <f>100*2.4/[1]Vehicles!$B$5</f>
        <v>12</v>
      </c>
      <c r="O26" s="5">
        <v>100</v>
      </c>
      <c r="P26" s="6">
        <f>100*2.4/[1]Vehicles!$B$3</f>
        <v>60</v>
      </c>
      <c r="Q26" s="6">
        <v>36.5</v>
      </c>
      <c r="R26" s="6">
        <f>100*2.4/[1]Vehicles!$B$4</f>
        <v>30</v>
      </c>
      <c r="S26" s="6">
        <f>100*2.4/[1]Vehicles!$B$5</f>
        <v>12</v>
      </c>
      <c r="T26" s="2"/>
      <c r="U26" s="2"/>
      <c r="V26" s="2"/>
      <c r="W26" s="2"/>
      <c r="X26" s="2"/>
      <c r="Y26" s="5">
        <v>1</v>
      </c>
      <c r="AA26" s="8" t="s">
        <v>82</v>
      </c>
    </row>
    <row r="27" spans="1:30" x14ac:dyDescent="0.3">
      <c r="A27" t="s">
        <v>38</v>
      </c>
      <c r="B27" s="7">
        <v>34</v>
      </c>
      <c r="C27" s="7">
        <v>34</v>
      </c>
      <c r="D27" s="7">
        <v>34</v>
      </c>
      <c r="E27" s="7">
        <v>21.9</v>
      </c>
      <c r="F27" s="7">
        <v>21.9</v>
      </c>
      <c r="G27" s="7">
        <v>21.9</v>
      </c>
      <c r="H27" s="7">
        <v>21.9</v>
      </c>
      <c r="I27" s="7">
        <v>21.9</v>
      </c>
      <c r="J27" s="7">
        <v>32.200000000000003</v>
      </c>
      <c r="K27" s="7">
        <v>32.200000000000003</v>
      </c>
      <c r="L27" s="7">
        <v>32.200000000000003</v>
      </c>
      <c r="M27" s="7">
        <v>32.200000000000003</v>
      </c>
      <c r="N27" s="7">
        <v>32.200000000000003</v>
      </c>
      <c r="O27" s="6">
        <v>81.2</v>
      </c>
      <c r="P27" s="6">
        <v>81.2</v>
      </c>
      <c r="Q27" s="6">
        <v>81.2</v>
      </c>
      <c r="R27" s="6">
        <v>81.2</v>
      </c>
      <c r="S27" s="6">
        <v>81.2</v>
      </c>
      <c r="T27" s="2"/>
      <c r="U27" s="2"/>
      <c r="V27" s="2"/>
      <c r="W27" s="2"/>
      <c r="X27" s="2"/>
      <c r="Y27" s="5">
        <v>1</v>
      </c>
      <c r="AA27" s="8" t="s">
        <v>74</v>
      </c>
    </row>
    <row r="28" spans="1:30" x14ac:dyDescent="0.3">
      <c r="A28" s="10" t="s">
        <v>39</v>
      </c>
      <c r="B28" s="6">
        <v>10.5</v>
      </c>
      <c r="C28" s="6">
        <v>10.5</v>
      </c>
      <c r="D28" s="6">
        <v>10.5</v>
      </c>
      <c r="E28" s="7">
        <v>3</v>
      </c>
      <c r="F28" s="7">
        <v>3</v>
      </c>
      <c r="G28" s="7">
        <v>3</v>
      </c>
      <c r="H28" s="7">
        <v>3</v>
      </c>
      <c r="I28" s="7">
        <v>3</v>
      </c>
      <c r="J28" s="6">
        <v>5.9</v>
      </c>
      <c r="K28" s="6">
        <v>5.9</v>
      </c>
      <c r="L28" s="6">
        <v>5.9</v>
      </c>
      <c r="M28" s="6">
        <v>5.9</v>
      </c>
      <c r="N28" s="6">
        <v>5.9</v>
      </c>
      <c r="O28" s="6">
        <v>86.3</v>
      </c>
      <c r="P28" s="6">
        <v>86.3</v>
      </c>
      <c r="Q28" s="6">
        <v>86.3</v>
      </c>
      <c r="R28" s="6">
        <v>86.3</v>
      </c>
      <c r="S28" s="6">
        <v>86.3</v>
      </c>
      <c r="T28" s="2"/>
      <c r="U28" s="2"/>
      <c r="V28" s="2"/>
      <c r="W28" s="2"/>
      <c r="X28" s="2"/>
      <c r="Y28" s="5">
        <v>1</v>
      </c>
      <c r="AA28" s="8" t="s">
        <v>60</v>
      </c>
    </row>
    <row r="29" spans="1:30" x14ac:dyDescent="0.3">
      <c r="A29" s="10" t="s">
        <v>40</v>
      </c>
      <c r="B29" s="5">
        <v>0</v>
      </c>
      <c r="C29" s="5">
        <v>0</v>
      </c>
      <c r="D29" s="5">
        <v>0</v>
      </c>
      <c r="E29" s="6">
        <v>8</v>
      </c>
      <c r="F29" s="6">
        <v>8</v>
      </c>
      <c r="G29" s="6">
        <v>8</v>
      </c>
      <c r="H29" s="6">
        <v>8</v>
      </c>
      <c r="I29" s="6">
        <v>8</v>
      </c>
      <c r="J29" s="6">
        <v>15</v>
      </c>
      <c r="K29" s="6">
        <v>15</v>
      </c>
      <c r="L29" s="6">
        <v>15</v>
      </c>
      <c r="M29" s="6">
        <v>15</v>
      </c>
      <c r="N29" s="6">
        <v>15</v>
      </c>
      <c r="O29" s="6">
        <v>15</v>
      </c>
      <c r="P29" s="6">
        <v>15</v>
      </c>
      <c r="Q29" s="6">
        <v>15</v>
      </c>
      <c r="R29" s="6">
        <v>15</v>
      </c>
      <c r="S29" s="6">
        <v>15</v>
      </c>
      <c r="T29" s="2"/>
      <c r="U29" s="2"/>
      <c r="V29" s="2"/>
      <c r="W29" s="2"/>
      <c r="X29" s="2"/>
      <c r="Y29" s="5">
        <v>1</v>
      </c>
      <c r="AA29" s="8" t="s">
        <v>83</v>
      </c>
    </row>
    <row r="30" spans="1:30" x14ac:dyDescent="0.3">
      <c r="A30" t="s">
        <v>141</v>
      </c>
      <c r="B30" s="5">
        <v>0</v>
      </c>
      <c r="C30" s="5">
        <v>0</v>
      </c>
      <c r="D30" s="5">
        <v>0</v>
      </c>
      <c r="E30" s="6">
        <v>5</v>
      </c>
      <c r="F30" s="6">
        <v>5</v>
      </c>
      <c r="G30" s="6">
        <v>5</v>
      </c>
      <c r="H30" s="6">
        <v>5</v>
      </c>
      <c r="I30" s="6">
        <v>5</v>
      </c>
      <c r="J30" s="6">
        <v>5</v>
      </c>
      <c r="K30" s="6">
        <v>5</v>
      </c>
      <c r="L30" s="6">
        <v>5</v>
      </c>
      <c r="M30" s="6">
        <v>5</v>
      </c>
      <c r="N30" s="6">
        <v>5</v>
      </c>
      <c r="O30" s="6">
        <v>5</v>
      </c>
      <c r="P30" s="6">
        <v>5</v>
      </c>
      <c r="Q30" s="6">
        <v>5</v>
      </c>
      <c r="R30" s="6">
        <v>5</v>
      </c>
      <c r="S30" s="6">
        <v>5</v>
      </c>
      <c r="T30" s="2"/>
      <c r="U30" s="2"/>
      <c r="V30" s="2"/>
      <c r="W30" s="2"/>
      <c r="X30" s="2"/>
      <c r="Y30" s="5">
        <v>1</v>
      </c>
      <c r="AA30" s="8" t="s">
        <v>76</v>
      </c>
    </row>
    <row r="31" spans="1:30" x14ac:dyDescent="0.3">
      <c r="A31" t="s">
        <v>144</v>
      </c>
      <c r="B31" s="2">
        <v>0</v>
      </c>
      <c r="C31" s="2">
        <v>0</v>
      </c>
      <c r="D31" s="2">
        <v>0</v>
      </c>
      <c r="E31" s="2">
        <v>5</v>
      </c>
      <c r="F31" s="2">
        <v>5</v>
      </c>
      <c r="G31" s="2">
        <v>5</v>
      </c>
      <c r="H31" s="2">
        <v>5</v>
      </c>
      <c r="I31" s="2">
        <v>5</v>
      </c>
      <c r="J31" s="2">
        <v>5</v>
      </c>
      <c r="K31" s="2">
        <v>5</v>
      </c>
      <c r="L31" s="2">
        <v>5</v>
      </c>
      <c r="M31" s="2">
        <v>5</v>
      </c>
      <c r="N31" s="2">
        <v>5</v>
      </c>
      <c r="O31" s="2">
        <v>5</v>
      </c>
      <c r="P31" s="2">
        <v>5</v>
      </c>
      <c r="Q31" s="2">
        <v>5</v>
      </c>
      <c r="R31" s="2">
        <v>5</v>
      </c>
      <c r="S31" s="2">
        <v>5</v>
      </c>
      <c r="T31" s="2"/>
      <c r="U31" s="2"/>
      <c r="V31" s="2"/>
      <c r="W31" s="2"/>
      <c r="X31" s="2"/>
      <c r="Y31" s="5">
        <v>1</v>
      </c>
      <c r="AA31" s="8" t="s">
        <v>84</v>
      </c>
    </row>
    <row r="32" spans="1:30" x14ac:dyDescent="0.3">
      <c r="AA32" s="8" t="s">
        <v>85</v>
      </c>
    </row>
    <row r="33" spans="1:27" x14ac:dyDescent="0.3">
      <c r="A33" s="1" t="s">
        <v>96</v>
      </c>
      <c r="Z33"/>
      <c r="AA33" s="8" t="s">
        <v>67</v>
      </c>
    </row>
    <row r="34" spans="1:27" x14ac:dyDescent="0.3">
      <c r="A34" t="s">
        <v>158</v>
      </c>
      <c r="B34" s="7">
        <f t="shared" ref="B34:D35" si="4">14.1/60*1.2661</f>
        <v>0.29753350000000001</v>
      </c>
      <c r="C34" s="7">
        <f t="shared" si="4"/>
        <v>0.29753350000000001</v>
      </c>
      <c r="D34" s="7">
        <f t="shared" si="4"/>
        <v>0.29753350000000001</v>
      </c>
      <c r="E34" s="6">
        <v>9.6</v>
      </c>
      <c r="F34" s="6">
        <v>9.6</v>
      </c>
      <c r="G34" s="6">
        <v>9.6</v>
      </c>
      <c r="H34" s="6">
        <v>9.6</v>
      </c>
      <c r="I34" s="6">
        <v>0</v>
      </c>
      <c r="J34" s="6">
        <v>9.6</v>
      </c>
      <c r="K34" s="6">
        <v>9.6</v>
      </c>
      <c r="L34" s="6">
        <v>9.6</v>
      </c>
      <c r="M34" s="6">
        <v>9.6</v>
      </c>
      <c r="N34" s="6">
        <v>9.6</v>
      </c>
      <c r="O34" s="6">
        <v>9.6</v>
      </c>
      <c r="P34" s="6">
        <v>9.6</v>
      </c>
      <c r="Q34" s="6">
        <v>9.6</v>
      </c>
      <c r="R34" s="6">
        <v>9.6</v>
      </c>
      <c r="S34" s="6">
        <v>9.6</v>
      </c>
      <c r="T34" s="2"/>
      <c r="U34" s="2"/>
      <c r="V34" s="2"/>
      <c r="W34" s="2"/>
      <c r="X34" s="2"/>
      <c r="Y34" s="5">
        <v>1</v>
      </c>
      <c r="Z34"/>
      <c r="AA34" s="8" t="s">
        <v>70</v>
      </c>
    </row>
    <row r="35" spans="1:27" x14ac:dyDescent="0.3">
      <c r="A35" t="s">
        <v>111</v>
      </c>
      <c r="B35" s="7">
        <f t="shared" si="4"/>
        <v>0.29753350000000001</v>
      </c>
      <c r="C35" s="7">
        <f t="shared" si="4"/>
        <v>0.29753350000000001</v>
      </c>
      <c r="D35" s="7">
        <f t="shared" si="4"/>
        <v>0.29753350000000001</v>
      </c>
      <c r="E35" s="6">
        <f t="shared" ref="E35:S35" si="5">20-E24-E13</f>
        <v>8.6000000000000014</v>
      </c>
      <c r="F35" s="6">
        <f t="shared" si="5"/>
        <v>8.6000000000000014</v>
      </c>
      <c r="G35" s="6">
        <f t="shared" si="5"/>
        <v>8.6000000000000014</v>
      </c>
      <c r="H35" s="6">
        <f t="shared" si="5"/>
        <v>8.6000000000000014</v>
      </c>
      <c r="I35" s="6">
        <v>0</v>
      </c>
      <c r="J35" s="6">
        <f t="shared" si="5"/>
        <v>8.6000000000000014</v>
      </c>
      <c r="K35" s="6">
        <f t="shared" si="5"/>
        <v>8.6000000000000014</v>
      </c>
      <c r="L35" s="6">
        <f t="shared" si="5"/>
        <v>8.6000000000000014</v>
      </c>
      <c r="M35" s="6">
        <f t="shared" si="5"/>
        <v>8.6000000000000014</v>
      </c>
      <c r="N35" s="6">
        <f t="shared" si="5"/>
        <v>8.6000000000000014</v>
      </c>
      <c r="O35" s="6">
        <f t="shared" si="5"/>
        <v>8.6000000000000014</v>
      </c>
      <c r="P35" s="6">
        <f t="shared" si="5"/>
        <v>8.6000000000000014</v>
      </c>
      <c r="Q35" s="6">
        <f t="shared" si="5"/>
        <v>8.6000000000000014</v>
      </c>
      <c r="R35" s="6">
        <f t="shared" si="5"/>
        <v>8.6000000000000014</v>
      </c>
      <c r="S35" s="6">
        <f t="shared" si="5"/>
        <v>8.6000000000000014</v>
      </c>
      <c r="T35" s="2"/>
      <c r="U35" s="2"/>
      <c r="V35" s="2"/>
      <c r="W35" s="2"/>
      <c r="X35" s="2"/>
      <c r="Y35" s="5">
        <v>1</v>
      </c>
      <c r="Z35" s="5" t="s">
        <v>68</v>
      </c>
      <c r="AA35" s="8" t="s">
        <v>89</v>
      </c>
    </row>
    <row r="36" spans="1:27" x14ac:dyDescent="0.3">
      <c r="A36" t="s">
        <v>112</v>
      </c>
      <c r="B36" s="5">
        <v>100</v>
      </c>
      <c r="C36" s="5">
        <v>100</v>
      </c>
      <c r="D36" s="5">
        <v>100</v>
      </c>
      <c r="E36" s="6">
        <v>30</v>
      </c>
      <c r="F36" s="6">
        <v>30</v>
      </c>
      <c r="G36" s="6">
        <v>30</v>
      </c>
      <c r="H36" s="6">
        <v>30</v>
      </c>
      <c r="I36" s="6">
        <v>0</v>
      </c>
      <c r="J36" s="6">
        <v>30</v>
      </c>
      <c r="K36" s="6">
        <v>30</v>
      </c>
      <c r="L36" s="6">
        <v>30</v>
      </c>
      <c r="M36" s="6">
        <v>30</v>
      </c>
      <c r="N36" s="6">
        <v>30</v>
      </c>
      <c r="O36" s="6">
        <v>30</v>
      </c>
      <c r="P36" s="6">
        <v>30</v>
      </c>
      <c r="Q36" s="6">
        <v>30</v>
      </c>
      <c r="R36" s="6">
        <v>30</v>
      </c>
      <c r="S36" s="6">
        <v>30</v>
      </c>
      <c r="T36" s="2"/>
      <c r="U36" s="2"/>
      <c r="V36" s="2"/>
      <c r="W36" s="2"/>
      <c r="X36" s="2"/>
      <c r="Y36" s="5">
        <v>1</v>
      </c>
      <c r="AA36" s="8" t="s">
        <v>91</v>
      </c>
    </row>
    <row r="37" spans="1:27" x14ac:dyDescent="0.3">
      <c r="A37" t="s">
        <v>113</v>
      </c>
      <c r="B37" s="5">
        <v>100</v>
      </c>
      <c r="C37" s="6">
        <f>(1.43/[1]Vehicles!B3)*100</f>
        <v>35.75</v>
      </c>
      <c r="D37" s="7">
        <f>(1.43/[1]Vehicles!B4)*100</f>
        <v>17.875</v>
      </c>
      <c r="E37" s="5">
        <v>100</v>
      </c>
      <c r="F37" s="6">
        <f>100*2.3/[1]Vehicles!$B$3</f>
        <v>57.499999999999993</v>
      </c>
      <c r="G37" s="6">
        <v>35.75</v>
      </c>
      <c r="H37" s="6">
        <f>100*2.3/[1]Vehicles!$B$4</f>
        <v>28.749999999999996</v>
      </c>
      <c r="I37" s="6">
        <v>0</v>
      </c>
      <c r="J37" s="5">
        <v>100</v>
      </c>
      <c r="K37" s="6">
        <f>100*2.3/[1]Vehicles!$B$3</f>
        <v>57.499999999999993</v>
      </c>
      <c r="L37" s="6">
        <v>35.75</v>
      </c>
      <c r="M37" s="6">
        <f>100*2.3/[1]Vehicles!$B$4</f>
        <v>28.749999999999996</v>
      </c>
      <c r="N37" s="6">
        <f>100*2.3/[1]Vehicles!$B$5</f>
        <v>11.499999999999998</v>
      </c>
      <c r="O37" s="5">
        <v>100</v>
      </c>
      <c r="P37" s="6">
        <f>100*2.3/[1]Vehicles!$B$3</f>
        <v>57.499999999999993</v>
      </c>
      <c r="Q37" s="6">
        <v>35.75</v>
      </c>
      <c r="R37" s="6">
        <f>100*2.3/[1]Vehicles!$B$4</f>
        <v>28.749999999999996</v>
      </c>
      <c r="S37" s="6">
        <f>100*2.3/[1]Vehicles!$B$5</f>
        <v>11.499999999999998</v>
      </c>
      <c r="T37" s="2"/>
      <c r="U37" s="2"/>
      <c r="V37" s="2"/>
      <c r="W37" s="2"/>
      <c r="X37" s="2"/>
      <c r="Y37" s="5">
        <v>1</v>
      </c>
      <c r="AA37" s="8" t="s">
        <v>92</v>
      </c>
    </row>
    <row r="38" spans="1:27" x14ac:dyDescent="0.3">
      <c r="A38" t="s">
        <v>114</v>
      </c>
      <c r="B38" s="7">
        <v>36.200000000000003</v>
      </c>
      <c r="C38" s="6">
        <v>36.200000000000003</v>
      </c>
      <c r="D38" s="6">
        <v>36.200000000000003</v>
      </c>
      <c r="E38" s="7">
        <v>23.7</v>
      </c>
      <c r="F38" s="7">
        <v>23.7</v>
      </c>
      <c r="G38" s="7">
        <v>23.7</v>
      </c>
      <c r="H38" s="7">
        <v>23.7</v>
      </c>
      <c r="I38" s="7">
        <v>0</v>
      </c>
      <c r="J38" s="7">
        <v>34</v>
      </c>
      <c r="K38" s="7">
        <v>34</v>
      </c>
      <c r="L38" s="7">
        <v>34</v>
      </c>
      <c r="M38" s="7">
        <v>34</v>
      </c>
      <c r="N38" s="7">
        <v>34</v>
      </c>
      <c r="O38" s="6">
        <v>89.1</v>
      </c>
      <c r="P38" s="6">
        <v>89.1</v>
      </c>
      <c r="Q38" s="6">
        <v>89.1</v>
      </c>
      <c r="R38" s="6">
        <v>89.1</v>
      </c>
      <c r="S38" s="6">
        <v>89.1</v>
      </c>
      <c r="T38" s="2"/>
      <c r="U38" s="2"/>
      <c r="V38" s="2"/>
      <c r="W38" s="2"/>
      <c r="X38" s="2"/>
      <c r="Y38" s="5">
        <v>1</v>
      </c>
      <c r="AA38" s="8" t="s">
        <v>93</v>
      </c>
    </row>
    <row r="39" spans="1:27" x14ac:dyDescent="0.3">
      <c r="A39" s="10" t="s">
        <v>115</v>
      </c>
      <c r="B39" s="6">
        <v>12.6</v>
      </c>
      <c r="C39" s="6">
        <v>12.6</v>
      </c>
      <c r="D39" s="6">
        <v>12.6</v>
      </c>
      <c r="E39" s="6">
        <v>3.4</v>
      </c>
      <c r="F39" s="6">
        <v>3.4</v>
      </c>
      <c r="G39" s="6">
        <v>3.4</v>
      </c>
      <c r="H39" s="6">
        <v>3.4</v>
      </c>
      <c r="I39" s="6">
        <v>0</v>
      </c>
      <c r="J39" s="6">
        <v>7.1</v>
      </c>
      <c r="K39" s="6">
        <v>7.1</v>
      </c>
      <c r="L39" s="6">
        <v>7.1</v>
      </c>
      <c r="M39" s="6">
        <v>7.1</v>
      </c>
      <c r="N39" s="6">
        <v>7.1</v>
      </c>
      <c r="O39" s="6">
        <v>76.900000000000006</v>
      </c>
      <c r="P39" s="6">
        <v>76.900000000000006</v>
      </c>
      <c r="Q39" s="6">
        <v>76.900000000000006</v>
      </c>
      <c r="R39" s="6">
        <v>76.900000000000006</v>
      </c>
      <c r="S39" s="6">
        <v>76.900000000000006</v>
      </c>
      <c r="T39" s="2"/>
      <c r="U39" s="2"/>
      <c r="V39" s="2"/>
      <c r="W39" s="2"/>
      <c r="X39" s="2"/>
      <c r="Y39" s="5">
        <v>1</v>
      </c>
      <c r="AA39" s="8" t="s">
        <v>80</v>
      </c>
    </row>
    <row r="40" spans="1:27" x14ac:dyDescent="0.3">
      <c r="A40" s="10" t="s">
        <v>116</v>
      </c>
      <c r="B40" s="5">
        <v>0</v>
      </c>
      <c r="C40" s="5">
        <v>0</v>
      </c>
      <c r="D40" s="5">
        <v>0</v>
      </c>
      <c r="E40" s="6">
        <v>8</v>
      </c>
      <c r="F40" s="6">
        <v>8</v>
      </c>
      <c r="G40" s="6">
        <v>8</v>
      </c>
      <c r="H40" s="6">
        <v>8</v>
      </c>
      <c r="I40" s="6">
        <v>0</v>
      </c>
      <c r="J40" s="6">
        <v>15</v>
      </c>
      <c r="K40" s="6">
        <v>15</v>
      </c>
      <c r="L40" s="6">
        <v>15</v>
      </c>
      <c r="M40" s="6">
        <v>15</v>
      </c>
      <c r="N40" s="6">
        <v>15</v>
      </c>
      <c r="O40" s="6">
        <v>15</v>
      </c>
      <c r="P40" s="6">
        <v>15</v>
      </c>
      <c r="Q40" s="6">
        <v>15</v>
      </c>
      <c r="R40" s="6">
        <v>15</v>
      </c>
      <c r="S40" s="6">
        <v>15</v>
      </c>
      <c r="T40" s="2"/>
      <c r="U40" s="2"/>
      <c r="V40" s="2"/>
      <c r="W40" s="2"/>
      <c r="X40" s="2"/>
      <c r="Y40" s="5">
        <v>1</v>
      </c>
      <c r="AA40" s="8" t="s">
        <v>98</v>
      </c>
    </row>
    <row r="41" spans="1:27" x14ac:dyDescent="0.3">
      <c r="A41" t="s">
        <v>142</v>
      </c>
      <c r="B41" s="5">
        <v>0</v>
      </c>
      <c r="C41" s="5">
        <v>0</v>
      </c>
      <c r="D41" s="5">
        <v>0</v>
      </c>
      <c r="E41" s="6">
        <v>5</v>
      </c>
      <c r="F41" s="6">
        <v>5</v>
      </c>
      <c r="G41" s="6">
        <v>5</v>
      </c>
      <c r="H41" s="6">
        <v>5</v>
      </c>
      <c r="I41" s="6">
        <v>0</v>
      </c>
      <c r="J41" s="6">
        <v>5</v>
      </c>
      <c r="K41" s="6">
        <v>5</v>
      </c>
      <c r="L41" s="6">
        <v>5</v>
      </c>
      <c r="M41" s="6">
        <v>5</v>
      </c>
      <c r="N41" s="6">
        <v>5</v>
      </c>
      <c r="O41" s="6">
        <v>5</v>
      </c>
      <c r="P41" s="6">
        <v>5</v>
      </c>
      <c r="Q41" s="6">
        <v>5</v>
      </c>
      <c r="R41" s="6">
        <v>5</v>
      </c>
      <c r="S41" s="6">
        <v>5</v>
      </c>
      <c r="T41" s="2"/>
      <c r="U41" s="2"/>
      <c r="V41" s="2"/>
      <c r="W41" s="2"/>
      <c r="X41" s="2"/>
      <c r="Y41" s="5">
        <v>1</v>
      </c>
    </row>
    <row r="42" spans="1:27" x14ac:dyDescent="0.3">
      <c r="A42" t="s">
        <v>145</v>
      </c>
      <c r="B42" s="2">
        <v>0</v>
      </c>
      <c r="C42" s="2">
        <v>0</v>
      </c>
      <c r="D42" s="2">
        <v>0</v>
      </c>
      <c r="E42" s="2">
        <v>20</v>
      </c>
      <c r="F42" s="2">
        <v>20</v>
      </c>
      <c r="G42" s="2">
        <v>20</v>
      </c>
      <c r="H42" s="2">
        <v>20</v>
      </c>
      <c r="I42" s="2">
        <v>0</v>
      </c>
      <c r="J42" s="2">
        <v>20</v>
      </c>
      <c r="K42" s="2">
        <v>20</v>
      </c>
      <c r="L42" s="2">
        <v>20</v>
      </c>
      <c r="M42" s="2">
        <v>20</v>
      </c>
      <c r="N42" s="2">
        <v>20</v>
      </c>
      <c r="O42" s="2">
        <v>20</v>
      </c>
      <c r="P42" s="2">
        <v>20</v>
      </c>
      <c r="Q42" s="2">
        <v>20</v>
      </c>
      <c r="R42" s="2">
        <v>20</v>
      </c>
      <c r="S42" s="2">
        <v>20</v>
      </c>
      <c r="T42" s="2"/>
      <c r="U42" s="2"/>
      <c r="V42" s="2"/>
      <c r="W42" s="2"/>
      <c r="X42" s="2"/>
      <c r="Y42" s="5">
        <v>1</v>
      </c>
    </row>
    <row r="45" spans="1:27" x14ac:dyDescent="0.3">
      <c r="A45" s="1" t="s">
        <v>29</v>
      </c>
    </row>
    <row r="46" spans="1:27" x14ac:dyDescent="0.3">
      <c r="A46" t="s">
        <v>99</v>
      </c>
      <c r="B46" s="9" t="s">
        <v>64</v>
      </c>
      <c r="C46" s="9" t="s">
        <v>64</v>
      </c>
      <c r="D46" s="9" t="s">
        <v>64</v>
      </c>
      <c r="E46" s="9" t="s">
        <v>65</v>
      </c>
      <c r="F46" s="9" t="s">
        <v>65</v>
      </c>
      <c r="G46" s="9" t="s">
        <v>65</v>
      </c>
      <c r="H46" s="9" t="s">
        <v>65</v>
      </c>
      <c r="I46" s="9" t="s">
        <v>65</v>
      </c>
      <c r="J46" s="9" t="s">
        <v>65</v>
      </c>
      <c r="K46" s="9" t="s">
        <v>65</v>
      </c>
      <c r="L46" s="9" t="s">
        <v>65</v>
      </c>
      <c r="M46" s="9" t="s">
        <v>65</v>
      </c>
      <c r="N46" s="9" t="s">
        <v>65</v>
      </c>
      <c r="O46" s="9" t="s">
        <v>65</v>
      </c>
      <c r="P46" s="9" t="s">
        <v>65</v>
      </c>
      <c r="Q46" s="9" t="s">
        <v>65</v>
      </c>
      <c r="R46" s="9" t="s">
        <v>65</v>
      </c>
      <c r="S46" s="9" t="s">
        <v>65</v>
      </c>
      <c r="T46" s="9" t="s">
        <v>86</v>
      </c>
      <c r="U46" s="9" t="s">
        <v>71</v>
      </c>
      <c r="V46" s="9" t="s">
        <v>87</v>
      </c>
      <c r="W46" s="9" t="s">
        <v>88</v>
      </c>
      <c r="X46" s="9"/>
    </row>
    <row r="47" spans="1:27" x14ac:dyDescent="0.3">
      <c r="A47" t="s">
        <v>100</v>
      </c>
      <c r="B47" s="5">
        <v>100</v>
      </c>
      <c r="C47" s="5">
        <v>100</v>
      </c>
      <c r="D47" s="5">
        <v>100</v>
      </c>
      <c r="E47" s="9" t="s">
        <v>79</v>
      </c>
      <c r="F47" s="9" t="s">
        <v>79</v>
      </c>
      <c r="G47" s="9" t="s">
        <v>79</v>
      </c>
      <c r="H47" s="9" t="s">
        <v>79</v>
      </c>
      <c r="I47" s="9" t="s">
        <v>79</v>
      </c>
      <c r="J47" s="9" t="s">
        <v>79</v>
      </c>
      <c r="K47" s="9" t="s">
        <v>79</v>
      </c>
      <c r="L47" s="9" t="s">
        <v>79</v>
      </c>
      <c r="M47" s="9" t="s">
        <v>79</v>
      </c>
      <c r="N47" s="9" t="s">
        <v>79</v>
      </c>
      <c r="O47" s="9" t="s">
        <v>79</v>
      </c>
      <c r="P47" s="9" t="s">
        <v>79</v>
      </c>
      <c r="Q47" s="9" t="s">
        <v>79</v>
      </c>
      <c r="R47" s="9" t="s">
        <v>79</v>
      </c>
      <c r="S47" s="9" t="s">
        <v>79</v>
      </c>
      <c r="T47" s="9" t="s">
        <v>77</v>
      </c>
      <c r="U47" s="9" t="s">
        <v>77</v>
      </c>
      <c r="V47" s="9" t="s">
        <v>77</v>
      </c>
      <c r="W47" s="9" t="s">
        <v>77</v>
      </c>
      <c r="X47" s="9"/>
    </row>
    <row r="48" spans="1:27" x14ac:dyDescent="0.3">
      <c r="A48" t="s">
        <v>101</v>
      </c>
      <c r="B48" s="5">
        <v>100</v>
      </c>
      <c r="C48" s="9" t="s">
        <v>57</v>
      </c>
      <c r="D48" s="9" t="s">
        <v>57</v>
      </c>
      <c r="E48" s="5">
        <v>100</v>
      </c>
      <c r="F48" s="9" t="s">
        <v>81</v>
      </c>
      <c r="G48" s="9" t="s">
        <v>57</v>
      </c>
      <c r="H48" s="9" t="s">
        <v>81</v>
      </c>
      <c r="I48" s="9" t="s">
        <v>81</v>
      </c>
      <c r="J48" s="5">
        <v>100</v>
      </c>
      <c r="K48" s="9" t="s">
        <v>81</v>
      </c>
      <c r="L48" s="9" t="s">
        <v>57</v>
      </c>
      <c r="M48" s="9" t="s">
        <v>81</v>
      </c>
      <c r="N48" s="9" t="s">
        <v>81</v>
      </c>
      <c r="O48" s="5">
        <v>100</v>
      </c>
      <c r="P48" s="9" t="s">
        <v>81</v>
      </c>
      <c r="Q48" s="9" t="s">
        <v>57</v>
      </c>
      <c r="R48" s="9" t="s">
        <v>81</v>
      </c>
      <c r="S48" s="9" t="s">
        <v>81</v>
      </c>
      <c r="T48" s="9" t="s">
        <v>90</v>
      </c>
      <c r="U48" s="9" t="s">
        <v>90</v>
      </c>
      <c r="V48" s="9" t="s">
        <v>72</v>
      </c>
      <c r="W48" s="9" t="s">
        <v>72</v>
      </c>
      <c r="X48" s="9"/>
    </row>
    <row r="49" spans="1:26" x14ac:dyDescent="0.3">
      <c r="A49" t="s">
        <v>102</v>
      </c>
      <c r="B49" s="9" t="s">
        <v>73</v>
      </c>
      <c r="C49" s="9" t="s">
        <v>73</v>
      </c>
      <c r="D49" s="9" t="s">
        <v>73</v>
      </c>
      <c r="E49" s="9" t="s">
        <v>62</v>
      </c>
      <c r="F49" s="9" t="s">
        <v>62</v>
      </c>
      <c r="G49" s="9" t="s">
        <v>62</v>
      </c>
      <c r="H49" s="9" t="s">
        <v>62</v>
      </c>
      <c r="I49" s="9" t="s">
        <v>62</v>
      </c>
      <c r="J49" s="9" t="s">
        <v>61</v>
      </c>
      <c r="K49" s="9" t="s">
        <v>61</v>
      </c>
      <c r="L49" s="9" t="s">
        <v>61</v>
      </c>
      <c r="M49" s="9" t="s">
        <v>61</v>
      </c>
      <c r="N49" s="9" t="s">
        <v>61</v>
      </c>
      <c r="O49" s="9" t="s">
        <v>63</v>
      </c>
      <c r="P49" s="9" t="s">
        <v>63</v>
      </c>
      <c r="Q49" s="9" t="s">
        <v>63</v>
      </c>
      <c r="R49" s="9" t="s">
        <v>63</v>
      </c>
      <c r="S49" s="9" t="s">
        <v>63</v>
      </c>
      <c r="T49" s="9" t="s">
        <v>69</v>
      </c>
      <c r="U49" s="9" t="s">
        <v>69</v>
      </c>
      <c r="V49" s="9" t="s">
        <v>69</v>
      </c>
      <c r="W49" s="9" t="s">
        <v>69</v>
      </c>
      <c r="X49" s="9"/>
    </row>
    <row r="50" spans="1:26" x14ac:dyDescent="0.3">
      <c r="A50" s="10" t="s">
        <v>103</v>
      </c>
      <c r="B50" s="9" t="s">
        <v>73</v>
      </c>
      <c r="C50" s="9" t="s">
        <v>73</v>
      </c>
      <c r="D50" s="9" t="s">
        <v>73</v>
      </c>
      <c r="E50" s="9" t="s">
        <v>62</v>
      </c>
      <c r="F50" s="9" t="s">
        <v>62</v>
      </c>
      <c r="G50" s="9" t="s">
        <v>62</v>
      </c>
      <c r="H50" s="9" t="s">
        <v>62</v>
      </c>
      <c r="I50" s="9" t="s">
        <v>62</v>
      </c>
      <c r="J50" s="9" t="s">
        <v>61</v>
      </c>
      <c r="K50" s="9" t="s">
        <v>61</v>
      </c>
      <c r="L50" s="9" t="s">
        <v>61</v>
      </c>
      <c r="M50" s="9" t="s">
        <v>61</v>
      </c>
      <c r="N50" s="9" t="s">
        <v>61</v>
      </c>
      <c r="O50" s="9" t="s">
        <v>63</v>
      </c>
      <c r="P50" s="9" t="s">
        <v>63</v>
      </c>
      <c r="Q50" s="9" t="s">
        <v>63</v>
      </c>
      <c r="R50" s="9" t="s">
        <v>63</v>
      </c>
      <c r="S50" s="9" t="s">
        <v>63</v>
      </c>
      <c r="T50" s="2"/>
      <c r="U50" s="2"/>
      <c r="V50" s="2"/>
      <c r="W50" s="2"/>
      <c r="X50" s="2"/>
    </row>
    <row r="51" spans="1:26" x14ac:dyDescent="0.3">
      <c r="A51" s="10" t="s">
        <v>104</v>
      </c>
      <c r="B51" s="5">
        <v>0</v>
      </c>
      <c r="C51" s="5">
        <v>0</v>
      </c>
      <c r="D51" s="5">
        <v>0</v>
      </c>
      <c r="E51" s="9" t="s">
        <v>58</v>
      </c>
      <c r="F51" s="9" t="s">
        <v>58</v>
      </c>
      <c r="G51" s="9" t="s">
        <v>58</v>
      </c>
      <c r="H51" s="9" t="s">
        <v>58</v>
      </c>
      <c r="I51" s="9" t="s">
        <v>58</v>
      </c>
      <c r="J51" s="9" t="s">
        <v>59</v>
      </c>
      <c r="K51" s="9" t="s">
        <v>59</v>
      </c>
      <c r="L51" s="9" t="s">
        <v>59</v>
      </c>
      <c r="M51" s="9" t="s">
        <v>59</v>
      </c>
      <c r="N51" s="9" t="s">
        <v>59</v>
      </c>
      <c r="O51" s="9" t="s">
        <v>59</v>
      </c>
      <c r="P51" s="9" t="s">
        <v>59</v>
      </c>
      <c r="Q51" s="9" t="s">
        <v>59</v>
      </c>
      <c r="R51" s="9" t="s">
        <v>59</v>
      </c>
      <c r="S51" s="9" t="s">
        <v>59</v>
      </c>
      <c r="T51" s="9" t="s">
        <v>78</v>
      </c>
      <c r="U51" s="9" t="s">
        <v>78</v>
      </c>
      <c r="V51" s="9" t="s">
        <v>78</v>
      </c>
      <c r="W51" s="9" t="s">
        <v>72</v>
      </c>
      <c r="X51" s="9"/>
    </row>
    <row r="52" spans="1:26" x14ac:dyDescent="0.3">
      <c r="A52" s="10" t="s">
        <v>146</v>
      </c>
      <c r="B52" s="9" t="s">
        <v>75</v>
      </c>
      <c r="C52" s="9" t="s">
        <v>75</v>
      </c>
      <c r="D52" s="9" t="s">
        <v>75</v>
      </c>
      <c r="E52" s="9" t="s">
        <v>75</v>
      </c>
      <c r="F52" s="9" t="s">
        <v>75</v>
      </c>
      <c r="G52" s="9" t="s">
        <v>75</v>
      </c>
      <c r="H52" s="9" t="s">
        <v>75</v>
      </c>
      <c r="I52" s="9" t="s">
        <v>75</v>
      </c>
      <c r="J52" s="9" t="s">
        <v>75</v>
      </c>
      <c r="K52" s="9" t="s">
        <v>75</v>
      </c>
      <c r="L52" s="9" t="s">
        <v>75</v>
      </c>
      <c r="M52" s="9" t="s">
        <v>75</v>
      </c>
      <c r="N52" s="9" t="s">
        <v>75</v>
      </c>
      <c r="O52" s="9" t="s">
        <v>75</v>
      </c>
      <c r="P52" s="9" t="s">
        <v>75</v>
      </c>
      <c r="Q52" s="9" t="s">
        <v>75</v>
      </c>
      <c r="R52" s="9" t="s">
        <v>75</v>
      </c>
      <c r="S52" s="9" t="s">
        <v>75</v>
      </c>
      <c r="T52" s="9" t="s">
        <v>75</v>
      </c>
      <c r="U52" s="9" t="s">
        <v>75</v>
      </c>
      <c r="V52" s="2"/>
      <c r="W52" s="2"/>
      <c r="X52" s="2"/>
    </row>
    <row r="53" spans="1:26" x14ac:dyDescent="0.3">
      <c r="A53" t="s">
        <v>148</v>
      </c>
      <c r="B53" s="9" t="s">
        <v>75</v>
      </c>
      <c r="C53" s="9" t="s">
        <v>75</v>
      </c>
      <c r="D53" s="9" t="s">
        <v>75</v>
      </c>
      <c r="E53" s="9" t="s">
        <v>75</v>
      </c>
      <c r="F53" s="9" t="s">
        <v>75</v>
      </c>
      <c r="G53" s="9" t="s">
        <v>75</v>
      </c>
      <c r="H53" s="9" t="s">
        <v>75</v>
      </c>
      <c r="I53" s="9" t="s">
        <v>75</v>
      </c>
      <c r="J53" s="9" t="s">
        <v>75</v>
      </c>
      <c r="K53" s="9" t="s">
        <v>75</v>
      </c>
      <c r="L53" s="9" t="s">
        <v>75</v>
      </c>
      <c r="M53" s="9" t="s">
        <v>75</v>
      </c>
      <c r="N53" s="9" t="s">
        <v>75</v>
      </c>
      <c r="O53" s="9" t="s">
        <v>75</v>
      </c>
      <c r="P53" s="9" t="s">
        <v>75</v>
      </c>
      <c r="Q53" s="9" t="s">
        <v>75</v>
      </c>
      <c r="R53" s="9" t="s">
        <v>75</v>
      </c>
      <c r="S53" s="9" t="s">
        <v>75</v>
      </c>
      <c r="T53" s="2"/>
      <c r="U53" s="2"/>
      <c r="V53" s="2"/>
      <c r="W53" s="2"/>
      <c r="X53" s="2"/>
    </row>
    <row r="55" spans="1:26" x14ac:dyDescent="0.3">
      <c r="A55" s="1" t="s">
        <v>35</v>
      </c>
    </row>
    <row r="56" spans="1:26" x14ac:dyDescent="0.3">
      <c r="A56" t="s">
        <v>105</v>
      </c>
      <c r="B56" s="9" t="s">
        <v>64</v>
      </c>
      <c r="C56" s="9" t="s">
        <v>64</v>
      </c>
      <c r="D56" s="9" t="s">
        <v>64</v>
      </c>
      <c r="E56" s="9" t="s">
        <v>66</v>
      </c>
      <c r="F56" s="9" t="s">
        <v>66</v>
      </c>
      <c r="G56" s="9" t="s">
        <v>66</v>
      </c>
      <c r="H56" s="9" t="s">
        <v>66</v>
      </c>
      <c r="I56" s="9" t="s">
        <v>66</v>
      </c>
      <c r="J56" s="9" t="s">
        <v>66</v>
      </c>
      <c r="K56" s="9" t="s">
        <v>66</v>
      </c>
      <c r="L56" s="9" t="s">
        <v>66</v>
      </c>
      <c r="M56" s="9" t="s">
        <v>66</v>
      </c>
      <c r="N56" s="9" t="s">
        <v>66</v>
      </c>
      <c r="O56" s="9" t="s">
        <v>66</v>
      </c>
      <c r="P56" s="9" t="s">
        <v>66</v>
      </c>
      <c r="Q56" s="9" t="s">
        <v>66</v>
      </c>
      <c r="R56" s="9" t="s">
        <v>66</v>
      </c>
      <c r="S56" s="9" t="s">
        <v>66</v>
      </c>
      <c r="T56" s="2"/>
      <c r="U56" s="2"/>
      <c r="V56" s="2"/>
      <c r="W56" s="2"/>
      <c r="X56" s="2"/>
      <c r="Z56" s="5" t="s">
        <v>68</v>
      </c>
    </row>
    <row r="57" spans="1:26" x14ac:dyDescent="0.3">
      <c r="A57" t="s">
        <v>117</v>
      </c>
      <c r="B57" s="5">
        <v>100</v>
      </c>
      <c r="C57" s="5">
        <v>100</v>
      </c>
      <c r="D57" s="5">
        <v>100</v>
      </c>
      <c r="E57" s="9" t="s">
        <v>79</v>
      </c>
      <c r="F57" s="9" t="s">
        <v>79</v>
      </c>
      <c r="G57" s="9" t="s">
        <v>79</v>
      </c>
      <c r="H57" s="9" t="s">
        <v>79</v>
      </c>
      <c r="I57" s="9" t="s">
        <v>79</v>
      </c>
      <c r="J57" s="9" t="s">
        <v>79</v>
      </c>
      <c r="K57" s="9" t="s">
        <v>79</v>
      </c>
      <c r="L57" s="9" t="s">
        <v>79</v>
      </c>
      <c r="M57" s="9" t="s">
        <v>79</v>
      </c>
      <c r="N57" s="9" t="s">
        <v>79</v>
      </c>
      <c r="O57" s="9" t="s">
        <v>79</v>
      </c>
      <c r="P57" s="9" t="s">
        <v>79</v>
      </c>
      <c r="Q57" s="9" t="s">
        <v>79</v>
      </c>
      <c r="R57" s="9" t="s">
        <v>79</v>
      </c>
      <c r="S57" s="9" t="s">
        <v>79</v>
      </c>
      <c r="T57" s="2"/>
      <c r="U57" s="2"/>
      <c r="V57" s="2"/>
      <c r="W57" s="2"/>
      <c r="X57" s="2"/>
    </row>
    <row r="58" spans="1:26" x14ac:dyDescent="0.3">
      <c r="A58" t="s">
        <v>106</v>
      </c>
      <c r="B58" s="5">
        <v>100</v>
      </c>
      <c r="C58" s="9" t="s">
        <v>57</v>
      </c>
      <c r="D58" s="9" t="s">
        <v>57</v>
      </c>
      <c r="E58" s="5">
        <v>100</v>
      </c>
      <c r="F58" s="9" t="s">
        <v>81</v>
      </c>
      <c r="G58" s="9" t="s">
        <v>57</v>
      </c>
      <c r="H58" s="9" t="s">
        <v>81</v>
      </c>
      <c r="I58" s="9" t="s">
        <v>81</v>
      </c>
      <c r="J58" s="5">
        <v>100</v>
      </c>
      <c r="K58" s="9" t="s">
        <v>81</v>
      </c>
      <c r="L58" s="9" t="s">
        <v>57</v>
      </c>
      <c r="M58" s="9" t="s">
        <v>81</v>
      </c>
      <c r="N58" s="9" t="s">
        <v>81</v>
      </c>
      <c r="O58" s="5">
        <v>100</v>
      </c>
      <c r="P58" s="9" t="s">
        <v>81</v>
      </c>
      <c r="Q58" s="9" t="s">
        <v>57</v>
      </c>
      <c r="R58" s="9" t="s">
        <v>81</v>
      </c>
      <c r="S58" s="9" t="s">
        <v>81</v>
      </c>
      <c r="T58" s="2"/>
      <c r="U58" s="2"/>
      <c r="V58" s="2"/>
      <c r="W58" s="2"/>
      <c r="X58" s="2"/>
    </row>
    <row r="59" spans="1:26" x14ac:dyDescent="0.3">
      <c r="A59" t="s">
        <v>107</v>
      </c>
      <c r="B59" s="9" t="s">
        <v>73</v>
      </c>
      <c r="C59" s="9" t="s">
        <v>73</v>
      </c>
      <c r="D59" s="9" t="s">
        <v>73</v>
      </c>
      <c r="E59" s="9" t="s">
        <v>62</v>
      </c>
      <c r="F59" s="9" t="s">
        <v>62</v>
      </c>
      <c r="G59" s="9" t="s">
        <v>62</v>
      </c>
      <c r="H59" s="9" t="s">
        <v>62</v>
      </c>
      <c r="I59" s="9" t="s">
        <v>62</v>
      </c>
      <c r="J59" s="9" t="s">
        <v>61</v>
      </c>
      <c r="K59" s="9" t="s">
        <v>61</v>
      </c>
      <c r="L59" s="9" t="s">
        <v>61</v>
      </c>
      <c r="M59" s="9" t="s">
        <v>61</v>
      </c>
      <c r="N59" s="9" t="s">
        <v>61</v>
      </c>
      <c r="O59" s="9" t="s">
        <v>63</v>
      </c>
      <c r="P59" s="9" t="s">
        <v>63</v>
      </c>
      <c r="Q59" s="9" t="s">
        <v>63</v>
      </c>
      <c r="R59" s="9" t="s">
        <v>63</v>
      </c>
      <c r="S59" s="9" t="s">
        <v>63</v>
      </c>
      <c r="T59" s="2"/>
      <c r="U59" s="2"/>
      <c r="V59" s="2"/>
      <c r="W59" s="2"/>
      <c r="X59" s="2"/>
    </row>
    <row r="60" spans="1:26" x14ac:dyDescent="0.3">
      <c r="A60" s="10" t="s">
        <v>108</v>
      </c>
      <c r="B60" s="9" t="s">
        <v>73</v>
      </c>
      <c r="C60" s="9" t="s">
        <v>73</v>
      </c>
      <c r="D60" s="9" t="s">
        <v>73</v>
      </c>
      <c r="E60" s="9" t="s">
        <v>62</v>
      </c>
      <c r="F60" s="9" t="s">
        <v>62</v>
      </c>
      <c r="G60" s="9" t="s">
        <v>62</v>
      </c>
      <c r="H60" s="9" t="s">
        <v>62</v>
      </c>
      <c r="I60" s="9" t="s">
        <v>62</v>
      </c>
      <c r="J60" s="9" t="s">
        <v>61</v>
      </c>
      <c r="K60" s="9" t="s">
        <v>61</v>
      </c>
      <c r="L60" s="9" t="s">
        <v>61</v>
      </c>
      <c r="M60" s="9" t="s">
        <v>61</v>
      </c>
      <c r="N60" s="9" t="s">
        <v>61</v>
      </c>
      <c r="O60" s="9" t="s">
        <v>63</v>
      </c>
      <c r="P60" s="9" t="s">
        <v>63</v>
      </c>
      <c r="Q60" s="9" t="s">
        <v>63</v>
      </c>
      <c r="R60" s="9" t="s">
        <v>63</v>
      </c>
      <c r="S60" s="9" t="s">
        <v>63</v>
      </c>
      <c r="T60" s="2"/>
      <c r="U60" s="2"/>
      <c r="V60" s="2"/>
      <c r="W60" s="2"/>
      <c r="X60" s="2"/>
    </row>
    <row r="61" spans="1:26" x14ac:dyDescent="0.3">
      <c r="A61" s="10" t="s">
        <v>109</v>
      </c>
      <c r="B61" s="5">
        <v>0</v>
      </c>
      <c r="C61" s="5">
        <v>0</v>
      </c>
      <c r="D61" s="5">
        <v>0</v>
      </c>
      <c r="E61" s="9" t="s">
        <v>58</v>
      </c>
      <c r="F61" s="9" t="s">
        <v>58</v>
      </c>
      <c r="G61" s="9" t="s">
        <v>58</v>
      </c>
      <c r="H61" s="9" t="s">
        <v>58</v>
      </c>
      <c r="I61" s="9" t="s">
        <v>58</v>
      </c>
      <c r="J61" s="9" t="s">
        <v>59</v>
      </c>
      <c r="K61" s="9" t="s">
        <v>59</v>
      </c>
      <c r="L61" s="9" t="s">
        <v>59</v>
      </c>
      <c r="M61" s="9" t="s">
        <v>59</v>
      </c>
      <c r="N61" s="9" t="s">
        <v>59</v>
      </c>
      <c r="O61" s="9" t="s">
        <v>59</v>
      </c>
      <c r="P61" s="9" t="s">
        <v>59</v>
      </c>
      <c r="Q61" s="9" t="s">
        <v>59</v>
      </c>
      <c r="R61" s="9" t="s">
        <v>59</v>
      </c>
      <c r="S61" s="9" t="s">
        <v>59</v>
      </c>
      <c r="T61" s="2"/>
      <c r="U61" s="2"/>
      <c r="V61" s="2"/>
      <c r="W61" s="2"/>
      <c r="X61" s="2"/>
    </row>
    <row r="62" spans="1:26" x14ac:dyDescent="0.3">
      <c r="A62" t="s">
        <v>147</v>
      </c>
      <c r="B62" s="9" t="s">
        <v>75</v>
      </c>
      <c r="C62" s="9" t="s">
        <v>75</v>
      </c>
      <c r="D62" s="9" t="s">
        <v>75</v>
      </c>
      <c r="E62" s="9" t="s">
        <v>75</v>
      </c>
      <c r="F62" s="9" t="s">
        <v>75</v>
      </c>
      <c r="G62" s="9" t="s">
        <v>75</v>
      </c>
      <c r="H62" s="9" t="s">
        <v>75</v>
      </c>
      <c r="I62" s="9" t="s">
        <v>75</v>
      </c>
      <c r="J62" s="9" t="s">
        <v>75</v>
      </c>
      <c r="K62" s="9" t="s">
        <v>75</v>
      </c>
      <c r="L62" s="9" t="s">
        <v>75</v>
      </c>
      <c r="M62" s="9" t="s">
        <v>75</v>
      </c>
      <c r="N62" s="9" t="s">
        <v>75</v>
      </c>
      <c r="O62" s="9" t="s">
        <v>75</v>
      </c>
      <c r="P62" s="9" t="s">
        <v>75</v>
      </c>
      <c r="Q62" s="9" t="s">
        <v>75</v>
      </c>
      <c r="R62" s="9" t="s">
        <v>75</v>
      </c>
      <c r="S62" s="9" t="s">
        <v>75</v>
      </c>
      <c r="T62" s="2"/>
      <c r="U62" s="2"/>
      <c r="V62" s="2"/>
      <c r="W62" s="2"/>
      <c r="X62" s="2"/>
    </row>
    <row r="63" spans="1:26" x14ac:dyDescent="0.3">
      <c r="A63" t="s">
        <v>148</v>
      </c>
      <c r="B63" s="9" t="s">
        <v>75</v>
      </c>
      <c r="C63" s="9" t="s">
        <v>75</v>
      </c>
      <c r="D63" s="9" t="s">
        <v>75</v>
      </c>
      <c r="E63" s="9" t="s">
        <v>75</v>
      </c>
      <c r="F63" s="9" t="s">
        <v>75</v>
      </c>
      <c r="G63" s="9" t="s">
        <v>75</v>
      </c>
      <c r="H63" s="9" t="s">
        <v>75</v>
      </c>
      <c r="I63" s="9" t="s">
        <v>75</v>
      </c>
      <c r="J63" s="9" t="s">
        <v>75</v>
      </c>
      <c r="K63" s="9" t="s">
        <v>75</v>
      </c>
      <c r="L63" s="9" t="s">
        <v>75</v>
      </c>
      <c r="M63" s="9" t="s">
        <v>75</v>
      </c>
      <c r="N63" s="9" t="s">
        <v>75</v>
      </c>
      <c r="O63" s="9" t="s">
        <v>75</v>
      </c>
      <c r="P63" s="9" t="s">
        <v>75</v>
      </c>
      <c r="Q63" s="9" t="s">
        <v>75</v>
      </c>
      <c r="R63" s="9" t="s">
        <v>75</v>
      </c>
      <c r="S63" s="9" t="s">
        <v>75</v>
      </c>
      <c r="T63" s="2"/>
      <c r="U63" s="2"/>
      <c r="V63" s="2"/>
      <c r="W63" s="2"/>
      <c r="X63" s="2"/>
    </row>
    <row r="65" spans="1:26" x14ac:dyDescent="0.3">
      <c r="A65" s="1" t="s">
        <v>97</v>
      </c>
    </row>
    <row r="66" spans="1:26" x14ac:dyDescent="0.3">
      <c r="A66" t="s">
        <v>118</v>
      </c>
      <c r="B66" s="9" t="s">
        <v>64</v>
      </c>
      <c r="C66" s="9" t="s">
        <v>64</v>
      </c>
      <c r="D66" s="9" t="s">
        <v>64</v>
      </c>
      <c r="E66" s="9" t="s">
        <v>66</v>
      </c>
      <c r="F66" s="9" t="s">
        <v>66</v>
      </c>
      <c r="G66" s="9" t="s">
        <v>66</v>
      </c>
      <c r="H66" s="9" t="s">
        <v>66</v>
      </c>
      <c r="I66" s="9" t="s">
        <v>66</v>
      </c>
      <c r="J66" s="9" t="s">
        <v>66</v>
      </c>
      <c r="K66" s="9" t="s">
        <v>66</v>
      </c>
      <c r="L66" s="9" t="s">
        <v>66</v>
      </c>
      <c r="M66" s="9" t="s">
        <v>66</v>
      </c>
      <c r="N66" s="9" t="s">
        <v>66</v>
      </c>
      <c r="O66" s="9" t="s">
        <v>66</v>
      </c>
      <c r="P66" s="9" t="s">
        <v>66</v>
      </c>
      <c r="Q66" s="9" t="s">
        <v>66</v>
      </c>
      <c r="R66" s="9" t="s">
        <v>66</v>
      </c>
      <c r="S66" s="9" t="s">
        <v>66</v>
      </c>
      <c r="T66" s="2"/>
      <c r="U66" s="2"/>
      <c r="V66" s="2"/>
      <c r="W66" s="2"/>
      <c r="X66" s="2"/>
      <c r="Z66" s="5" t="s">
        <v>68</v>
      </c>
    </row>
    <row r="67" spans="1:26" x14ac:dyDescent="0.3">
      <c r="A67" t="s">
        <v>119</v>
      </c>
      <c r="B67" s="5">
        <v>100</v>
      </c>
      <c r="C67" s="5">
        <v>100</v>
      </c>
      <c r="D67" s="5">
        <v>100</v>
      </c>
      <c r="E67" s="9" t="s">
        <v>79</v>
      </c>
      <c r="F67" s="9" t="s">
        <v>79</v>
      </c>
      <c r="G67" s="9" t="s">
        <v>79</v>
      </c>
      <c r="H67" s="9" t="s">
        <v>79</v>
      </c>
      <c r="I67" s="9" t="s">
        <v>79</v>
      </c>
      <c r="J67" s="9" t="s">
        <v>79</v>
      </c>
      <c r="K67" s="9" t="s">
        <v>79</v>
      </c>
      <c r="L67" s="9" t="s">
        <v>79</v>
      </c>
      <c r="M67" s="9" t="s">
        <v>79</v>
      </c>
      <c r="N67" s="9" t="s">
        <v>79</v>
      </c>
      <c r="O67" s="9" t="s">
        <v>79</v>
      </c>
      <c r="P67" s="9" t="s">
        <v>79</v>
      </c>
      <c r="Q67" s="9" t="s">
        <v>79</v>
      </c>
      <c r="R67" s="9" t="s">
        <v>79</v>
      </c>
      <c r="S67" s="9" t="s">
        <v>79</v>
      </c>
      <c r="T67" s="2"/>
      <c r="U67" s="2"/>
      <c r="V67" s="2"/>
      <c r="W67" s="2"/>
      <c r="X67" s="2"/>
    </row>
    <row r="68" spans="1:26" x14ac:dyDescent="0.3">
      <c r="A68" t="s">
        <v>120</v>
      </c>
      <c r="B68" s="5">
        <v>100</v>
      </c>
      <c r="C68" s="9" t="s">
        <v>57</v>
      </c>
      <c r="D68" s="9" t="s">
        <v>57</v>
      </c>
      <c r="E68" s="5">
        <v>100</v>
      </c>
      <c r="F68" s="9" t="s">
        <v>81</v>
      </c>
      <c r="G68" s="9" t="s">
        <v>57</v>
      </c>
      <c r="H68" s="9" t="s">
        <v>81</v>
      </c>
      <c r="I68" s="9" t="s">
        <v>81</v>
      </c>
      <c r="J68" s="5">
        <v>100</v>
      </c>
      <c r="K68" s="9" t="s">
        <v>81</v>
      </c>
      <c r="L68" s="9" t="s">
        <v>57</v>
      </c>
      <c r="M68" s="9" t="s">
        <v>81</v>
      </c>
      <c r="N68" s="9" t="s">
        <v>81</v>
      </c>
      <c r="O68" s="5">
        <v>100</v>
      </c>
      <c r="P68" s="9" t="s">
        <v>81</v>
      </c>
      <c r="Q68" s="9" t="s">
        <v>57</v>
      </c>
      <c r="R68" s="9" t="s">
        <v>81</v>
      </c>
      <c r="S68" s="9" t="s">
        <v>81</v>
      </c>
      <c r="T68" s="2"/>
      <c r="U68" s="2"/>
      <c r="V68" s="2"/>
      <c r="W68" s="2"/>
      <c r="X68" s="2"/>
    </row>
    <row r="69" spans="1:26" x14ac:dyDescent="0.3">
      <c r="A69" t="s">
        <v>121</v>
      </c>
      <c r="B69" s="9" t="s">
        <v>73</v>
      </c>
      <c r="C69" s="9" t="s">
        <v>73</v>
      </c>
      <c r="D69" s="9" t="s">
        <v>73</v>
      </c>
      <c r="E69" s="9" t="s">
        <v>62</v>
      </c>
      <c r="F69" s="9" t="s">
        <v>62</v>
      </c>
      <c r="G69" s="9" t="s">
        <v>62</v>
      </c>
      <c r="H69" s="9" t="s">
        <v>62</v>
      </c>
      <c r="I69" s="9" t="s">
        <v>62</v>
      </c>
      <c r="J69" s="9" t="s">
        <v>61</v>
      </c>
      <c r="K69" s="9" t="s">
        <v>61</v>
      </c>
      <c r="L69" s="9" t="s">
        <v>61</v>
      </c>
      <c r="M69" s="9" t="s">
        <v>61</v>
      </c>
      <c r="N69" s="9" t="s">
        <v>61</v>
      </c>
      <c r="O69" s="9" t="s">
        <v>63</v>
      </c>
      <c r="P69" s="9" t="s">
        <v>63</v>
      </c>
      <c r="Q69" s="9" t="s">
        <v>63</v>
      </c>
      <c r="R69" s="9" t="s">
        <v>63</v>
      </c>
      <c r="S69" s="9" t="s">
        <v>63</v>
      </c>
      <c r="T69" s="2"/>
      <c r="U69" s="2"/>
      <c r="V69" s="2"/>
      <c r="W69" s="2"/>
      <c r="X69" s="2"/>
    </row>
    <row r="70" spans="1:26" x14ac:dyDescent="0.3">
      <c r="A70" s="10" t="s">
        <v>122</v>
      </c>
      <c r="B70" s="9" t="s">
        <v>73</v>
      </c>
      <c r="C70" s="9" t="s">
        <v>73</v>
      </c>
      <c r="D70" s="9" t="s">
        <v>73</v>
      </c>
      <c r="E70" s="9" t="s">
        <v>62</v>
      </c>
      <c r="F70" s="9" t="s">
        <v>62</v>
      </c>
      <c r="G70" s="9" t="s">
        <v>62</v>
      </c>
      <c r="H70" s="9" t="s">
        <v>62</v>
      </c>
      <c r="I70" s="9" t="s">
        <v>62</v>
      </c>
      <c r="J70" s="9" t="s">
        <v>61</v>
      </c>
      <c r="K70" s="9" t="s">
        <v>61</v>
      </c>
      <c r="L70" s="9" t="s">
        <v>61</v>
      </c>
      <c r="M70" s="9" t="s">
        <v>61</v>
      </c>
      <c r="N70" s="9" t="s">
        <v>61</v>
      </c>
      <c r="O70" s="9" t="s">
        <v>63</v>
      </c>
      <c r="P70" s="9" t="s">
        <v>63</v>
      </c>
      <c r="Q70" s="9" t="s">
        <v>63</v>
      </c>
      <c r="R70" s="9" t="s">
        <v>63</v>
      </c>
      <c r="S70" s="9" t="s">
        <v>63</v>
      </c>
      <c r="T70" s="2"/>
      <c r="U70" s="2"/>
      <c r="V70" s="2"/>
      <c r="W70" s="2"/>
      <c r="X70" s="2"/>
    </row>
    <row r="71" spans="1:26" x14ac:dyDescent="0.3">
      <c r="A71" s="10" t="s">
        <v>123</v>
      </c>
      <c r="B71" s="5">
        <v>0</v>
      </c>
      <c r="C71" s="5">
        <v>0</v>
      </c>
      <c r="D71" s="5">
        <v>0</v>
      </c>
      <c r="E71" s="9" t="s">
        <v>58</v>
      </c>
      <c r="F71" s="9" t="s">
        <v>58</v>
      </c>
      <c r="G71" s="9" t="s">
        <v>58</v>
      </c>
      <c r="H71" s="9" t="s">
        <v>58</v>
      </c>
      <c r="I71" s="9" t="s">
        <v>58</v>
      </c>
      <c r="J71" s="9" t="s">
        <v>59</v>
      </c>
      <c r="K71" s="9" t="s">
        <v>59</v>
      </c>
      <c r="L71" s="9" t="s">
        <v>59</v>
      </c>
      <c r="M71" s="9" t="s">
        <v>59</v>
      </c>
      <c r="N71" s="9" t="s">
        <v>59</v>
      </c>
      <c r="O71" s="9" t="s">
        <v>59</v>
      </c>
      <c r="P71" s="9" t="s">
        <v>59</v>
      </c>
      <c r="Q71" s="9" t="s">
        <v>59</v>
      </c>
      <c r="R71" s="9" t="s">
        <v>59</v>
      </c>
      <c r="S71" s="9" t="s">
        <v>59</v>
      </c>
      <c r="T71" s="2"/>
      <c r="U71" s="2"/>
      <c r="V71" s="2"/>
      <c r="W71" s="2"/>
      <c r="X71" s="2"/>
    </row>
    <row r="72" spans="1:26" x14ac:dyDescent="0.3">
      <c r="A72" t="s">
        <v>149</v>
      </c>
      <c r="B72" s="9" t="s">
        <v>75</v>
      </c>
      <c r="C72" s="9" t="s">
        <v>75</v>
      </c>
      <c r="D72" s="9" t="s">
        <v>75</v>
      </c>
      <c r="E72" s="9" t="s">
        <v>75</v>
      </c>
      <c r="F72" s="9" t="s">
        <v>75</v>
      </c>
      <c r="G72" s="9" t="s">
        <v>75</v>
      </c>
      <c r="H72" s="9" t="s">
        <v>75</v>
      </c>
      <c r="I72" s="9" t="s">
        <v>75</v>
      </c>
      <c r="J72" s="9" t="s">
        <v>75</v>
      </c>
      <c r="K72" s="9" t="s">
        <v>75</v>
      </c>
      <c r="L72" s="9" t="s">
        <v>75</v>
      </c>
      <c r="M72" s="9" t="s">
        <v>75</v>
      </c>
      <c r="N72" s="9" t="s">
        <v>75</v>
      </c>
      <c r="O72" s="9" t="s">
        <v>75</v>
      </c>
      <c r="P72" s="9" t="s">
        <v>75</v>
      </c>
      <c r="Q72" s="9" t="s">
        <v>75</v>
      </c>
      <c r="R72" s="9" t="s">
        <v>75</v>
      </c>
      <c r="S72" s="9" t="s">
        <v>75</v>
      </c>
      <c r="T72" s="2"/>
      <c r="U72" s="2"/>
      <c r="V72" s="2"/>
      <c r="W72" s="2"/>
      <c r="X72" s="2"/>
    </row>
    <row r="73" spans="1:26" x14ac:dyDescent="0.3">
      <c r="A73" t="s">
        <v>150</v>
      </c>
      <c r="B73" s="9" t="s">
        <v>75</v>
      </c>
      <c r="C73" s="9" t="s">
        <v>75</v>
      </c>
      <c r="D73" s="9" t="s">
        <v>75</v>
      </c>
      <c r="E73" s="9" t="s">
        <v>75</v>
      </c>
      <c r="F73" s="9" t="s">
        <v>75</v>
      </c>
      <c r="G73" s="9" t="s">
        <v>75</v>
      </c>
      <c r="H73" s="9" t="s">
        <v>75</v>
      </c>
      <c r="I73" s="9" t="s">
        <v>75</v>
      </c>
      <c r="J73" s="9" t="s">
        <v>75</v>
      </c>
      <c r="K73" s="9" t="s">
        <v>75</v>
      </c>
      <c r="L73" s="9" t="s">
        <v>75</v>
      </c>
      <c r="M73" s="9" t="s">
        <v>75</v>
      </c>
      <c r="N73" s="9" t="s">
        <v>75</v>
      </c>
      <c r="O73" s="9" t="s">
        <v>75</v>
      </c>
      <c r="P73" s="9" t="s">
        <v>75</v>
      </c>
      <c r="Q73" s="9" t="s">
        <v>75</v>
      </c>
      <c r="R73" s="9" t="s">
        <v>75</v>
      </c>
      <c r="S73" s="9" t="s">
        <v>75</v>
      </c>
      <c r="T73" s="2"/>
      <c r="U73" s="2"/>
      <c r="V73" s="2"/>
      <c r="W73" s="2"/>
      <c r="X73" s="2"/>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Realizations</vt:lpstr>
      <vt:lpstr>Vehicles</vt:lpstr>
      <vt:lpstr>PT</vt:lpstr>
      <vt:lpstr>Parameters</vt:lpstr>
      <vt:lpstr>Realizations_ZH</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Becker  Henrik</dc:creator>
  <cp:lastModifiedBy>Becker  Felix</cp:lastModifiedBy>
  <dcterms:created xsi:type="dcterms:W3CDTF">2016-11-10T08:32:24Z</dcterms:created>
  <dcterms:modified xsi:type="dcterms:W3CDTF">2018-10-10T09:54:34Z</dcterms:modified>
</cp:coreProperties>
</file>