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1601504\.julia\dev\Reserving.jl\"/>
    </mc:Choice>
  </mc:AlternateContent>
  <xr:revisionPtr revIDLastSave="0" documentId="13_ncr:1_{3CFC64BD-3B47-4508-9159-CD8FB83D95A4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three year LDF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" i="2"/>
  <c r="V7" i="2"/>
  <c r="V5" i="2"/>
  <c r="V8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6" i="2"/>
  <c r="V2" i="2"/>
  <c r="V4" i="2"/>
  <c r="V3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AA2" i="1"/>
  <c r="AC3" i="1"/>
  <c r="AC4" i="1"/>
  <c r="AC5" i="1"/>
  <c r="AC6" i="1"/>
  <c r="AC7" i="1"/>
  <c r="AC8" i="1"/>
  <c r="AC9" i="1"/>
  <c r="AC10" i="1"/>
  <c r="AC11" i="1"/>
  <c r="AC2" i="1"/>
  <c r="AC12" i="1"/>
  <c r="AA3" i="1"/>
  <c r="AA4" i="1"/>
  <c r="AA5" i="1"/>
  <c r="AA6" i="1"/>
  <c r="AA7" i="1"/>
  <c r="AA8" i="1"/>
  <c r="AA9" i="1"/>
  <c r="AA10" i="1"/>
  <c r="AA11" i="1"/>
  <c r="P2" i="1"/>
  <c r="N6" i="1"/>
  <c r="N5" i="1"/>
  <c r="N4" i="1"/>
  <c r="N3" i="1"/>
  <c r="N2" i="1"/>
  <c r="A28" i="1"/>
  <c r="A29" i="1"/>
  <c r="A30" i="1"/>
  <c r="A31" i="1"/>
  <c r="A32" i="1"/>
  <c r="A33" i="1"/>
  <c r="A34" i="1"/>
  <c r="A35" i="1"/>
  <c r="A27" i="1"/>
  <c r="B35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G27" i="1"/>
  <c r="H27" i="1"/>
  <c r="I27" i="1"/>
  <c r="J27" i="1"/>
  <c r="C27" i="1"/>
  <c r="D27" i="1"/>
  <c r="E27" i="1"/>
  <c r="F27" i="1"/>
  <c r="B27" i="1"/>
  <c r="K23" i="1"/>
  <c r="K24" i="1" s="1"/>
  <c r="M2" i="1" s="1"/>
  <c r="L11" i="1"/>
  <c r="L10" i="1"/>
  <c r="L9" i="1"/>
  <c r="L8" i="1"/>
  <c r="L7" i="1"/>
  <c r="L6" i="1"/>
  <c r="L5" i="1"/>
  <c r="L4" i="1"/>
  <c r="L3" i="1"/>
  <c r="L2" i="1"/>
  <c r="Q11" i="1"/>
  <c r="P3" i="1"/>
  <c r="O11" i="1"/>
  <c r="P10" i="1"/>
  <c r="P9" i="1"/>
  <c r="P8" i="1"/>
  <c r="P7" i="1"/>
  <c r="P6" i="1"/>
  <c r="P5" i="1"/>
  <c r="P4" i="1"/>
  <c r="N10" i="1"/>
  <c r="N9" i="1"/>
  <c r="N8" i="1"/>
  <c r="N7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B15" i="1"/>
  <c r="B16" i="1"/>
  <c r="B17" i="1"/>
  <c r="B18" i="1"/>
  <c r="B19" i="1"/>
  <c r="B20" i="1"/>
  <c r="B21" i="1"/>
  <c r="B22" i="1"/>
  <c r="B14" i="1"/>
  <c r="Q9" i="1" l="1"/>
  <c r="R4" i="1" s="1"/>
  <c r="U4" i="1" s="1"/>
  <c r="Z2" i="1"/>
  <c r="AB2" i="1"/>
  <c r="O9" i="1"/>
  <c r="S4" i="1" s="1"/>
  <c r="V4" i="1" s="1"/>
  <c r="S2" i="1"/>
  <c r="V2" i="1" s="1"/>
  <c r="O6" i="1"/>
  <c r="S7" i="1" s="1"/>
  <c r="V7" i="1" s="1"/>
  <c r="O7" i="1"/>
  <c r="S6" i="1" s="1"/>
  <c r="V6" i="1" s="1"/>
  <c r="Q3" i="1"/>
  <c r="R10" i="1" s="1"/>
  <c r="U10" i="1" s="1"/>
  <c r="T2" i="1"/>
  <c r="Q5" i="1"/>
  <c r="R8" i="1" s="1"/>
  <c r="U8" i="1" s="1"/>
  <c r="B23" i="1"/>
  <c r="Q6" i="1"/>
  <c r="R7" i="1" s="1"/>
  <c r="U7" i="1" s="1"/>
  <c r="Q8" i="1"/>
  <c r="R5" i="1" s="1"/>
  <c r="U5" i="1" s="1"/>
  <c r="O8" i="1"/>
  <c r="S5" i="1" s="1"/>
  <c r="V5" i="1" s="1"/>
  <c r="Q7" i="1"/>
  <c r="R6" i="1" s="1"/>
  <c r="U6" i="1" s="1"/>
  <c r="O5" i="1"/>
  <c r="S8" i="1" s="1"/>
  <c r="V8" i="1" s="1"/>
  <c r="O4" i="1"/>
  <c r="S9" i="1" s="1"/>
  <c r="V9" i="1" s="1"/>
  <c r="O3" i="1"/>
  <c r="S10" i="1" s="1"/>
  <c r="V10" i="1" s="1"/>
  <c r="Q4" i="1"/>
  <c r="R9" i="1" s="1"/>
  <c r="U9" i="1" s="1"/>
  <c r="O10" i="1"/>
  <c r="S3" i="1" s="1"/>
  <c r="V3" i="1" s="1"/>
  <c r="Q10" i="1"/>
  <c r="R3" i="1" s="1"/>
  <c r="U3" i="1" s="1"/>
  <c r="Q2" i="1"/>
  <c r="R11" i="1" s="1"/>
  <c r="U11" i="1" s="1"/>
  <c r="O2" i="1"/>
  <c r="S11" i="1" s="1"/>
  <c r="V11" i="1" s="1"/>
  <c r="R2" i="1"/>
  <c r="U2" i="1" s="1"/>
  <c r="H23" i="1"/>
  <c r="F23" i="1"/>
  <c r="E23" i="1"/>
  <c r="D23" i="1"/>
  <c r="C23" i="1"/>
  <c r="I23" i="1"/>
  <c r="J23" i="1"/>
  <c r="J24" i="1" s="1"/>
  <c r="M3" i="1" s="1"/>
  <c r="Z3" i="1" s="1"/>
  <c r="G23" i="1"/>
  <c r="Y3" i="1" l="1"/>
  <c r="W2" i="1"/>
  <c r="Y2" i="1"/>
  <c r="T3" i="1"/>
  <c r="AB3" i="1"/>
  <c r="G24" i="1"/>
  <c r="C24" i="1"/>
  <c r="I24" i="1"/>
  <c r="E24" i="1"/>
  <c r="D24" i="1"/>
  <c r="B24" i="1"/>
  <c r="F24" i="1"/>
  <c r="H24" i="1"/>
  <c r="W3" i="1" l="1"/>
  <c r="M11" i="1"/>
  <c r="Z11" i="1" s="1"/>
  <c r="M7" i="1"/>
  <c r="Z7" i="1" s="1"/>
  <c r="M4" i="1"/>
  <c r="Z4" i="1" s="1"/>
  <c r="M10" i="1"/>
  <c r="Z10" i="1" s="1"/>
  <c r="M9" i="1"/>
  <c r="Z9" i="1" s="1"/>
  <c r="M6" i="1"/>
  <c r="Z6" i="1" s="1"/>
  <c r="M5" i="1"/>
  <c r="Z5" i="1" s="1"/>
  <c r="M8" i="1"/>
  <c r="Z8" i="1" s="1"/>
  <c r="Y5" i="1" l="1"/>
  <c r="T8" i="1"/>
  <c r="AB8" i="1"/>
  <c r="T6" i="1"/>
  <c r="AB6" i="1"/>
  <c r="T7" i="1"/>
  <c r="AB7" i="1"/>
  <c r="T9" i="1"/>
  <c r="AB9" i="1"/>
  <c r="T10" i="1"/>
  <c r="AB10" i="1"/>
  <c r="T5" i="1"/>
  <c r="AB5" i="1"/>
  <c r="T4" i="1"/>
  <c r="Y4" i="1" s="1"/>
  <c r="AB4" i="1"/>
  <c r="T11" i="1"/>
  <c r="AB11" i="1"/>
  <c r="Y6" i="1" l="1"/>
  <c r="W11" i="1"/>
  <c r="W9" i="1"/>
  <c r="W4" i="1"/>
  <c r="W10" i="1"/>
  <c r="W7" i="1"/>
  <c r="W8" i="1"/>
  <c r="W5" i="1"/>
  <c r="W6" i="1"/>
  <c r="Y7" i="1" l="1"/>
  <c r="Y8" i="1" l="1"/>
  <c r="Y9" i="1" l="1"/>
  <c r="Y11" i="1" l="1"/>
  <c r="Y10" i="1"/>
</calcChain>
</file>

<file path=xl/sharedStrings.xml><?xml version="1.0" encoding="utf-8"?>
<sst xmlns="http://schemas.openxmlformats.org/spreadsheetml/2006/main" count="61" uniqueCount="61">
  <si>
    <t>12 to 24</t>
  </si>
  <si>
    <t>24 to 36</t>
  </si>
  <si>
    <t>36 to 48</t>
  </si>
  <si>
    <t>48 to 60</t>
  </si>
  <si>
    <t>60 to 72</t>
  </si>
  <si>
    <t>72 to 84</t>
  </si>
  <si>
    <t>84 to 96</t>
  </si>
  <si>
    <t>96 to 108</t>
  </si>
  <si>
    <t>108 to 120</t>
  </si>
  <si>
    <t>Average</t>
  </si>
  <si>
    <t>3 year ATAs</t>
  </si>
  <si>
    <t>3 year ATUs</t>
  </si>
  <si>
    <t>Last ATA</t>
  </si>
  <si>
    <t>Last ATU</t>
  </si>
  <si>
    <t>* Assuming 120 months is ultimate</t>
  </si>
  <si>
    <t>Ultimate using Last ATU</t>
  </si>
  <si>
    <t>Ultimate using 3 Year ATU</t>
  </si>
  <si>
    <t>Latest Diagonal</t>
  </si>
  <si>
    <t>*hard-coded</t>
  </si>
  <si>
    <t>120 to ult</t>
  </si>
  <si>
    <t>Average ATUs</t>
  </si>
  <si>
    <t>Chainladder IBNR using Last ATU</t>
  </si>
  <si>
    <t>Chainladder IBNR using 3 Year ATU</t>
  </si>
  <si>
    <t>Chainladder IBNR using Average ATU</t>
  </si>
  <si>
    <t>Loss Development Factors (LDFs)</t>
  </si>
  <si>
    <t>Year-on-year changes (YOYs)</t>
  </si>
  <si>
    <t>Losses by Accident Year</t>
  </si>
  <si>
    <t>``</t>
  </si>
  <si>
    <t>Premiums</t>
  </si>
  <si>
    <t>Born-Ferg Estimated Ultimate Using Average ATU</t>
  </si>
  <si>
    <t>Average ATU</t>
  </si>
  <si>
    <t>Chainladder Ultimate using Average ATU</t>
  </si>
  <si>
    <t>Expected Claims Method using 70% ECR</t>
  </si>
  <si>
    <t>Cape Cod ECR</t>
  </si>
  <si>
    <t>Used Up Premium</t>
  </si>
  <si>
    <t>Chainladder Ultimate Loss Ratios using Average ATU</t>
  </si>
  <si>
    <t>Cape Cod Estimated Ultimate Losses</t>
  </si>
  <si>
    <t>w</t>
  </si>
  <si>
    <t>AY 2000</t>
  </si>
  <si>
    <t>AY 2001</t>
  </si>
  <si>
    <t>AY 2002</t>
  </si>
  <si>
    <t>AY 2003</t>
  </si>
  <si>
    <t>AY 2004</t>
  </si>
  <si>
    <t>AY 2005</t>
  </si>
  <si>
    <t>AY 2006</t>
  </si>
  <si>
    <t>AY 2007</t>
  </si>
  <si>
    <t>AY 2008</t>
  </si>
  <si>
    <t>AY 2009</t>
  </si>
  <si>
    <t>AY 2010</t>
  </si>
  <si>
    <t>AY 2011</t>
  </si>
  <si>
    <t>AY 2012</t>
  </si>
  <si>
    <t>AY 2013</t>
  </si>
  <si>
    <t>AY 2014</t>
  </si>
  <si>
    <t>AY 2015</t>
  </si>
  <si>
    <t>AY 2016</t>
  </si>
  <si>
    <t>AY 2017</t>
  </si>
  <si>
    <t>AY 2018</t>
  </si>
  <si>
    <t>AY 2019</t>
  </si>
  <si>
    <t>Three year LDF</t>
  </si>
  <si>
    <t>In Julia</t>
  </si>
  <si>
    <t>Same?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</si>
</sst>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3" fillId="2" borderId="0" xfId="0" applyFont="1" applyFill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166" fontId="0" fillId="0" borderId="0" xfId="0" applyNumberFormat="1"/>
    <xf numFmtId="166" fontId="0" fillId="0" borderId="0" xfId="1" applyNumberFormat="1" applyFont="1"/>
    <xf numFmtId="0" fontId="3" fillId="3" borderId="0" xfId="0" applyFont="1" applyFill="1"/>
    <xf numFmtId="166" fontId="0" fillId="0" borderId="0" xfId="1" applyNumberFormat="1" applyFont="1" applyFill="1"/>
    <xf numFmtId="166" fontId="5" fillId="0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 applyFill="1"/>
    <xf numFmtId="164" fontId="0" fillId="0" borderId="0" xfId="0" applyNumberFormat="1" applyFill="1"/>
    <xf numFmtId="165" fontId="4" fillId="0" borderId="0" xfId="0" applyNumberFormat="1" applyFont="1" applyFill="1"/>
    <xf numFmtId="0" fontId="3" fillId="4" borderId="0" xfId="0" applyFont="1" applyFill="1"/>
    <xf numFmtId="9" fontId="0" fillId="0" borderId="0" xfId="2" applyFont="1"/>
    <xf numFmtId="2" fontId="0" fillId="0" borderId="0" xfId="0" applyNumberFormat="1"/>
    <xf numFmtId="0" fontId="0" fillId="5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Estimates</a:t>
            </a:r>
            <a:r>
              <a:rPr lang="en-US" baseline="0"/>
              <a:t> for Chainladder Ultimates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Ultimate using Last ATU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Sheet1!$R$2:$R$11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33464.219086864621</c:v>
                </c:pt>
                <c:pt idx="2">
                  <c:v>26673.763349167286</c:v>
                </c:pt>
                <c:pt idx="3">
                  <c:v>48487.892302884029</c:v>
                </c:pt>
                <c:pt idx="4">
                  <c:v>33850.871777919565</c:v>
                </c:pt>
                <c:pt idx="5">
                  <c:v>31594.950024898906</c:v>
                </c:pt>
                <c:pt idx="6">
                  <c:v>50467.641626959055</c:v>
                </c:pt>
                <c:pt idx="7">
                  <c:v>30914.53641380207</c:v>
                </c:pt>
                <c:pt idx="8">
                  <c:v>39589.055979052035</c:v>
                </c:pt>
                <c:pt idx="9">
                  <c:v>38846.664166066839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B-4828-AED8-8510AFF50EA9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Ultimate using 3 Year ATU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Sheet1!$S$2:$S$11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31084.706803758374</c:v>
                </c:pt>
                <c:pt idx="2">
                  <c:v>25527.996311832652</c:v>
                </c:pt>
                <c:pt idx="3">
                  <c:v>47884.534678887067</c:v>
                </c:pt>
                <c:pt idx="4">
                  <c:v>33495.136427498088</c:v>
                </c:pt>
                <c:pt idx="5">
                  <c:v>30249.649387419744</c:v>
                </c:pt>
                <c:pt idx="6">
                  <c:v>49824.047125281904</c:v>
                </c:pt>
                <c:pt idx="7">
                  <c:v>29902.666189319643</c:v>
                </c:pt>
                <c:pt idx="8">
                  <c:v>38736.154602610004</c:v>
                </c:pt>
                <c:pt idx="9">
                  <c:v>38009.756780476462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B-4828-AED8-8510AFF50EA9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Chainladder Ultimate using Average ATU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Sheet1!$T$2:$T$11</c:f>
              <c:numCache>
                <c:formatCode>_(* #,##0.000_);_(* \(#,##0.000\);_(* "-"??_);_(@_)</c:formatCode>
                <c:ptCount val="10"/>
                <c:pt idx="0">
                  <c:v>23584.374</c:v>
                </c:pt>
                <c:pt idx="1">
                  <c:v>32096.387329415484</c:v>
                </c:pt>
                <c:pt idx="2">
                  <c:v>27934.461967886353</c:v>
                </c:pt>
                <c:pt idx="3">
                  <c:v>62039.611873286442</c:v>
                </c:pt>
                <c:pt idx="4">
                  <c:v>51145.222902016692</c:v>
                </c:pt>
                <c:pt idx="5">
                  <c:v>45168.086133362507</c:v>
                </c:pt>
                <c:pt idx="6">
                  <c:v>67234.917486652863</c:v>
                </c:pt>
                <c:pt idx="7">
                  <c:v>32689.289469140633</c:v>
                </c:pt>
                <c:pt idx="8">
                  <c:v>39826.727672731671</c:v>
                </c:pt>
                <c:pt idx="9">
                  <c:v>37766.746501743299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B-4828-AED8-8510AFF5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530079"/>
        <c:axId val="907530495"/>
      </c:lineChart>
      <c:catAx>
        <c:axId val="90753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0495"/>
        <c:crosses val="autoZero"/>
        <c:auto val="1"/>
        <c:lblAlgn val="ctr"/>
        <c:lblOffset val="100"/>
        <c:noMultiLvlLbl val="0"/>
      </c:catAx>
      <c:valAx>
        <c:axId val="9075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Incurred &amp; IBNR</a:t>
            </a:r>
            <a:r>
              <a:rPr lang="en-US" baseline="0"/>
              <a:t> (Based on Average ATU)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Incurred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Sheet1!$L$2:$L$11</c:f>
              <c:numCache>
                <c:formatCode>_(* #,##0_);_(* \(#,##0\);_(* "-"??_);_(@_)</c:formatCode>
                <c:ptCount val="10"/>
                <c:pt idx="0">
                  <c:v>23584.374</c:v>
                </c:pt>
                <c:pt idx="1">
                  <c:v>29545.357</c:v>
                </c:pt>
                <c:pt idx="2">
                  <c:v>21674.815999999999</c:v>
                </c:pt>
                <c:pt idx="3">
                  <c:v>35612.669000000002</c:v>
                </c:pt>
                <c:pt idx="4">
                  <c:v>23136.069</c:v>
                </c:pt>
                <c:pt idx="5">
                  <c:v>14407.978999999999</c:v>
                </c:pt>
                <c:pt idx="6">
                  <c:v>19204.899000000001</c:v>
                </c:pt>
                <c:pt idx="7">
                  <c:v>8511.3430000000008</c:v>
                </c:pt>
                <c:pt idx="8">
                  <c:v>9314.84</c:v>
                </c:pt>
                <c:pt idx="9">
                  <c:v>8413.7009999999991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E73-9CB4-1FE2CE280265}"/>
            </c:ext>
          </c:extLst>
        </c:ser>
        <c:ser>
          <c:idx val="1"/>
          <c:order val="1"/>
          <c:tx>
            <c:v>Case Reserve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``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Sheet1!$U$2:$U$11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3918.8620868646212</c:v>
                </c:pt>
                <c:pt idx="2">
                  <c:v>4998.947349167287</c:v>
                </c:pt>
                <c:pt idx="3">
                  <c:v>12875.223302884027</c:v>
                </c:pt>
                <c:pt idx="4">
                  <c:v>10714.802777919565</c:v>
                </c:pt>
                <c:pt idx="5">
                  <c:v>17186.971024898907</c:v>
                </c:pt>
                <c:pt idx="6">
                  <c:v>31262.742626959054</c:v>
                </c:pt>
                <c:pt idx="7">
                  <c:v>22403.19341380207</c:v>
                </c:pt>
                <c:pt idx="8">
                  <c:v>30274.215979052035</c:v>
                </c:pt>
                <c:pt idx="9">
                  <c:v>30432.963166066838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6-4E73-9CB4-1FE2CE28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973711"/>
        <c:axId val="903970799"/>
      </c:barChart>
      <c:catAx>
        <c:axId val="9039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0799"/>
        <c:crosses val="autoZero"/>
        <c:auto val="1"/>
        <c:lblAlgn val="ctr"/>
        <c:lblOffset val="100"/>
        <c:noMultiLvlLbl val="0"/>
      </c:catAx>
      <c:valAx>
        <c:axId val="9039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461681</xdr:colOff>
      <xdr:row>12</xdr:row>
      <xdr:rowOff>67235</xdr:rowOff>
    </xdr:from>
    <xdr:to>
      <xdr:col>19</xdr:col>
      <xdr:colOff>1665514</xdr:colOff>
      <xdr:row>30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619B1-E555-4C9B-8DFE-BC0D29B4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1709057</xdr:colOff>
      <xdr:row>12</xdr:row>
      <xdr:rowOff>70756</xdr:rowOff>
    </xdr:from>
    <xdr:to>
      <xdr:col>25</xdr:col>
      <xdr:colOff>217714</xdr:colOff>
      <xdr:row>29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E0CBE-CFA3-4478-AB94-D6539747B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zoomScale="85" zoomScaleNormal="85" workbookViewId="0">
      <selection activeCell="M21" sqref="M21"/>
    </sheetView>
  </sheetViews>
  <sheetFormatPr defaultColWidth="8.85546875" defaultRowHeight="15" x14ac:dyDescent="0.25"/>
  <cols>
    <col min="1" max="1" width="27.140625" bestFit="1" customWidth="1"/>
    <col min="2" max="11" width="12.140625" bestFit="1" customWidth="1"/>
    <col min="12" max="12" width="14.28515625" bestFit="1" customWidth="1"/>
    <col min="13" max="13" width="14.28515625" customWidth="1"/>
    <col min="14" max="14" width="10.42578125" bestFit="1" customWidth="1"/>
    <col min="15" max="15" width="10.7109375" bestFit="1" customWidth="1"/>
    <col min="18" max="18" width="21.7109375" bestFit="1" customWidth="1"/>
    <col min="19" max="19" width="23.7109375" bestFit="1" customWidth="1"/>
    <col min="20" max="20" width="33.140625" bestFit="1" customWidth="1"/>
    <col min="21" max="21" width="27" bestFit="1" customWidth="1"/>
    <col min="22" max="22" width="28.42578125" bestFit="1" customWidth="1"/>
    <col min="23" max="23" width="30.28515625" bestFit="1" customWidth="1"/>
    <col min="24" max="24" width="10.140625" bestFit="1" customWidth="1"/>
    <col min="25" max="26" width="40" bestFit="1" customWidth="1"/>
    <col min="27" max="27" width="32.42578125" bestFit="1" customWidth="1"/>
    <col min="28" max="28" width="40" bestFit="1" customWidth="1"/>
    <col min="29" max="29" width="29.85546875" bestFit="1" customWidth="1"/>
  </cols>
  <sheetData>
    <row r="1" spans="1:30" x14ac:dyDescent="0.25">
      <c r="A1" s="2" t="s">
        <v>26</v>
      </c>
      <c r="B1" s="2">
        <v>12</v>
      </c>
      <c r="C1" s="2">
        <v>24</v>
      </c>
      <c r="D1" s="2">
        <v>36</v>
      </c>
      <c r="E1" s="2">
        <v>48</v>
      </c>
      <c r="F1" s="2">
        <v>60</v>
      </c>
      <c r="G1" s="2">
        <v>72</v>
      </c>
      <c r="H1" s="2">
        <v>84</v>
      </c>
      <c r="I1" s="2">
        <v>96</v>
      </c>
      <c r="J1" s="2">
        <v>108</v>
      </c>
      <c r="K1" s="2">
        <v>120</v>
      </c>
      <c r="L1" s="2" t="s">
        <v>17</v>
      </c>
      <c r="M1" s="2" t="s">
        <v>30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15</v>
      </c>
      <c r="S1" s="2" t="s">
        <v>16</v>
      </c>
      <c r="T1" s="2" t="s">
        <v>31</v>
      </c>
      <c r="U1" s="2" t="s">
        <v>21</v>
      </c>
      <c r="V1" s="2" t="s">
        <v>22</v>
      </c>
      <c r="W1" s="2" t="s">
        <v>23</v>
      </c>
      <c r="X1" s="2" t="s">
        <v>28</v>
      </c>
      <c r="Y1" s="2" t="s">
        <v>35</v>
      </c>
      <c r="Z1" s="2" t="s">
        <v>34</v>
      </c>
      <c r="AA1" s="2" t="s">
        <v>32</v>
      </c>
      <c r="AB1" s="2" t="s">
        <v>29</v>
      </c>
      <c r="AC1" s="2" t="s">
        <v>36</v>
      </c>
    </row>
    <row r="2" spans="1:30" x14ac:dyDescent="0.25">
      <c r="A2" s="2" t="s">
        <v>27</v>
      </c>
      <c r="B2" s="9">
        <v>5354.59</v>
      </c>
      <c r="C2" s="9">
        <v>5763.4309999999996</v>
      </c>
      <c r="D2" s="9">
        <v>6320.6909999999998</v>
      </c>
      <c r="E2" s="9">
        <v>6415.3010000000004</v>
      </c>
      <c r="F2" s="9">
        <v>7462.3440000000001</v>
      </c>
      <c r="G2" s="9">
        <v>10417.879999999999</v>
      </c>
      <c r="H2" s="9">
        <v>13804.126</v>
      </c>
      <c r="I2" s="9">
        <v>18052.522000000001</v>
      </c>
      <c r="J2" s="9">
        <v>21709.881000000001</v>
      </c>
      <c r="K2" s="10">
        <v>23584.374</v>
      </c>
      <c r="L2" s="11">
        <f>K2</f>
        <v>23584.374</v>
      </c>
      <c r="M2" s="9">
        <f>K24</f>
        <v>1</v>
      </c>
      <c r="N2" s="12">
        <f>K2/J2</f>
        <v>1.0863428500598413</v>
      </c>
      <c r="O2" s="12">
        <f>PRODUCT(N2:N$11)</f>
        <v>4.5176025129103667</v>
      </c>
      <c r="P2" s="12">
        <f>K2/J2</f>
        <v>1.0863428500598413</v>
      </c>
      <c r="Q2" s="12">
        <f>PRODUCT(P2:P$11)</f>
        <v>4.6170721025226404</v>
      </c>
      <c r="R2" s="13">
        <f>K2*Q11</f>
        <v>23584.374</v>
      </c>
      <c r="S2" s="11">
        <f>PRODUCT(L2*O11)</f>
        <v>23584.374</v>
      </c>
      <c r="T2" s="9">
        <f>L2*M2</f>
        <v>23584.374</v>
      </c>
      <c r="U2" s="13">
        <f>R2-$L2</f>
        <v>0</v>
      </c>
      <c r="V2" s="13">
        <f t="shared" ref="V2:W2" si="0">S2-$L2</f>
        <v>0</v>
      </c>
      <c r="W2" s="13">
        <f t="shared" si="0"/>
        <v>0</v>
      </c>
      <c r="X2" s="1">
        <v>27510</v>
      </c>
      <c r="Y2" s="16">
        <f>T2/X2</f>
        <v>0.85730185387131952</v>
      </c>
      <c r="Z2" s="1">
        <f>X2/M2</f>
        <v>27510</v>
      </c>
      <c r="AA2" s="1">
        <f>X2*0.7</f>
        <v>19257</v>
      </c>
      <c r="AB2" s="6">
        <f t="shared" ref="AB2:AB11" si="1">L2+AA2*(1-1/M2)</f>
        <v>23584.374</v>
      </c>
      <c r="AC2" s="1">
        <f>L2+(1-1/M2)*X2*$AC$12</f>
        <v>23584.374</v>
      </c>
    </row>
    <row r="3" spans="1:30" x14ac:dyDescent="0.25">
      <c r="A3" s="2">
        <v>2011</v>
      </c>
      <c r="B3" s="9">
        <v>6893.5590000000002</v>
      </c>
      <c r="C3" s="9">
        <v>7583.799</v>
      </c>
      <c r="D3" s="9">
        <v>8285.6080000000002</v>
      </c>
      <c r="E3" s="9">
        <v>8494.81</v>
      </c>
      <c r="F3" s="9">
        <v>10351.909</v>
      </c>
      <c r="G3" s="9">
        <v>13511.972</v>
      </c>
      <c r="H3" s="9">
        <v>18495.772000000001</v>
      </c>
      <c r="I3" s="9">
        <v>25249.579000000002</v>
      </c>
      <c r="J3" s="9">
        <v>29545.357</v>
      </c>
      <c r="K3" s="9"/>
      <c r="L3" s="11">
        <f>J3</f>
        <v>29545.357</v>
      </c>
      <c r="M3" s="9">
        <f>J24</f>
        <v>1.0863428500598413</v>
      </c>
      <c r="N3" s="12">
        <f>SUM(J2:J3)/SUM(I2:I3)</f>
        <v>1.1836663075539913</v>
      </c>
      <c r="O3" s="12">
        <f>PRODUCT(N3:N$11)</f>
        <v>4.1585421330489849</v>
      </c>
      <c r="P3" s="12">
        <f>J3/I3</f>
        <v>1.1701326584494736</v>
      </c>
      <c r="Q3" s="12">
        <f>PRODUCT(P3:P$11)</f>
        <v>4.2501058503476212</v>
      </c>
      <c r="R3" s="13">
        <f>J3*Q10</f>
        <v>33464.219086864621</v>
      </c>
      <c r="S3" s="11">
        <f>PRODUCT(L3*O10)</f>
        <v>31084.706803758374</v>
      </c>
      <c r="T3" s="9">
        <f t="shared" ref="T3:T11" si="2">L3*M3</f>
        <v>32096.387329415484</v>
      </c>
      <c r="U3" s="13">
        <f t="shared" ref="U3:U11" si="3">R3-$L3</f>
        <v>3918.8620868646212</v>
      </c>
      <c r="V3" s="13">
        <f t="shared" ref="V3:V11" si="4">S3-$L3</f>
        <v>1539.349803758374</v>
      </c>
      <c r="W3" s="13">
        <f t="shared" ref="W3:W11" si="5">T3-$L3</f>
        <v>2551.0303294154837</v>
      </c>
      <c r="X3" s="1">
        <v>32285</v>
      </c>
      <c r="Y3" s="16">
        <f t="shared" ref="Y3:Y11" si="6">T3/X3</f>
        <v>0.99415788537758976</v>
      </c>
      <c r="Z3" s="1">
        <f t="shared" ref="Z3:Z11" si="7">X3/M3</f>
        <v>29718.978679908996</v>
      </c>
      <c r="AA3" s="1">
        <f t="shared" ref="AA3:AA11" si="8">X3*0.7</f>
        <v>22599.5</v>
      </c>
      <c r="AB3" s="6">
        <f t="shared" si="1"/>
        <v>31341.571924063701</v>
      </c>
      <c r="AC3" s="1">
        <f t="shared" ref="AC3:AC11" si="9">L3+(1-1/M3)*X3*$AC$12</f>
        <v>31879.079400332372</v>
      </c>
    </row>
    <row r="4" spans="1:30" x14ac:dyDescent="0.25">
      <c r="A4" s="2">
        <v>2012</v>
      </c>
      <c r="B4" s="9">
        <v>6346.6120000000001</v>
      </c>
      <c r="C4" s="9">
        <v>6653.0829999999996</v>
      </c>
      <c r="D4" s="9">
        <v>7484.8670000000002</v>
      </c>
      <c r="E4" s="9">
        <v>8211.5889999999999</v>
      </c>
      <c r="F4" s="9">
        <v>8869.7049999999999</v>
      </c>
      <c r="G4" s="9">
        <v>13248.745000000001</v>
      </c>
      <c r="H4" s="9">
        <v>15681.65</v>
      </c>
      <c r="I4" s="9">
        <v>21674.815999999999</v>
      </c>
      <c r="J4" s="9"/>
      <c r="K4" s="9"/>
      <c r="L4" s="11">
        <f>I4</f>
        <v>21674.815999999999</v>
      </c>
      <c r="M4" s="9">
        <f>I24</f>
        <v>1.2887981133443696</v>
      </c>
      <c r="N4" s="12">
        <f>SUM(I2:I4)/SUM(H2:H4)</f>
        <v>1.3542063503245039</v>
      </c>
      <c r="O4" s="12">
        <f>PRODUCT(N4:N$11)</f>
        <v>3.5132723695096812</v>
      </c>
      <c r="P4" s="12">
        <f>I4/H4</f>
        <v>1.3821770030577138</v>
      </c>
      <c r="Q4" s="12">
        <f>PRODUCT(P4:P$11)</f>
        <v>3.6321572769188211</v>
      </c>
      <c r="R4" s="13">
        <f>I4*Q9</f>
        <v>26673.763349167286</v>
      </c>
      <c r="S4" s="11">
        <f>PRODUCT(L4*O9)</f>
        <v>25527.996311832652</v>
      </c>
      <c r="T4" s="9">
        <f t="shared" si="2"/>
        <v>27934.461967886353</v>
      </c>
      <c r="U4" s="13">
        <f t="shared" si="3"/>
        <v>4998.947349167287</v>
      </c>
      <c r="V4" s="13">
        <f t="shared" si="4"/>
        <v>3853.1803118326534</v>
      </c>
      <c r="W4" s="13">
        <f t="shared" si="5"/>
        <v>6259.6459678863539</v>
      </c>
      <c r="X4" s="1">
        <v>37395</v>
      </c>
      <c r="Y4" s="16">
        <f t="shared" si="6"/>
        <v>0.74701061553379733</v>
      </c>
      <c r="Z4" s="1">
        <f t="shared" si="7"/>
        <v>29015.405603723117</v>
      </c>
      <c r="AA4" s="1">
        <f t="shared" si="8"/>
        <v>26176.5</v>
      </c>
      <c r="AB4" s="6">
        <f t="shared" si="1"/>
        <v>27540.532077393818</v>
      </c>
      <c r="AC4" s="1">
        <f t="shared" si="9"/>
        <v>29295.815480860681</v>
      </c>
    </row>
    <row r="5" spans="1:30" x14ac:dyDescent="0.25">
      <c r="A5" s="2">
        <v>2013</v>
      </c>
      <c r="B5" s="9">
        <v>14984.834000000001</v>
      </c>
      <c r="C5" s="9">
        <v>14899.343999999999</v>
      </c>
      <c r="D5" s="9">
        <v>18347.580999999998</v>
      </c>
      <c r="E5" s="9">
        <v>20116.573</v>
      </c>
      <c r="F5" s="9">
        <v>21275.653999999999</v>
      </c>
      <c r="G5" s="9">
        <v>29717.901999999998</v>
      </c>
      <c r="H5" s="9">
        <v>35612.669000000002</v>
      </c>
      <c r="I5" s="9"/>
      <c r="J5" s="9"/>
      <c r="K5" s="9"/>
      <c r="L5" s="11">
        <f>H5</f>
        <v>35612.669000000002</v>
      </c>
      <c r="M5" s="9">
        <f>H24</f>
        <v>1.7420657764596761</v>
      </c>
      <c r="N5" s="12">
        <f>SUM(H3:H5)/SUM(G3:G5)</f>
        <v>1.2356904654485266</v>
      </c>
      <c r="O5" s="12">
        <f>PRODUCT(N5:N$11)</f>
        <v>2.5943404922505398</v>
      </c>
      <c r="P5" s="12">
        <f>H5/G5</f>
        <v>1.1983574412487128</v>
      </c>
      <c r="Q5" s="12">
        <f>PRODUCT(P5:P$11)</f>
        <v>2.6278524884176195</v>
      </c>
      <c r="R5" s="13">
        <f>H5*Q8</f>
        <v>48487.892302884029</v>
      </c>
      <c r="S5" s="11">
        <f>PRODUCT(L5*O8)</f>
        <v>47884.534678887067</v>
      </c>
      <c r="T5" s="9">
        <f t="shared" si="2"/>
        <v>62039.611873286442</v>
      </c>
      <c r="U5" s="13">
        <f t="shared" si="3"/>
        <v>12875.223302884027</v>
      </c>
      <c r="V5" s="13">
        <f t="shared" si="4"/>
        <v>12271.865678887065</v>
      </c>
      <c r="W5" s="13">
        <f t="shared" si="5"/>
        <v>26426.94287328644</v>
      </c>
      <c r="X5" s="1">
        <v>42300</v>
      </c>
      <c r="Y5" s="16">
        <f t="shared" si="6"/>
        <v>1.466657491094242</v>
      </c>
      <c r="Z5" s="1">
        <f t="shared" si="7"/>
        <v>24281.517134194804</v>
      </c>
      <c r="AA5" s="1">
        <f t="shared" si="8"/>
        <v>29609.999999999996</v>
      </c>
      <c r="AB5" s="6">
        <f t="shared" si="1"/>
        <v>48225.607006063641</v>
      </c>
      <c r="AC5" s="1">
        <f t="shared" si="9"/>
        <v>51999.959610057485</v>
      </c>
    </row>
    <row r="6" spans="1:30" x14ac:dyDescent="0.25">
      <c r="A6" s="2">
        <v>2014</v>
      </c>
      <c r="B6" s="9">
        <v>11358.874</v>
      </c>
      <c r="C6" s="9">
        <v>11835.454</v>
      </c>
      <c r="D6" s="9">
        <v>12311.035</v>
      </c>
      <c r="E6" s="9">
        <v>13953.817999999999</v>
      </c>
      <c r="F6" s="9">
        <v>15436.727999999999</v>
      </c>
      <c r="G6" s="9">
        <v>23136.069</v>
      </c>
      <c r="H6" s="9"/>
      <c r="I6" s="9"/>
      <c r="J6" s="9"/>
      <c r="K6" s="9"/>
      <c r="L6" s="11">
        <f>G6</f>
        <v>23136.069</v>
      </c>
      <c r="M6" s="9">
        <f>G24</f>
        <v>2.2106271770721593</v>
      </c>
      <c r="N6" s="12">
        <f>SUM(G4:G6)/SUM(F4:F6)</f>
        <v>1.450190641775573</v>
      </c>
      <c r="O6" s="12">
        <f>PRODUCT(N6:N$11)</f>
        <v>2.0995067654818031</v>
      </c>
      <c r="P6" s="12">
        <f>G6/F6</f>
        <v>1.4987676792646731</v>
      </c>
      <c r="Q6" s="12">
        <f>PRODUCT(P6:P$11)</f>
        <v>2.1928786837417591</v>
      </c>
      <c r="R6" s="13">
        <f>G6*Q7</f>
        <v>33850.871777919565</v>
      </c>
      <c r="S6" s="11">
        <f>PRODUCT(L6*O7)</f>
        <v>33495.136427498088</v>
      </c>
      <c r="T6" s="9">
        <f t="shared" si="2"/>
        <v>51145.222902016692</v>
      </c>
      <c r="U6" s="13">
        <f t="shared" si="3"/>
        <v>10714.802777919565</v>
      </c>
      <c r="V6" s="13">
        <f t="shared" si="4"/>
        <v>10359.067427498088</v>
      </c>
      <c r="W6" s="13">
        <f t="shared" si="5"/>
        <v>28009.153902016693</v>
      </c>
      <c r="X6" s="1">
        <v>47040</v>
      </c>
      <c r="Y6" s="16">
        <f t="shared" si="6"/>
        <v>1.0872708950258652</v>
      </c>
      <c r="Z6" s="1">
        <f t="shared" si="7"/>
        <v>21279.029086352592</v>
      </c>
      <c r="AA6" s="1">
        <f t="shared" si="8"/>
        <v>32928</v>
      </c>
      <c r="AB6" s="6">
        <f t="shared" si="1"/>
        <v>41168.748639553189</v>
      </c>
      <c r="AC6" s="1">
        <f t="shared" si="9"/>
        <v>46564.929237746393</v>
      </c>
    </row>
    <row r="7" spans="1:30" x14ac:dyDescent="0.25">
      <c r="A7" s="2">
        <v>2015</v>
      </c>
      <c r="B7" s="9">
        <v>10960.304</v>
      </c>
      <c r="C7" s="9">
        <v>10864.486999999999</v>
      </c>
      <c r="D7" s="9">
        <v>11119.424999999999</v>
      </c>
      <c r="E7" s="9">
        <v>13407.616</v>
      </c>
      <c r="F7" s="9">
        <v>14407.978999999999</v>
      </c>
      <c r="G7" s="9"/>
      <c r="H7" s="9"/>
      <c r="I7" s="9"/>
      <c r="J7" s="9"/>
      <c r="K7" s="9"/>
      <c r="L7" s="11">
        <f>F7</f>
        <v>14407.978999999999</v>
      </c>
      <c r="M7" s="9">
        <f>F24</f>
        <v>3.1349355890484372</v>
      </c>
      <c r="N7" s="12">
        <f>SUM(F5:F7)/SUM(E5:E7)</f>
        <v>1.0767166574620537</v>
      </c>
      <c r="O7" s="12">
        <f>PRODUCT(N7:N$11)</f>
        <v>1.4477453549908625</v>
      </c>
      <c r="P7" s="12">
        <f>F7/E7</f>
        <v>1.0746115491374455</v>
      </c>
      <c r="Q7" s="12">
        <f>PRODUCT(P7:P$11)</f>
        <v>1.4631211455117792</v>
      </c>
      <c r="R7" s="13">
        <f>F7*Q6</f>
        <v>31594.950024898906</v>
      </c>
      <c r="S7" s="11">
        <f>PRODUCT(L7*O6)</f>
        <v>30249.649387419744</v>
      </c>
      <c r="T7" s="9">
        <f t="shared" si="2"/>
        <v>45168.086133362507</v>
      </c>
      <c r="U7" s="13">
        <f t="shared" si="3"/>
        <v>17186.971024898907</v>
      </c>
      <c r="V7" s="13">
        <f t="shared" si="4"/>
        <v>15841.670387419745</v>
      </c>
      <c r="W7" s="13">
        <f t="shared" si="5"/>
        <v>30760.107133362508</v>
      </c>
      <c r="X7" s="1">
        <v>52095</v>
      </c>
      <c r="Y7" s="16">
        <f>T7/X7</f>
        <v>0.86703303835996748</v>
      </c>
      <c r="Z7" s="1">
        <f t="shared" si="7"/>
        <v>16617.566300879775</v>
      </c>
      <c r="AA7" s="1">
        <f t="shared" si="8"/>
        <v>36466.5</v>
      </c>
      <c r="AB7" s="6">
        <f t="shared" si="1"/>
        <v>39242.182589384152</v>
      </c>
      <c r="AC7" s="1">
        <f t="shared" si="9"/>
        <v>46673.681970467558</v>
      </c>
    </row>
    <row r="8" spans="1:30" x14ac:dyDescent="0.25">
      <c r="A8" s="2">
        <v>2016</v>
      </c>
      <c r="B8" s="9">
        <v>14344.352000000001</v>
      </c>
      <c r="C8" s="9">
        <v>14344.352000000001</v>
      </c>
      <c r="D8" s="9">
        <v>17358.496999999999</v>
      </c>
      <c r="E8" s="9">
        <v>19204.899000000001</v>
      </c>
      <c r="F8" s="9"/>
      <c r="G8" s="9"/>
      <c r="H8" s="9"/>
      <c r="I8" s="9"/>
      <c r="J8" s="9"/>
      <c r="K8" s="9"/>
      <c r="L8" s="11">
        <f>E8</f>
        <v>19204.899000000001</v>
      </c>
      <c r="M8" s="9">
        <f>E24</f>
        <v>3.5009253361162096</v>
      </c>
      <c r="N8" s="12">
        <f>SUM(E6:E8)/SUM(D6:D8)</f>
        <v>1.1416406896601943</v>
      </c>
      <c r="O8" s="12">
        <f>PRODUCT(N8:N$11)</f>
        <v>1.3445926975843081</v>
      </c>
      <c r="P8" s="12">
        <f>E8/D8</f>
        <v>1.1063687714437489</v>
      </c>
      <c r="Q8" s="12">
        <f>PRODUCT(P8:P$11)</f>
        <v>1.361534916208724</v>
      </c>
      <c r="R8" s="13">
        <f>E8*Q5</f>
        <v>50467.641626959055</v>
      </c>
      <c r="S8" s="11">
        <f>PRODUCT(L8*O5)</f>
        <v>49824.047125281904</v>
      </c>
      <c r="T8" s="9">
        <f t="shared" si="2"/>
        <v>67234.917486652863</v>
      </c>
      <c r="U8" s="13">
        <f t="shared" si="3"/>
        <v>31262.742626959054</v>
      </c>
      <c r="V8" s="13">
        <f t="shared" si="4"/>
        <v>30619.148125281903</v>
      </c>
      <c r="W8" s="13">
        <f t="shared" si="5"/>
        <v>48030.018486652858</v>
      </c>
      <c r="X8" s="1">
        <v>57165</v>
      </c>
      <c r="Y8" s="16">
        <f t="shared" si="6"/>
        <v>1.1761552958392874</v>
      </c>
      <c r="Z8" s="1">
        <f t="shared" si="7"/>
        <v>16328.540174871774</v>
      </c>
      <c r="AA8" s="1">
        <f t="shared" si="8"/>
        <v>40015.5</v>
      </c>
      <c r="AB8" s="6">
        <f t="shared" si="1"/>
        <v>47790.420877589757</v>
      </c>
      <c r="AC8" s="1">
        <f t="shared" si="9"/>
        <v>56344.481706504885</v>
      </c>
    </row>
    <row r="9" spans="1:30" x14ac:dyDescent="0.25">
      <c r="A9" s="2">
        <v>2017</v>
      </c>
      <c r="B9" s="9">
        <v>7364.8530000000001</v>
      </c>
      <c r="C9" s="9">
        <v>7833.5870000000004</v>
      </c>
      <c r="D9" s="9">
        <v>8511.3430000000008</v>
      </c>
      <c r="E9" s="9"/>
      <c r="F9" s="9"/>
      <c r="G9" s="9"/>
      <c r="H9" s="9"/>
      <c r="I9" s="9"/>
      <c r="J9" s="9"/>
      <c r="K9" s="9"/>
      <c r="L9" s="11">
        <f>D9</f>
        <v>8511.3430000000008</v>
      </c>
      <c r="M9" s="9">
        <f>D24</f>
        <v>3.840673495256933</v>
      </c>
      <c r="N9" s="12">
        <f>SUM(D7:D9)/SUM(C7:C9)</f>
        <v>1.1194476156199911</v>
      </c>
      <c r="O9" s="12">
        <f>PRODUCT(N9:N$11)</f>
        <v>1.1777722270783131</v>
      </c>
      <c r="P9" s="12">
        <f>D9/C9</f>
        <v>1.0865192408024575</v>
      </c>
      <c r="Q9" s="12">
        <f>PRODUCT(P9:P$11)</f>
        <v>1.230633900152476</v>
      </c>
      <c r="R9" s="13">
        <f>D9*Q4</f>
        <v>30914.53641380207</v>
      </c>
      <c r="S9" s="11">
        <f>PRODUCT(L9*O4)</f>
        <v>29902.666189319643</v>
      </c>
      <c r="T9" s="9">
        <f t="shared" si="2"/>
        <v>32689.289469140633</v>
      </c>
      <c r="U9" s="13">
        <f t="shared" si="3"/>
        <v>22403.19341380207</v>
      </c>
      <c r="V9" s="13">
        <f t="shared" si="4"/>
        <v>21391.323189319643</v>
      </c>
      <c r="W9" s="13">
        <f t="shared" si="5"/>
        <v>24177.946469140632</v>
      </c>
      <c r="X9" s="1">
        <v>62020</v>
      </c>
      <c r="Y9" s="16">
        <f t="shared" si="6"/>
        <v>0.52707657963786891</v>
      </c>
      <c r="Z9" s="1">
        <f t="shared" si="7"/>
        <v>16148.209442065836</v>
      </c>
      <c r="AA9" s="1">
        <f t="shared" si="8"/>
        <v>43414</v>
      </c>
      <c r="AB9" s="6">
        <f t="shared" si="1"/>
        <v>40621.596390553917</v>
      </c>
      <c r="AC9" s="1">
        <f t="shared" si="9"/>
        <v>50230.41381606373</v>
      </c>
    </row>
    <row r="10" spans="1:30" x14ac:dyDescent="0.25">
      <c r="A10" s="2">
        <v>2018</v>
      </c>
      <c r="B10" s="9">
        <v>8224.0159999999996</v>
      </c>
      <c r="C10" s="9">
        <v>9314.84</v>
      </c>
      <c r="D10" s="9"/>
      <c r="E10" s="9"/>
      <c r="F10" s="9"/>
      <c r="G10" s="9"/>
      <c r="H10" s="9"/>
      <c r="I10" s="9"/>
      <c r="J10" s="9"/>
      <c r="K10" s="9"/>
      <c r="L10" s="11">
        <f>C10</f>
        <v>9314.84</v>
      </c>
      <c r="M10" s="9">
        <f>C24</f>
        <v>4.2756212315758155</v>
      </c>
      <c r="N10" s="12">
        <f>SUM(C8:C10)/SUM(B8:B10)</f>
        <v>1.052101242295308</v>
      </c>
      <c r="O10" s="12">
        <f>PRODUCT(N10:N$11)</f>
        <v>1.052101242295308</v>
      </c>
      <c r="P10" s="12">
        <f>C10/B10</f>
        <v>1.1326388470061344</v>
      </c>
      <c r="Q10" s="12">
        <f>PRODUCT(P10:P$11)</f>
        <v>1.1326388470061344</v>
      </c>
      <c r="R10" s="13">
        <f>C10*Q3</f>
        <v>39589.055979052035</v>
      </c>
      <c r="S10" s="11">
        <f>PRODUCT(L10*O3)</f>
        <v>38736.154602610004</v>
      </c>
      <c r="T10" s="9">
        <f t="shared" si="2"/>
        <v>39826.727672731671</v>
      </c>
      <c r="U10" s="13">
        <f t="shared" si="3"/>
        <v>30274.215979052035</v>
      </c>
      <c r="V10" s="13">
        <f t="shared" si="4"/>
        <v>29421.314602610004</v>
      </c>
      <c r="W10" s="13">
        <f t="shared" si="5"/>
        <v>30511.887672731671</v>
      </c>
      <c r="X10" s="1">
        <v>67010</v>
      </c>
      <c r="Y10" s="16">
        <f t="shared" si="6"/>
        <v>0.59434006376259774</v>
      </c>
      <c r="Z10" s="1">
        <f t="shared" si="7"/>
        <v>15672.576304263255</v>
      </c>
      <c r="AA10" s="1">
        <f t="shared" si="8"/>
        <v>46907</v>
      </c>
      <c r="AB10" s="6">
        <f t="shared" si="1"/>
        <v>45251.036587015726</v>
      </c>
      <c r="AC10" s="1">
        <f t="shared" si="9"/>
        <v>56004.74655535385</v>
      </c>
    </row>
    <row r="11" spans="1:30" x14ac:dyDescent="0.25">
      <c r="A11" s="2">
        <v>2019</v>
      </c>
      <c r="B11" s="9">
        <v>8413.7009999999991</v>
      </c>
      <c r="C11" s="9"/>
      <c r="D11" s="9"/>
      <c r="E11" s="9"/>
      <c r="F11" s="9"/>
      <c r="G11" s="9"/>
      <c r="H11" s="9"/>
      <c r="I11" s="9"/>
      <c r="J11" s="9"/>
      <c r="K11" s="9"/>
      <c r="L11" s="11">
        <f>B11</f>
        <v>8413.7009999999991</v>
      </c>
      <c r="M11" s="9">
        <f>B24</f>
        <v>4.4887198275459639</v>
      </c>
      <c r="N11" s="14">
        <v>1</v>
      </c>
      <c r="O11" s="12">
        <f>PRODUCT(N11:N$11)</f>
        <v>1</v>
      </c>
      <c r="P11" s="14">
        <v>1</v>
      </c>
      <c r="Q11" s="12">
        <f>PRODUCT(P11:P$11)</f>
        <v>1</v>
      </c>
      <c r="R11" s="13">
        <f>B11*Q2</f>
        <v>38846.664166066839</v>
      </c>
      <c r="S11" s="11">
        <f>PRODUCT(L11*O2)</f>
        <v>38009.756780476462</v>
      </c>
      <c r="T11" s="9">
        <f t="shared" si="2"/>
        <v>37766.746501743299</v>
      </c>
      <c r="U11" s="13">
        <f t="shared" si="3"/>
        <v>30432.963166066838</v>
      </c>
      <c r="V11" s="13">
        <f t="shared" si="4"/>
        <v>29596.055780476461</v>
      </c>
      <c r="W11" s="13">
        <f t="shared" si="5"/>
        <v>29353.045501743298</v>
      </c>
      <c r="X11" s="1">
        <v>72205</v>
      </c>
      <c r="Y11" s="16">
        <f t="shared" si="6"/>
        <v>0.52304890937945159</v>
      </c>
      <c r="Z11" s="1">
        <f t="shared" si="7"/>
        <v>16085.878106470131</v>
      </c>
      <c r="AA11" s="1">
        <f t="shared" si="8"/>
        <v>50543.5</v>
      </c>
      <c r="AB11" s="6">
        <f t="shared" si="1"/>
        <v>47697.086325470904</v>
      </c>
      <c r="AC11" s="1">
        <f t="shared" si="9"/>
        <v>59452.424187720331</v>
      </c>
    </row>
    <row r="12" spans="1:30" x14ac:dyDescent="0.25">
      <c r="N12" s="4" t="s">
        <v>18</v>
      </c>
      <c r="X12" s="1"/>
      <c r="Y12" s="1"/>
      <c r="Z12" s="1"/>
      <c r="AC12" s="16">
        <f>SUM(L2:L11)/SUM(Z2:Z11)</f>
        <v>0.90947116536413108</v>
      </c>
      <c r="AD12" t="s">
        <v>33</v>
      </c>
    </row>
    <row r="13" spans="1:30" x14ac:dyDescent="0.25">
      <c r="A13" s="8" t="s">
        <v>24</v>
      </c>
      <c r="B13" s="8" t="s">
        <v>0</v>
      </c>
      <c r="C13" s="8" t="s">
        <v>1</v>
      </c>
      <c r="D13" s="8" t="s">
        <v>2</v>
      </c>
      <c r="E13" s="8" t="s">
        <v>3</v>
      </c>
      <c r="F13" s="8" t="s">
        <v>4</v>
      </c>
      <c r="G13" s="8" t="s">
        <v>5</v>
      </c>
      <c r="H13" s="8" t="s">
        <v>6</v>
      </c>
      <c r="I13" s="8" t="s">
        <v>7</v>
      </c>
      <c r="J13" s="8" t="s">
        <v>8</v>
      </c>
      <c r="K13" s="8" t="s">
        <v>19</v>
      </c>
      <c r="N13" s="4" t="s">
        <v>14</v>
      </c>
      <c r="X13" s="1"/>
    </row>
    <row r="14" spans="1:30" x14ac:dyDescent="0.25">
      <c r="A14" s="8">
        <v>2010</v>
      </c>
      <c r="B14" s="3">
        <f>IF(AND(C2&lt;&gt;0, B2&lt;&gt;0), C2/B2, "")</f>
        <v>1.0763533715933431</v>
      </c>
      <c r="C14" s="3">
        <f t="shared" ref="C14:J14" si="10">IF(AND(D2&lt;&gt;0, C2&lt;&gt;0), D2/C2, "")</f>
        <v>1.0966889340741652</v>
      </c>
      <c r="D14" s="3">
        <f t="shared" si="10"/>
        <v>1.0149683001431331</v>
      </c>
      <c r="E14" s="3">
        <f t="shared" si="10"/>
        <v>1.1632102686997849</v>
      </c>
      <c r="F14" s="3">
        <f t="shared" si="10"/>
        <v>1.3960600047384575</v>
      </c>
      <c r="G14" s="3">
        <f t="shared" si="10"/>
        <v>1.3250417551363618</v>
      </c>
      <c r="H14" s="3">
        <f t="shared" si="10"/>
        <v>1.307762766001991</v>
      </c>
      <c r="I14" s="3">
        <f t="shared" si="10"/>
        <v>1.2025954600692357</v>
      </c>
      <c r="J14" s="3">
        <f t="shared" si="10"/>
        <v>1.0863428500598413</v>
      </c>
      <c r="K14" s="5">
        <v>1</v>
      </c>
      <c r="X14" s="1"/>
    </row>
    <row r="15" spans="1:30" x14ac:dyDescent="0.25">
      <c r="A15" s="8">
        <v>2011</v>
      </c>
      <c r="B15" s="3">
        <f t="shared" ref="B15:J22" si="11">IF(AND(C3&lt;&gt;0, B3&lt;&gt;0), C3/B3, "")</f>
        <v>1.1001282501535128</v>
      </c>
      <c r="C15" s="3">
        <f t="shared" si="11"/>
        <v>1.0925405591577519</v>
      </c>
      <c r="D15" s="3">
        <f t="shared" si="11"/>
        <v>1.0252488411230654</v>
      </c>
      <c r="E15" s="3">
        <f t="shared" si="11"/>
        <v>1.2186157194804828</v>
      </c>
      <c r="F15" s="3">
        <f t="shared" si="11"/>
        <v>1.3052637924077579</v>
      </c>
      <c r="G15" s="3">
        <f t="shared" si="11"/>
        <v>1.3688432746900305</v>
      </c>
      <c r="H15" s="3">
        <f t="shared" si="11"/>
        <v>1.3651541011643094</v>
      </c>
      <c r="I15" s="3">
        <f t="shared" si="11"/>
        <v>1.1701326584494736</v>
      </c>
      <c r="J15" s="3" t="str">
        <f t="shared" si="11"/>
        <v/>
      </c>
      <c r="X15" s="1"/>
    </row>
    <row r="16" spans="1:30" x14ac:dyDescent="0.25">
      <c r="A16" s="8">
        <v>2012</v>
      </c>
      <c r="B16" s="3">
        <f t="shared" si="11"/>
        <v>1.0482889138330813</v>
      </c>
      <c r="C16" s="3">
        <f t="shared" si="11"/>
        <v>1.1250223392673744</v>
      </c>
      <c r="D16" s="3">
        <f t="shared" si="11"/>
        <v>1.0970921727800909</v>
      </c>
      <c r="E16" s="3">
        <f t="shared" si="11"/>
        <v>1.0801447807482816</v>
      </c>
      <c r="F16" s="3">
        <f t="shared" si="11"/>
        <v>1.4937075133840416</v>
      </c>
      <c r="G16" s="3">
        <f t="shared" si="11"/>
        <v>1.1836328648487082</v>
      </c>
      <c r="H16" s="3">
        <f t="shared" si="11"/>
        <v>1.3821770030577138</v>
      </c>
      <c r="I16" s="3" t="str">
        <f t="shared" si="11"/>
        <v/>
      </c>
      <c r="J16" s="3" t="str">
        <f t="shared" si="11"/>
        <v/>
      </c>
      <c r="X16" s="1"/>
    </row>
    <row r="17" spans="1:24" x14ac:dyDescent="0.25">
      <c r="A17" s="8">
        <v>2013</v>
      </c>
      <c r="B17" s="3">
        <f t="shared" si="11"/>
        <v>0.99429489842863783</v>
      </c>
      <c r="C17" s="3">
        <f t="shared" si="11"/>
        <v>1.2314354913880772</v>
      </c>
      <c r="D17" s="3">
        <f t="shared" si="11"/>
        <v>1.0964155438256413</v>
      </c>
      <c r="E17" s="3">
        <f t="shared" si="11"/>
        <v>1.0576182135993044</v>
      </c>
      <c r="F17" s="3">
        <f t="shared" si="11"/>
        <v>1.3968032193040929</v>
      </c>
      <c r="G17" s="3">
        <f t="shared" si="11"/>
        <v>1.1983574412487128</v>
      </c>
      <c r="H17" s="3" t="str">
        <f t="shared" si="11"/>
        <v/>
      </c>
      <c r="I17" s="3" t="str">
        <f t="shared" si="11"/>
        <v/>
      </c>
      <c r="J17" s="3" t="str">
        <f t="shared" si="11"/>
        <v/>
      </c>
      <c r="X17" s="1"/>
    </row>
    <row r="18" spans="1:24" x14ac:dyDescent="0.25">
      <c r="A18" s="8">
        <v>2014</v>
      </c>
      <c r="B18" s="3">
        <f t="shared" si="11"/>
        <v>1.0419566235174367</v>
      </c>
      <c r="C18" s="3">
        <f t="shared" si="11"/>
        <v>1.0401827424617593</v>
      </c>
      <c r="D18" s="3">
        <f t="shared" si="11"/>
        <v>1.133439877313321</v>
      </c>
      <c r="E18" s="3">
        <f t="shared" si="11"/>
        <v>1.1062727061511051</v>
      </c>
      <c r="F18" s="3">
        <f t="shared" si="11"/>
        <v>1.4987676792646731</v>
      </c>
      <c r="G18" s="3" t="str">
        <f t="shared" si="11"/>
        <v/>
      </c>
      <c r="H18" s="3" t="str">
        <f t="shared" si="11"/>
        <v/>
      </c>
      <c r="I18" s="3" t="str">
        <f t="shared" si="11"/>
        <v/>
      </c>
      <c r="J18" s="3" t="str">
        <f t="shared" si="11"/>
        <v/>
      </c>
      <c r="X18" s="1"/>
    </row>
    <row r="19" spans="1:24" x14ac:dyDescent="0.25">
      <c r="A19" s="8">
        <v>2015</v>
      </c>
      <c r="B19" s="3">
        <f t="shared" si="11"/>
        <v>0.99125781547665093</v>
      </c>
      <c r="C19" s="3">
        <f t="shared" si="11"/>
        <v>1.0234652588750854</v>
      </c>
      <c r="D19" s="3">
        <f t="shared" si="11"/>
        <v>1.205783212711089</v>
      </c>
      <c r="E19" s="3">
        <f t="shared" si="11"/>
        <v>1.0746115491374455</v>
      </c>
      <c r="F19" s="3" t="str">
        <f t="shared" si="11"/>
        <v/>
      </c>
      <c r="G19" s="3" t="str">
        <f t="shared" si="11"/>
        <v/>
      </c>
      <c r="H19" s="3" t="str">
        <f t="shared" si="11"/>
        <v/>
      </c>
      <c r="I19" s="3" t="str">
        <f t="shared" si="11"/>
        <v/>
      </c>
      <c r="J19" s="3" t="str">
        <f t="shared" si="11"/>
        <v/>
      </c>
      <c r="X19" s="1"/>
    </row>
    <row r="20" spans="1:24" x14ac:dyDescent="0.25">
      <c r="A20" s="8">
        <v>2016</v>
      </c>
      <c r="B20" s="3">
        <f t="shared" si="11"/>
        <v>1</v>
      </c>
      <c r="C20" s="3">
        <f t="shared" si="11"/>
        <v>1.2101276516359887</v>
      </c>
      <c r="D20" s="3">
        <f t="shared" si="11"/>
        <v>1.1063687714437489</v>
      </c>
      <c r="E20" s="3" t="str">
        <f t="shared" si="11"/>
        <v/>
      </c>
      <c r="F20" s="3" t="str">
        <f t="shared" si="11"/>
        <v/>
      </c>
      <c r="G20" s="3" t="str">
        <f t="shared" si="11"/>
        <v/>
      </c>
      <c r="H20" s="3" t="str">
        <f t="shared" si="11"/>
        <v/>
      </c>
      <c r="I20" s="3" t="str">
        <f t="shared" si="11"/>
        <v/>
      </c>
      <c r="J20" s="3" t="str">
        <f t="shared" si="11"/>
        <v/>
      </c>
      <c r="X20" s="1"/>
    </row>
    <row r="21" spans="1:24" x14ac:dyDescent="0.25">
      <c r="A21" s="8">
        <v>2017</v>
      </c>
      <c r="B21" s="3">
        <f t="shared" si="11"/>
        <v>1.0636447190459879</v>
      </c>
      <c r="C21" s="3">
        <f t="shared" si="11"/>
        <v>1.0865192408024575</v>
      </c>
      <c r="D21" s="3" t="str">
        <f t="shared" si="11"/>
        <v/>
      </c>
      <c r="E21" s="3" t="str">
        <f t="shared" si="11"/>
        <v/>
      </c>
      <c r="F21" s="3" t="str">
        <f t="shared" si="11"/>
        <v/>
      </c>
      <c r="G21" s="3" t="str">
        <f t="shared" si="11"/>
        <v/>
      </c>
      <c r="H21" s="3" t="str">
        <f t="shared" si="11"/>
        <v/>
      </c>
      <c r="I21" s="3" t="str">
        <f t="shared" si="11"/>
        <v/>
      </c>
      <c r="J21" s="3" t="str">
        <f t="shared" si="11"/>
        <v/>
      </c>
      <c r="M21" t="s">
        <v>37</v>
      </c>
    </row>
    <row r="22" spans="1:24" x14ac:dyDescent="0.25">
      <c r="A22" s="8">
        <v>2018</v>
      </c>
      <c r="B22" s="3">
        <f t="shared" si="11"/>
        <v>1.1326388470061344</v>
      </c>
      <c r="C22" s="3" t="str">
        <f t="shared" si="11"/>
        <v/>
      </c>
      <c r="D22" s="3" t="str">
        <f t="shared" si="11"/>
        <v/>
      </c>
      <c r="E22" s="3" t="str">
        <f t="shared" si="11"/>
        <v/>
      </c>
      <c r="F22" s="3" t="str">
        <f t="shared" si="11"/>
        <v/>
      </c>
      <c r="G22" s="3" t="str">
        <f t="shared" si="11"/>
        <v/>
      </c>
      <c r="H22" s="3" t="str">
        <f t="shared" si="11"/>
        <v/>
      </c>
      <c r="I22" s="3" t="str">
        <f t="shared" si="11"/>
        <v/>
      </c>
      <c r="J22" s="3" t="str">
        <f t="shared" si="11"/>
        <v/>
      </c>
    </row>
    <row r="23" spans="1:24" x14ac:dyDescent="0.25">
      <c r="A23" s="8" t="s">
        <v>9</v>
      </c>
      <c r="B23" s="3">
        <f t="shared" ref="B23:K23" si="12">AVERAGE(B14:B22)</f>
        <v>1.0498403821171984</v>
      </c>
      <c r="C23" s="3">
        <f t="shared" si="12"/>
        <v>1.1132477772078324</v>
      </c>
      <c r="D23" s="3">
        <f t="shared" si="12"/>
        <v>1.0970452456200126</v>
      </c>
      <c r="E23" s="3">
        <f t="shared" si="12"/>
        <v>1.1167455396360675</v>
      </c>
      <c r="F23" s="3">
        <f t="shared" si="12"/>
        <v>1.4181204418198043</v>
      </c>
      <c r="G23" s="3">
        <f t="shared" si="12"/>
        <v>1.2689688339809533</v>
      </c>
      <c r="H23" s="3">
        <f t="shared" si="12"/>
        <v>1.3516979567413381</v>
      </c>
      <c r="I23" s="3">
        <f t="shared" si="12"/>
        <v>1.1863640592593545</v>
      </c>
      <c r="J23" s="3">
        <f t="shared" si="12"/>
        <v>1.0863428500598413</v>
      </c>
      <c r="K23" s="3">
        <f t="shared" si="12"/>
        <v>1</v>
      </c>
    </row>
    <row r="24" spans="1:24" x14ac:dyDescent="0.25">
      <c r="A24" s="8" t="s">
        <v>20</v>
      </c>
      <c r="B24" s="3">
        <f>PRODUCT(B23:$K23)</f>
        <v>4.4887198275459639</v>
      </c>
      <c r="C24" s="3">
        <f>PRODUCT(C23:$K23)</f>
        <v>4.2756212315758155</v>
      </c>
      <c r="D24" s="3">
        <f>PRODUCT(D23:$K23)</f>
        <v>3.840673495256933</v>
      </c>
      <c r="E24" s="3">
        <f>PRODUCT(E23:$K23)</f>
        <v>3.5009253361162096</v>
      </c>
      <c r="F24" s="3">
        <f>PRODUCT(F23:$K23)</f>
        <v>3.1349355890484372</v>
      </c>
      <c r="G24" s="3">
        <f>PRODUCT(G23:$K23)</f>
        <v>2.2106271770721593</v>
      </c>
      <c r="H24" s="3">
        <f>PRODUCT(H23:$K23)</f>
        <v>1.7420657764596761</v>
      </c>
      <c r="I24" s="3">
        <f>PRODUCT(I23:$K23)</f>
        <v>1.2887981133443696</v>
      </c>
      <c r="J24" s="3">
        <f>PRODUCT(J23:$K23)</f>
        <v>1.0863428500598413</v>
      </c>
      <c r="K24" s="3">
        <f>PRODUCT(K23:$K23)</f>
        <v>1</v>
      </c>
    </row>
    <row r="26" spans="1:24" x14ac:dyDescent="0.25">
      <c r="A26" s="15" t="s">
        <v>25</v>
      </c>
      <c r="B26" s="15">
        <v>12</v>
      </c>
      <c r="C26" s="15">
        <v>24</v>
      </c>
      <c r="D26" s="15">
        <v>36</v>
      </c>
      <c r="E26" s="15">
        <v>48</v>
      </c>
      <c r="F26" s="15">
        <v>60</v>
      </c>
      <c r="G26" s="15">
        <v>72</v>
      </c>
      <c r="H26" s="15">
        <v>84</v>
      </c>
      <c r="I26" s="15">
        <v>96</v>
      </c>
      <c r="J26" s="15">
        <v>108</v>
      </c>
    </row>
    <row r="27" spans="1:24" x14ac:dyDescent="0.25">
      <c r="A27" s="15" t="str">
        <f>_xlfn.CONCAT(A2," --&gt; ",A3)</f>
        <v>`` --&gt; 2011</v>
      </c>
      <c r="B27" s="7">
        <f>IF(AND(B3&lt;&gt;0, B2&lt;&gt;0), B3/B2, "")</f>
        <v>1.2874111743382779</v>
      </c>
      <c r="C27" s="7">
        <f t="shared" ref="C27:J27" si="13">IF(AND(C3&lt;&gt;0, C2&lt;&gt;0), C3/C2, "")</f>
        <v>1.3158479731951334</v>
      </c>
      <c r="D27" s="7">
        <f t="shared" si="13"/>
        <v>1.3108705994328784</v>
      </c>
      <c r="E27" s="7">
        <f t="shared" si="13"/>
        <v>1.3241483135397698</v>
      </c>
      <c r="F27" s="7">
        <f t="shared" si="13"/>
        <v>1.3872194849232358</v>
      </c>
      <c r="G27" s="7">
        <f>IF(AND(G3&lt;&gt;0, G2&lt;&gt;0), G3/G2, "")</f>
        <v>1.2969982376452791</v>
      </c>
      <c r="H27" s="7">
        <f t="shared" si="13"/>
        <v>1.339872730805268</v>
      </c>
      <c r="I27" s="7">
        <f t="shared" si="13"/>
        <v>1.3986732158531645</v>
      </c>
      <c r="J27" s="7">
        <f t="shared" si="13"/>
        <v>1.3609175011138936</v>
      </c>
    </row>
    <row r="28" spans="1:24" x14ac:dyDescent="0.25">
      <c r="A28" s="15" t="str">
        <f t="shared" ref="A28:A35" si="14">_xlfn.CONCAT(A3," --&gt; ",A4)</f>
        <v>2011 --&gt; 2012</v>
      </c>
      <c r="B28" s="7">
        <f t="shared" ref="B28:J28" si="15">IF(AND(B4&lt;&gt;0, B3&lt;&gt;0), B4/B3, "")</f>
        <v>0.92065825504648613</v>
      </c>
      <c r="C28" s="7">
        <f t="shared" si="15"/>
        <v>0.8772757558579809</v>
      </c>
      <c r="D28" s="7">
        <f t="shared" si="15"/>
        <v>0.90335760513893493</v>
      </c>
      <c r="E28" s="7">
        <f t="shared" si="15"/>
        <v>0.96665952505117836</v>
      </c>
      <c r="F28" s="7">
        <f t="shared" si="15"/>
        <v>0.85681829312834956</v>
      </c>
      <c r="G28" s="7">
        <f t="shared" si="15"/>
        <v>0.98051897976105939</v>
      </c>
      <c r="H28" s="7">
        <f t="shared" si="15"/>
        <v>0.84785052497403179</v>
      </c>
      <c r="I28" s="7">
        <f t="shared" si="15"/>
        <v>0.85842286716938909</v>
      </c>
      <c r="J28" s="7" t="str">
        <f t="shared" si="15"/>
        <v/>
      </c>
      <c r="K28" s="6"/>
    </row>
    <row r="29" spans="1:24" x14ac:dyDescent="0.25">
      <c r="A29" s="15" t="str">
        <f t="shared" si="14"/>
        <v>2012 --&gt; 2013</v>
      </c>
      <c r="B29" s="7">
        <f t="shared" ref="B29:J29" si="16">IF(AND(B5&lt;&gt;0, B4&lt;&gt;0), B5/B4, "")</f>
        <v>2.3610761143110688</v>
      </c>
      <c r="C29" s="7">
        <f t="shared" si="16"/>
        <v>2.2394646211388012</v>
      </c>
      <c r="D29" s="7">
        <f t="shared" si="16"/>
        <v>2.4512901832457406</v>
      </c>
      <c r="E29" s="7">
        <f t="shared" si="16"/>
        <v>2.4497783559308681</v>
      </c>
      <c r="F29" s="7">
        <f t="shared" si="16"/>
        <v>2.398687893227565</v>
      </c>
      <c r="G29" s="7">
        <f t="shared" si="16"/>
        <v>2.243072985403523</v>
      </c>
      <c r="H29" s="7">
        <f t="shared" si="16"/>
        <v>2.2709771612043377</v>
      </c>
      <c r="I29" s="7" t="str">
        <f t="shared" si="16"/>
        <v/>
      </c>
      <c r="J29" s="7" t="str">
        <f t="shared" si="16"/>
        <v/>
      </c>
      <c r="K29" s="6"/>
    </row>
    <row r="30" spans="1:24" x14ac:dyDescent="0.25">
      <c r="A30" s="15" t="str">
        <f t="shared" si="14"/>
        <v>2013 --&gt; 2014</v>
      </c>
      <c r="B30" s="7">
        <f t="shared" ref="B30:J30" si="17">IF(AND(B6&lt;&gt;0, B5&lt;&gt;0), B6/B5, "")</f>
        <v>0.75802468015328028</v>
      </c>
      <c r="C30" s="7">
        <f t="shared" si="17"/>
        <v>0.79436074500998166</v>
      </c>
      <c r="D30" s="7">
        <f t="shared" si="17"/>
        <v>0.6709895435262011</v>
      </c>
      <c r="E30" s="7">
        <f t="shared" si="17"/>
        <v>0.69364786934633449</v>
      </c>
      <c r="F30" s="7">
        <f t="shared" si="17"/>
        <v>0.72555833066283182</v>
      </c>
      <c r="G30" s="7">
        <f t="shared" si="17"/>
        <v>0.77852295898950075</v>
      </c>
      <c r="H30" s="7" t="str">
        <f t="shared" si="17"/>
        <v/>
      </c>
      <c r="I30" s="7" t="str">
        <f t="shared" si="17"/>
        <v/>
      </c>
      <c r="J30" s="7" t="str">
        <f t="shared" si="17"/>
        <v/>
      </c>
      <c r="K30" s="6"/>
    </row>
    <row r="31" spans="1:24" x14ac:dyDescent="0.25">
      <c r="A31" s="15" t="str">
        <f t="shared" si="14"/>
        <v>2014 --&gt; 2015</v>
      </c>
      <c r="B31" s="7">
        <f t="shared" ref="B31:J31" si="18">IF(AND(B7&lt;&gt;0, B6&lt;&gt;0), B7/B6, "")</f>
        <v>0.96491113467760981</v>
      </c>
      <c r="C31" s="7">
        <f t="shared" si="18"/>
        <v>0.91796115298999093</v>
      </c>
      <c r="D31" s="7">
        <f t="shared" si="18"/>
        <v>0.90320797560887445</v>
      </c>
      <c r="E31" s="7">
        <f t="shared" si="18"/>
        <v>0.96085644803450931</v>
      </c>
      <c r="F31" s="7">
        <f t="shared" si="18"/>
        <v>0.93335705597714747</v>
      </c>
      <c r="G31" s="7" t="str">
        <f t="shared" si="18"/>
        <v/>
      </c>
      <c r="H31" s="7" t="str">
        <f t="shared" si="18"/>
        <v/>
      </c>
      <c r="I31" s="7" t="str">
        <f t="shared" si="18"/>
        <v/>
      </c>
      <c r="J31" s="7" t="str">
        <f t="shared" si="18"/>
        <v/>
      </c>
      <c r="K31" s="6"/>
    </row>
    <row r="32" spans="1:24" x14ac:dyDescent="0.25">
      <c r="A32" s="15" t="str">
        <f t="shared" si="14"/>
        <v>2015 --&gt; 2016</v>
      </c>
      <c r="B32" s="7">
        <f t="shared" ref="B32:J32" si="19">IF(AND(B8&lt;&gt;0, B7&lt;&gt;0), B8/B7, "")</f>
        <v>1.3087549396440099</v>
      </c>
      <c r="C32" s="7">
        <f t="shared" si="19"/>
        <v>1.3202972215807338</v>
      </c>
      <c r="D32" s="7">
        <f t="shared" si="19"/>
        <v>1.5610966394395394</v>
      </c>
      <c r="E32" s="7">
        <f t="shared" si="19"/>
        <v>1.4323873088250738</v>
      </c>
      <c r="F32" s="7" t="str">
        <f t="shared" si="19"/>
        <v/>
      </c>
      <c r="G32" s="7" t="str">
        <f t="shared" si="19"/>
        <v/>
      </c>
      <c r="H32" s="7" t="str">
        <f t="shared" si="19"/>
        <v/>
      </c>
      <c r="I32" s="7" t="str">
        <f t="shared" si="19"/>
        <v/>
      </c>
      <c r="J32" s="7" t="str">
        <f t="shared" si="19"/>
        <v/>
      </c>
      <c r="K32" s="6"/>
    </row>
    <row r="33" spans="1:11" x14ac:dyDescent="0.25">
      <c r="A33" s="15" t="str">
        <f t="shared" si="14"/>
        <v>2016 --&gt; 2017</v>
      </c>
      <c r="B33" s="7">
        <f t="shared" ref="B33:J33" si="20">IF(AND(B9&lt;&gt;0, B8&lt;&gt;0), B9/B8, "")</f>
        <v>0.51343225542708371</v>
      </c>
      <c r="C33" s="7">
        <f t="shared" si="20"/>
        <v>0.5461095070728883</v>
      </c>
      <c r="D33" s="7">
        <f t="shared" si="20"/>
        <v>0.49032718673742326</v>
      </c>
      <c r="E33" s="7" t="str">
        <f t="shared" si="20"/>
        <v/>
      </c>
      <c r="F33" s="7" t="str">
        <f t="shared" si="20"/>
        <v/>
      </c>
      <c r="G33" s="7" t="str">
        <f t="shared" si="20"/>
        <v/>
      </c>
      <c r="H33" s="7" t="str">
        <f t="shared" si="20"/>
        <v/>
      </c>
      <c r="I33" s="7" t="str">
        <f t="shared" si="20"/>
        <v/>
      </c>
      <c r="J33" s="7" t="str">
        <f t="shared" si="20"/>
        <v/>
      </c>
      <c r="K33" s="6"/>
    </row>
    <row r="34" spans="1:11" x14ac:dyDescent="0.25">
      <c r="A34" s="15" t="str">
        <f t="shared" si="14"/>
        <v>2017 --&gt; 2018</v>
      </c>
      <c r="B34" s="7">
        <f t="shared" ref="B34:J34" si="21">IF(AND(B10&lt;&gt;0, B9&lt;&gt;0), B10/B9, "")</f>
        <v>1.1166571824312039</v>
      </c>
      <c r="C34" s="7">
        <f t="shared" si="21"/>
        <v>1.1890900043619863</v>
      </c>
      <c r="D34" s="7" t="str">
        <f t="shared" si="21"/>
        <v/>
      </c>
      <c r="E34" s="7" t="str">
        <f t="shared" si="21"/>
        <v/>
      </c>
      <c r="F34" s="7" t="str">
        <f t="shared" si="21"/>
        <v/>
      </c>
      <c r="G34" s="7" t="str">
        <f t="shared" si="21"/>
        <v/>
      </c>
      <c r="H34" s="7" t="str">
        <f t="shared" si="21"/>
        <v/>
      </c>
      <c r="I34" s="7" t="str">
        <f t="shared" si="21"/>
        <v/>
      </c>
      <c r="J34" s="7" t="str">
        <f t="shared" si="21"/>
        <v/>
      </c>
      <c r="K34" s="6"/>
    </row>
    <row r="35" spans="1:11" x14ac:dyDescent="0.25">
      <c r="A35" s="15" t="str">
        <f t="shared" si="14"/>
        <v>2018 --&gt; 2019</v>
      </c>
      <c r="B35" s="7">
        <f>IF(AND(B11&lt;&gt;0, B10&lt;&gt;0), B11/B10, "")</f>
        <v>1.0230647654381995</v>
      </c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94C7-38EF-4C9E-8B82-0F0D140632FD}">
  <dimension ref="A1:X21"/>
  <sheetViews>
    <sheetView tabSelected="1" workbookViewId="0">
      <selection activeCell="S26" sqref="S26"/>
    </sheetView>
  </sheetViews>
  <sheetFormatPr defaultRowHeight="15" x14ac:dyDescent="0.25"/>
  <cols>
    <col min="22" max="22" width="14.140625" bestFit="1" customWidth="1"/>
    <col min="23" max="23" width="12" bestFit="1" customWidth="1"/>
  </cols>
  <sheetData>
    <row r="1" spans="1:24" x14ac:dyDescent="0.25">
      <c r="A1" s="18"/>
      <c r="B1" s="18">
        <v>12</v>
      </c>
      <c r="C1" s="18">
        <f>B1+12</f>
        <v>24</v>
      </c>
      <c r="D1" s="18">
        <f t="shared" ref="D1:U1" si="0">C1+12</f>
        <v>36</v>
      </c>
      <c r="E1" s="18">
        <f t="shared" si="0"/>
        <v>48</v>
      </c>
      <c r="F1" s="18">
        <f t="shared" si="0"/>
        <v>60</v>
      </c>
      <c r="G1" s="18">
        <f t="shared" si="0"/>
        <v>72</v>
      </c>
      <c r="H1" s="18">
        <f t="shared" si="0"/>
        <v>84</v>
      </c>
      <c r="I1" s="18">
        <f t="shared" si="0"/>
        <v>96</v>
      </c>
      <c r="J1" s="18">
        <f t="shared" si="0"/>
        <v>108</v>
      </c>
      <c r="K1" s="18">
        <f t="shared" si="0"/>
        <v>120</v>
      </c>
      <c r="L1" s="18">
        <f t="shared" si="0"/>
        <v>132</v>
      </c>
      <c r="M1" s="18">
        <f t="shared" si="0"/>
        <v>144</v>
      </c>
      <c r="N1" s="18">
        <f t="shared" si="0"/>
        <v>156</v>
      </c>
      <c r="O1" s="18">
        <f t="shared" si="0"/>
        <v>168</v>
      </c>
      <c r="P1" s="18">
        <f t="shared" si="0"/>
        <v>180</v>
      </c>
      <c r="Q1" s="18">
        <f t="shared" si="0"/>
        <v>192</v>
      </c>
      <c r="R1" s="18">
        <f t="shared" si="0"/>
        <v>204</v>
      </c>
      <c r="S1" s="18">
        <f t="shared" si="0"/>
        <v>216</v>
      </c>
      <c r="T1" s="18">
        <f t="shared" si="0"/>
        <v>228</v>
      </c>
      <c r="U1" s="18">
        <f t="shared" si="0"/>
        <v>240</v>
      </c>
      <c r="V1" t="s">
        <v>58</v>
      </c>
      <c r="W1" t="s">
        <v>59</v>
      </c>
      <c r="X1" t="s">
        <v>60</v>
      </c>
    </row>
    <row r="2" spans="1:24" x14ac:dyDescent="0.25">
      <c r="A2" s="18" t="s">
        <v>38</v>
      </c>
      <c r="B2" s="17">
        <v>40.170431512555602</v>
      </c>
      <c r="C2" s="17">
        <v>56.430012097474602</v>
      </c>
      <c r="D2" s="17">
        <v>73.737285579525704</v>
      </c>
      <c r="E2" s="17">
        <v>83.805649142167297</v>
      </c>
      <c r="F2" s="17">
        <v>94.847683844400294</v>
      </c>
      <c r="G2" s="17">
        <v>82.996244792787905</v>
      </c>
      <c r="H2" s="17">
        <v>92.760577834691304</v>
      </c>
      <c r="I2" s="17">
        <v>104.297210804542</v>
      </c>
      <c r="J2" s="17">
        <v>93.2636858029677</v>
      </c>
      <c r="K2" s="17">
        <v>94.668273922924001</v>
      </c>
      <c r="L2" s="17">
        <v>86.519941139776407</v>
      </c>
      <c r="M2" s="17">
        <v>97.085016400726204</v>
      </c>
      <c r="N2" s="17">
        <v>109.652533798885</v>
      </c>
      <c r="O2" s="17">
        <v>99.454143381419499</v>
      </c>
      <c r="P2" s="17">
        <v>101.900531422767</v>
      </c>
      <c r="Q2" s="17">
        <v>113.60903906000701</v>
      </c>
      <c r="R2" s="17">
        <v>114.21142583992901</v>
      </c>
      <c r="S2" s="17">
        <v>103.06829389765799</v>
      </c>
      <c r="T2" s="17">
        <v>93.6685609191845</v>
      </c>
      <c r="U2" s="17">
        <v>106.682624470809</v>
      </c>
      <c r="V2">
        <f>V3</f>
        <v>1.1389373704892594</v>
      </c>
      <c r="W2">
        <v>1.13893737048926</v>
      </c>
      <c r="X2" t="b">
        <f>ROUND(V2, 12) = ROUND(W2, 12)</f>
        <v>1</v>
      </c>
    </row>
    <row r="3" spans="1:24" x14ac:dyDescent="0.25">
      <c r="A3" s="18" t="s">
        <v>39</v>
      </c>
      <c r="B3" s="17">
        <v>46.056923836186499</v>
      </c>
      <c r="C3" s="17">
        <v>65.021864670208004</v>
      </c>
      <c r="D3" s="17">
        <v>73.272063874525998</v>
      </c>
      <c r="E3" s="17">
        <v>83.835431478205294</v>
      </c>
      <c r="F3" s="17">
        <v>86.586329720265496</v>
      </c>
      <c r="G3" s="17">
        <v>96.438719675966695</v>
      </c>
      <c r="H3" s="17">
        <v>99.953405363755806</v>
      </c>
      <c r="I3" s="17">
        <v>98.175186263221804</v>
      </c>
      <c r="J3" s="17">
        <v>100.23601479292699</v>
      </c>
      <c r="K3" s="17">
        <v>100.689349509422</v>
      </c>
      <c r="L3" s="17">
        <v>99.751676207307298</v>
      </c>
      <c r="M3" s="17">
        <v>103.34636469471501</v>
      </c>
      <c r="N3" s="17">
        <v>108.115002774987</v>
      </c>
      <c r="O3" s="17">
        <v>101.226937878005</v>
      </c>
      <c r="P3" s="17">
        <v>101.73901706295599</v>
      </c>
      <c r="Q3" s="17">
        <v>111.162362217093</v>
      </c>
      <c r="R3" s="17">
        <v>100.665149403301</v>
      </c>
      <c r="S3" s="17">
        <v>99.356184539919099</v>
      </c>
      <c r="T3" s="17">
        <v>110.173826474832</v>
      </c>
      <c r="U3" s="17"/>
      <c r="V3">
        <f>U2/T2</f>
        <v>1.1389373704892594</v>
      </c>
      <c r="W3">
        <v>1.13893737048926</v>
      </c>
      <c r="X3" t="b">
        <f t="shared" ref="X3:X21" si="1">ROUND(V3, 12) = ROUND(W3, 12)</f>
        <v>1</v>
      </c>
    </row>
    <row r="4" spans="1:24" x14ac:dyDescent="0.25">
      <c r="A4" s="18" t="s">
        <v>40</v>
      </c>
      <c r="B4" s="17">
        <v>44.948567070542801</v>
      </c>
      <c r="C4" s="17">
        <v>62.053309205016298</v>
      </c>
      <c r="D4" s="17">
        <v>77.085194243726406</v>
      </c>
      <c r="E4" s="17">
        <v>77.522687838752603</v>
      </c>
      <c r="F4" s="17">
        <v>90.577180697257901</v>
      </c>
      <c r="G4" s="17">
        <v>95.948308915187596</v>
      </c>
      <c r="H4" s="17">
        <v>104.057470310094</v>
      </c>
      <c r="I4" s="17">
        <v>95.346604833288396</v>
      </c>
      <c r="J4" s="17">
        <v>102.35618758524799</v>
      </c>
      <c r="K4" s="17">
        <v>99.069088861567593</v>
      </c>
      <c r="L4" s="17">
        <v>105.461990593853</v>
      </c>
      <c r="M4" s="17">
        <v>103.913375684684</v>
      </c>
      <c r="N4" s="17">
        <v>102.03436323325001</v>
      </c>
      <c r="O4" s="17">
        <v>105.22193313872199</v>
      </c>
      <c r="P4" s="17">
        <v>119.01351164557801</v>
      </c>
      <c r="Q4" s="17">
        <v>101.638352762986</v>
      </c>
      <c r="R4" s="17">
        <v>102.30837621684999</v>
      </c>
      <c r="S4" s="17">
        <v>102.076159505531</v>
      </c>
      <c r="T4" s="17"/>
      <c r="U4" s="17"/>
      <c r="V4">
        <f>SUM(T2:T3)/SUM(S2:S3)</f>
        <v>1.0070046318873271</v>
      </c>
      <c r="W4">
        <v>1.00700463188732</v>
      </c>
      <c r="X4" t="b">
        <f t="shared" si="1"/>
        <v>1</v>
      </c>
    </row>
    <row r="5" spans="1:24" x14ac:dyDescent="0.25">
      <c r="A5" s="18" t="s">
        <v>41</v>
      </c>
      <c r="B5" s="17">
        <v>47.136679113558799</v>
      </c>
      <c r="C5" s="17">
        <v>72.134560371351597</v>
      </c>
      <c r="D5" s="17">
        <v>90.498886237881507</v>
      </c>
      <c r="E5" s="17">
        <v>88.111344333976106</v>
      </c>
      <c r="F5" s="17">
        <v>92.211955593159402</v>
      </c>
      <c r="G5" s="17">
        <v>101.04144549120301</v>
      </c>
      <c r="H5" s="17">
        <v>101.47910303613401</v>
      </c>
      <c r="I5" s="17">
        <v>88.596849922337</v>
      </c>
      <c r="J5" s="17">
        <v>94.774700110767498</v>
      </c>
      <c r="K5" s="17">
        <v>105.251893526355</v>
      </c>
      <c r="L5" s="17">
        <v>115.800979049619</v>
      </c>
      <c r="M5" s="17">
        <v>106.374739909729</v>
      </c>
      <c r="N5" s="17">
        <v>105.858639830005</v>
      </c>
      <c r="O5" s="17">
        <v>109.956589990461</v>
      </c>
      <c r="P5" s="17">
        <v>104.324931403379</v>
      </c>
      <c r="Q5" s="17">
        <v>110.812966178285</v>
      </c>
      <c r="R5" s="17">
        <v>115.34386790538601</v>
      </c>
      <c r="S5" s="17"/>
      <c r="T5" s="17"/>
      <c r="U5" s="17"/>
      <c r="V5">
        <f>SUM(S2:S4)/SUM(R2:R4)</f>
        <v>0.96000972474077684</v>
      </c>
      <c r="W5">
        <v>0.96000972474077595</v>
      </c>
      <c r="X5" t="b">
        <f t="shared" si="1"/>
        <v>1</v>
      </c>
    </row>
    <row r="6" spans="1:24" x14ac:dyDescent="0.25">
      <c r="A6" s="18" t="s">
        <v>42</v>
      </c>
      <c r="B6" s="17">
        <v>44.021853393029097</v>
      </c>
      <c r="C6" s="17">
        <v>71.110139695823307</v>
      </c>
      <c r="D6" s="17">
        <v>75.508462791356393</v>
      </c>
      <c r="E6" s="17">
        <v>98.260558709646801</v>
      </c>
      <c r="F6" s="17">
        <v>92.7131301692406</v>
      </c>
      <c r="G6" s="17">
        <v>93.624794050266104</v>
      </c>
      <c r="H6" s="17">
        <v>101.81737886416801</v>
      </c>
      <c r="I6" s="17">
        <v>109.443216009574</v>
      </c>
      <c r="J6" s="17">
        <v>104.304003742761</v>
      </c>
      <c r="K6" s="17">
        <v>99.326357631552099</v>
      </c>
      <c r="L6" s="17">
        <v>110.938698707387</v>
      </c>
      <c r="M6" s="17">
        <v>114.743053915936</v>
      </c>
      <c r="N6" s="17">
        <v>111.408884596813</v>
      </c>
      <c r="O6" s="17">
        <v>125.341424923356</v>
      </c>
      <c r="P6" s="17">
        <v>106.42763005949701</v>
      </c>
      <c r="Q6" s="17">
        <v>116.60843644305599</v>
      </c>
      <c r="R6" s="17"/>
      <c r="S6" s="17"/>
      <c r="T6" s="17"/>
      <c r="U6" s="17"/>
      <c r="V6">
        <f>SUM(R3:R5)/SUM(Q3:Q5)</f>
        <v>0.98363391926488053</v>
      </c>
      <c r="W6">
        <v>0.98363391926487997</v>
      </c>
      <c r="X6" t="b">
        <f t="shared" si="1"/>
        <v>1</v>
      </c>
    </row>
    <row r="7" spans="1:24" x14ac:dyDescent="0.25">
      <c r="A7" s="18" t="s">
        <v>43</v>
      </c>
      <c r="B7" s="17">
        <v>49.9943031701712</v>
      </c>
      <c r="C7" s="17">
        <v>73.014819648914596</v>
      </c>
      <c r="D7" s="17">
        <v>83.298956342040697</v>
      </c>
      <c r="E7" s="17">
        <v>88.807067186849807</v>
      </c>
      <c r="F7" s="17">
        <v>98.777518237041505</v>
      </c>
      <c r="G7" s="17">
        <v>100.830019896614</v>
      </c>
      <c r="H7" s="17">
        <v>99.489208538750006</v>
      </c>
      <c r="I7" s="17">
        <v>110.89116617613</v>
      </c>
      <c r="J7" s="17">
        <v>114.743056529168</v>
      </c>
      <c r="K7" s="17">
        <v>116.15390787701701</v>
      </c>
      <c r="L7" s="17">
        <v>113.052253151131</v>
      </c>
      <c r="M7" s="17">
        <v>96.776147941216493</v>
      </c>
      <c r="N7" s="17">
        <v>116.52041176872601</v>
      </c>
      <c r="O7" s="17">
        <v>122.64182234044399</v>
      </c>
      <c r="P7" s="17">
        <v>116.552825080278</v>
      </c>
      <c r="Q7" s="17"/>
      <c r="R7" s="17"/>
      <c r="S7" s="17"/>
      <c r="T7" s="17"/>
      <c r="U7" s="17"/>
      <c r="V7">
        <f>SUM(Q4:Q6)/SUM(P4:P6)</f>
        <v>0.99785812495060788</v>
      </c>
      <c r="W7">
        <v>0.99785812495061099</v>
      </c>
      <c r="X7" t="b">
        <f t="shared" si="1"/>
        <v>1</v>
      </c>
    </row>
    <row r="8" spans="1:24" x14ac:dyDescent="0.25">
      <c r="A8" s="18" t="s">
        <v>44</v>
      </c>
      <c r="B8" s="17">
        <v>49.018394542958802</v>
      </c>
      <c r="C8" s="17">
        <v>78.119172543700003</v>
      </c>
      <c r="D8" s="17">
        <v>89.387098783901294</v>
      </c>
      <c r="E8" s="17">
        <v>95.860188487448099</v>
      </c>
      <c r="F8" s="17">
        <v>101.268126633121</v>
      </c>
      <c r="G8" s="17">
        <v>116.602908816823</v>
      </c>
      <c r="H8" s="17">
        <v>108.649559986174</v>
      </c>
      <c r="I8" s="17">
        <v>110.387596227776</v>
      </c>
      <c r="J8" s="17">
        <v>120.631286414252</v>
      </c>
      <c r="K8" s="17">
        <v>119.47064855983101</v>
      </c>
      <c r="L8" s="17">
        <v>119.120882576139</v>
      </c>
      <c r="M8" s="17">
        <v>114.329843477862</v>
      </c>
      <c r="N8" s="17">
        <v>118.975987187375</v>
      </c>
      <c r="O8" s="17">
        <v>122.186999331539</v>
      </c>
      <c r="P8" s="17"/>
      <c r="Q8" s="17"/>
      <c r="R8" s="17"/>
      <c r="S8" s="17"/>
      <c r="T8" s="17"/>
      <c r="U8" s="17"/>
      <c r="V8">
        <f>SUM(P5:P7)/SUM(O5:O7)</f>
        <v>0.91441452578706428</v>
      </c>
      <c r="W8">
        <v>0.91441452578706595</v>
      </c>
      <c r="X8" t="b">
        <f t="shared" si="1"/>
        <v>1</v>
      </c>
    </row>
    <row r="9" spans="1:24" x14ac:dyDescent="0.25">
      <c r="A9" s="18" t="s">
        <v>45</v>
      </c>
      <c r="B9" s="17">
        <v>50.969739648800299</v>
      </c>
      <c r="C9" s="17">
        <v>82.345057669484007</v>
      </c>
      <c r="D9" s="17">
        <v>88.987002911346494</v>
      </c>
      <c r="E9" s="17">
        <v>98.909513787644002</v>
      </c>
      <c r="F9" s="17">
        <v>110.27209887513099</v>
      </c>
      <c r="G9" s="17">
        <v>101.750532000615</v>
      </c>
      <c r="H9" s="17">
        <v>111.756879275534</v>
      </c>
      <c r="I9" s="17">
        <v>123.283793827756</v>
      </c>
      <c r="J9" s="17">
        <v>114.49747296537301</v>
      </c>
      <c r="K9" s="17">
        <v>112.383559884047</v>
      </c>
      <c r="L9" s="17">
        <v>127.22251109852</v>
      </c>
      <c r="M9" s="17">
        <v>115.843639259951</v>
      </c>
      <c r="N9" s="17">
        <v>129.001437693295</v>
      </c>
      <c r="O9" s="17"/>
      <c r="P9" s="17"/>
      <c r="Q9" s="17"/>
      <c r="R9" s="17"/>
      <c r="S9" s="17"/>
      <c r="T9" s="17"/>
      <c r="U9" s="17"/>
      <c r="V9">
        <f>SUM(O6:O8)/SUM(N6:N8)</f>
        <v>1.0670643087477691</v>
      </c>
      <c r="W9">
        <v>1.06706430874776</v>
      </c>
      <c r="X9" t="b">
        <f t="shared" si="1"/>
        <v>1</v>
      </c>
    </row>
    <row r="10" spans="1:24" x14ac:dyDescent="0.25">
      <c r="A10" s="18" t="s">
        <v>46</v>
      </c>
      <c r="B10" s="17">
        <v>52.020459699432699</v>
      </c>
      <c r="C10" s="17">
        <v>75.822152302963801</v>
      </c>
      <c r="D10" s="17">
        <v>86.608902374305003</v>
      </c>
      <c r="E10" s="17">
        <v>104.039805820962</v>
      </c>
      <c r="F10" s="17">
        <v>104.353054727494</v>
      </c>
      <c r="G10" s="17">
        <v>107.295045846034</v>
      </c>
      <c r="H10" s="17">
        <v>117.321737105577</v>
      </c>
      <c r="I10" s="17">
        <v>105.19487256299</v>
      </c>
      <c r="J10" s="17">
        <v>118.28060609382401</v>
      </c>
      <c r="K10" s="17">
        <v>123.811345429833</v>
      </c>
      <c r="L10" s="17">
        <v>127.50956077647901</v>
      </c>
      <c r="M10" s="17">
        <v>131.632119719819</v>
      </c>
      <c r="N10" s="17"/>
      <c r="O10" s="17"/>
      <c r="P10" s="17"/>
      <c r="Q10" s="17"/>
      <c r="R10" s="17"/>
      <c r="S10" s="17"/>
      <c r="T10" s="17"/>
      <c r="U10" s="17"/>
      <c r="V10">
        <f>SUM(N7:N9)/SUM(M7:M9)</f>
        <v>1.1148440079053892</v>
      </c>
      <c r="W10">
        <v>1.1148440079053901</v>
      </c>
      <c r="X10" t="b">
        <f t="shared" si="1"/>
        <v>1</v>
      </c>
    </row>
    <row r="11" spans="1:24" x14ac:dyDescent="0.25">
      <c r="A11" s="18" t="s">
        <v>47</v>
      </c>
      <c r="B11" s="17">
        <v>57.692186617140102</v>
      </c>
      <c r="C11" s="17">
        <v>80.325611705748102</v>
      </c>
      <c r="D11" s="17">
        <v>92.003897168242105</v>
      </c>
      <c r="E11" s="17">
        <v>112.229223957587</v>
      </c>
      <c r="F11" s="17">
        <v>119.812752301035</v>
      </c>
      <c r="G11" s="17">
        <v>121.774242001096</v>
      </c>
      <c r="H11" s="17">
        <v>115.621965353268</v>
      </c>
      <c r="I11" s="17">
        <v>118.73141075186599</v>
      </c>
      <c r="J11" s="17">
        <v>118.02206713378</v>
      </c>
      <c r="K11" s="17">
        <v>128.84821865548699</v>
      </c>
      <c r="L11" s="17">
        <v>127.745061111048</v>
      </c>
      <c r="M11" s="17"/>
      <c r="N11" s="17"/>
      <c r="O11" s="17"/>
      <c r="P11" s="17"/>
      <c r="Q11" s="17"/>
      <c r="R11" s="17"/>
      <c r="S11" s="17"/>
      <c r="T11" s="17"/>
      <c r="U11" s="17"/>
      <c r="V11">
        <f>SUM(M8:M10)/SUM(L8:L10)</f>
        <v>0.96777515905633804</v>
      </c>
      <c r="W11">
        <v>0.96777515905633504</v>
      </c>
      <c r="X11" t="b">
        <f t="shared" si="1"/>
        <v>1</v>
      </c>
    </row>
    <row r="12" spans="1:24" x14ac:dyDescent="0.25">
      <c r="A12" s="18" t="s">
        <v>48</v>
      </c>
      <c r="B12" s="17">
        <v>62.201427128712297</v>
      </c>
      <c r="C12" s="17">
        <v>87.996376579678497</v>
      </c>
      <c r="D12" s="17">
        <v>101.222388646439</v>
      </c>
      <c r="E12" s="17">
        <v>100.14523245409499</v>
      </c>
      <c r="F12" s="17">
        <v>120.460507820027</v>
      </c>
      <c r="G12" s="17">
        <v>131.39247329766701</v>
      </c>
      <c r="H12" s="17">
        <v>127.17793357878</v>
      </c>
      <c r="I12" s="17">
        <v>114.422613189975</v>
      </c>
      <c r="J12" s="17">
        <v>130.389011407498</v>
      </c>
      <c r="K12" s="17">
        <v>122.671278963989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>
        <f>SUM(L9:L11)/SUM(K9:K11)</f>
        <v>1.0477587656688556</v>
      </c>
      <c r="W12">
        <v>1.0477587656688501</v>
      </c>
      <c r="X12" t="b">
        <f t="shared" si="1"/>
        <v>1</v>
      </c>
    </row>
    <row r="13" spans="1:24" x14ac:dyDescent="0.25">
      <c r="A13" s="18" t="s">
        <v>49</v>
      </c>
      <c r="B13" s="17">
        <v>56.129911159657503</v>
      </c>
      <c r="C13" s="17">
        <v>86.688363318979398</v>
      </c>
      <c r="D13" s="17">
        <v>106.53485296213699</v>
      </c>
      <c r="E13" s="17">
        <v>124.14914415486101</v>
      </c>
      <c r="F13" s="17">
        <v>122.889590163961</v>
      </c>
      <c r="G13" s="17">
        <v>125.723040009408</v>
      </c>
      <c r="H13" s="17">
        <v>134.69713225945</v>
      </c>
      <c r="I13" s="17">
        <v>120.72764564322701</v>
      </c>
      <c r="J13" s="17">
        <v>126.303265176981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>
        <f>SUM(K10:K12)/SUM(J10:J12)</f>
        <v>1.02355973362964</v>
      </c>
      <c r="W13">
        <v>1.02355973362963</v>
      </c>
      <c r="X13" t="b">
        <f t="shared" si="1"/>
        <v>1</v>
      </c>
    </row>
    <row r="14" spans="1:24" x14ac:dyDescent="0.25">
      <c r="A14" s="18" t="s">
        <v>50</v>
      </c>
      <c r="B14" s="17">
        <v>57.6467803753686</v>
      </c>
      <c r="C14" s="17">
        <v>95.267632964353098</v>
      </c>
      <c r="D14" s="17">
        <v>109.048880199745</v>
      </c>
      <c r="E14" s="17">
        <v>111.35747229820601</v>
      </c>
      <c r="F14" s="17">
        <v>122.22553262250401</v>
      </c>
      <c r="G14" s="17">
        <v>120.729955542243</v>
      </c>
      <c r="H14" s="17">
        <v>121.459671860196</v>
      </c>
      <c r="I14" s="17">
        <v>129.07397221094399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>
        <f>SUM(J11:J13)/SUM(I11:I13)</f>
        <v>1.0588690399183933</v>
      </c>
      <c r="W14">
        <v>1.05886903991839</v>
      </c>
      <c r="X14" t="b">
        <f t="shared" si="1"/>
        <v>1</v>
      </c>
    </row>
    <row r="15" spans="1:24" x14ac:dyDescent="0.25">
      <c r="A15" s="18" t="s">
        <v>51</v>
      </c>
      <c r="B15" s="17">
        <v>59.025362640585499</v>
      </c>
      <c r="C15" s="17">
        <v>92.051977488700899</v>
      </c>
      <c r="D15" s="17">
        <v>108.37095183732001</v>
      </c>
      <c r="E15" s="17">
        <v>126.289139121178</v>
      </c>
      <c r="F15" s="17">
        <v>131.19796889193199</v>
      </c>
      <c r="G15" s="17">
        <v>146.14776541941501</v>
      </c>
      <c r="H15" s="17">
        <v>135.97191604029101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>
        <f>SUM(I12:I14)/SUM(H12:H14)</f>
        <v>0.95014668702079774</v>
      </c>
      <c r="W15">
        <v>0.95014668702080096</v>
      </c>
      <c r="X15" t="b">
        <f t="shared" si="1"/>
        <v>1</v>
      </c>
    </row>
    <row r="16" spans="1:24" x14ac:dyDescent="0.25">
      <c r="A16" s="18" t="s">
        <v>52</v>
      </c>
      <c r="B16" s="17">
        <v>64.676750190712696</v>
      </c>
      <c r="C16" s="17">
        <v>92.192053374281102</v>
      </c>
      <c r="D16" s="17">
        <v>106.184262643092</v>
      </c>
      <c r="E16" s="17">
        <v>123.519985789873</v>
      </c>
      <c r="F16" s="17">
        <v>135.86585631701399</v>
      </c>
      <c r="G16" s="17">
        <v>129.16450527258101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>
        <f>SUM(H13:H15)/SUM(G13:G15)</f>
        <v>0.99879765691242806</v>
      </c>
      <c r="W16">
        <v>0.99879765691242495</v>
      </c>
      <c r="X16" t="b">
        <f t="shared" si="1"/>
        <v>1</v>
      </c>
    </row>
    <row r="17" spans="1:24" x14ac:dyDescent="0.25">
      <c r="A17" s="18" t="s">
        <v>53</v>
      </c>
      <c r="B17" s="17">
        <v>62.954195387829003</v>
      </c>
      <c r="C17" s="17">
        <v>81.153359373451806</v>
      </c>
      <c r="D17" s="17">
        <v>103.759554750156</v>
      </c>
      <c r="E17" s="17">
        <v>122.589289763387</v>
      </c>
      <c r="F17" s="17">
        <v>137.47434472857299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>
        <f>SUM(G14:G16)/SUM(F14:F16)</f>
        <v>1.017346655558236</v>
      </c>
      <c r="W17">
        <v>1.01734665555823</v>
      </c>
      <c r="X17" t="b">
        <f t="shared" si="1"/>
        <v>1</v>
      </c>
    </row>
    <row r="18" spans="1:24" x14ac:dyDescent="0.25">
      <c r="A18" s="18" t="s">
        <v>54</v>
      </c>
      <c r="B18" s="17">
        <v>67.754644863705707</v>
      </c>
      <c r="C18" s="17">
        <v>98.779664793713707</v>
      </c>
      <c r="D18" s="17">
        <v>122.41322928266401</v>
      </c>
      <c r="E18" s="17">
        <v>132.442525060138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>
        <f>SUM(F15:F17)/SUM(E15:E17)</f>
        <v>1.0863047585505392</v>
      </c>
      <c r="W18">
        <v>1.0863047585505301</v>
      </c>
      <c r="X18" t="b">
        <f t="shared" si="1"/>
        <v>1</v>
      </c>
    </row>
    <row r="19" spans="1:24" x14ac:dyDescent="0.25">
      <c r="A19" s="18" t="s">
        <v>55</v>
      </c>
      <c r="B19" s="17">
        <v>75.814132321054203</v>
      </c>
      <c r="C19" s="17">
        <v>99.926439895750704</v>
      </c>
      <c r="D19" s="17">
        <v>118.991301819095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>
        <f>SUM(E16:E18)/SUM(D16:D18)</f>
        <v>1.13899134800813</v>
      </c>
      <c r="W19">
        <v>1.13899134800812</v>
      </c>
      <c r="X19" t="b">
        <f t="shared" si="1"/>
        <v>1</v>
      </c>
    </row>
    <row r="20" spans="1:24" x14ac:dyDescent="0.25">
      <c r="A20" s="18" t="s">
        <v>56</v>
      </c>
      <c r="B20" s="17">
        <v>74.403229675171104</v>
      </c>
      <c r="C20" s="17">
        <v>102.833602176236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>
        <f>SUM(D17:D19)/SUM(C17:C19)</f>
        <v>1.2333479127020603</v>
      </c>
      <c r="W20">
        <v>1.2333479127020599</v>
      </c>
      <c r="X20" t="b">
        <f t="shared" si="1"/>
        <v>1</v>
      </c>
    </row>
    <row r="21" spans="1:24" x14ac:dyDescent="0.25">
      <c r="A21" s="18" t="s">
        <v>57</v>
      </c>
      <c r="B21" s="17">
        <v>75.241407910835093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>
        <f>SUM(C18:C20)/SUM(B18:B20)</f>
        <v>1.3833873037626803</v>
      </c>
      <c r="W21">
        <v>1.38338730376268</v>
      </c>
      <c r="X21" t="b">
        <f t="shared" si="1"/>
        <v>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three year LDFs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Heiden Matthew - MRAS-US</dc:creator>
  <cp:lastModifiedBy>Heiden Matthew - MRAS-US</cp:lastModifiedBy>
  <dcterms:created xsi:type="dcterms:W3CDTF">2015-06-05T18:19:34Z</dcterms:created>
  <dcterms:modified xsi:type="dcterms:W3CDTF">2023-08-08T18:11:48Z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2022-08-22T19:31:08Z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bdbf9276-4770-49d5-8b3b-ae7afb9fc104</vt:lpwstr>
  </property>
  <property fmtid="{D5CDD505-2E9C-101B-9397-08002B2CF9AE}" pid="8" name="MSIP_Label_c6dace53-bb26-49c1-b263-21baa9bbd689_ContentBits">
    <vt:lpwstr>0</vt:lpwstr>
  </property>
  <property fmtid="{D5CDD505-2E9C-101B-9397-08002B2CF9AE}" pid="9" name="{A44787D4-0540-4523-9961-78E4036D8C6D}">
    <vt:lpwstr>{FCBB3912-8196-41C9-AF81-929ADABB26C2}</vt:lpwstr>
  </property>
</Properties>
</file>