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9160" tabRatio="500"/>
  </bookViews>
  <sheets>
    <sheet name="WWDC" sheetId="3" r:id="rId1"/>
    <sheet name="pre-WWDC" sheetId="1" r:id="rId2"/>
    <sheet name="Sheet3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3" l="1"/>
  <c r="G9" i="3"/>
  <c r="C3" i="3"/>
  <c r="C4" i="3"/>
  <c r="C2" i="3"/>
  <c r="C5" i="3"/>
  <c r="C6" i="4"/>
  <c r="D6" i="4"/>
  <c r="B6" i="4"/>
  <c r="B15" i="3"/>
  <c r="C12" i="3"/>
  <c r="C14" i="3"/>
  <c r="C13" i="3"/>
  <c r="C15" i="3"/>
  <c r="F19" i="3"/>
  <c r="G16" i="3"/>
  <c r="G18" i="3"/>
  <c r="G17" i="3"/>
  <c r="G15" i="3"/>
  <c r="G13" i="3"/>
  <c r="G12" i="3"/>
  <c r="G14" i="3"/>
  <c r="F9" i="3"/>
  <c r="G7" i="3"/>
  <c r="G8" i="3"/>
  <c r="G6" i="3"/>
  <c r="G5" i="3"/>
  <c r="B5" i="3"/>
  <c r="G4" i="3"/>
  <c r="G2" i="3"/>
  <c r="G3" i="3"/>
  <c r="G22" i="1"/>
  <c r="G10" i="1"/>
  <c r="C6" i="1"/>
  <c r="F22" i="1"/>
  <c r="G14" i="1"/>
  <c r="G15" i="1"/>
  <c r="G16" i="1"/>
  <c r="G17" i="1"/>
  <c r="G18" i="1"/>
  <c r="G19" i="1"/>
  <c r="G20" i="1"/>
  <c r="G21" i="1"/>
  <c r="B18" i="1"/>
  <c r="C14" i="1"/>
  <c r="C15" i="1"/>
  <c r="C16" i="1"/>
  <c r="C17" i="1"/>
  <c r="C18" i="1"/>
  <c r="F10" i="1"/>
  <c r="G9" i="1"/>
  <c r="G8" i="1"/>
  <c r="G7" i="1"/>
  <c r="G6" i="1"/>
  <c r="G5" i="1"/>
  <c r="G4" i="1"/>
  <c r="G3" i="1"/>
  <c r="G2" i="1"/>
  <c r="B6" i="1"/>
  <c r="C2" i="1"/>
  <c r="C3" i="1"/>
  <c r="C4" i="1"/>
  <c r="C5" i="1"/>
</calcChain>
</file>

<file path=xl/sharedStrings.xml><?xml version="1.0" encoding="utf-8"?>
<sst xmlns="http://schemas.openxmlformats.org/spreadsheetml/2006/main" count="83" uniqueCount="25">
  <si>
    <t>Count</t>
  </si>
  <si>
    <t>Unknown</t>
  </si>
  <si>
    <t>OS X only</t>
  </si>
  <si>
    <t>iOS and OS X</t>
  </si>
  <si>
    <t>iOS only</t>
  </si>
  <si>
    <t>Percent</t>
  </si>
  <si>
    <t>Focus (Session + Lab)</t>
  </si>
  <si>
    <t xml:space="preserve"> Focus (Session Only)</t>
  </si>
  <si>
    <t>Tracks (Session + Lab)</t>
  </si>
  <si>
    <t>Tools</t>
  </si>
  <si>
    <t>Frameworks</t>
  </si>
  <si>
    <t>Media</t>
  </si>
  <si>
    <t>Core OS</t>
  </si>
  <si>
    <t>Special Events</t>
  </si>
  <si>
    <t>Graphics and Games</t>
  </si>
  <si>
    <t>Services</t>
  </si>
  <si>
    <t>Tracks (Session Only)</t>
  </si>
  <si>
    <t>Total</t>
  </si>
  <si>
    <t>5.1 to 6.0</t>
  </si>
  <si>
    <t>6.0 to 6.1</t>
  </si>
  <si>
    <t>6.1 to 7.0</t>
  </si>
  <si>
    <t>Added API</t>
  </si>
  <si>
    <t>Removed API</t>
  </si>
  <si>
    <t>Changed API</t>
  </si>
  <si>
    <t>iOS SDK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</si>
</sst>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9" fontId="0" fillId="0" borderId="0" xfId="0" applyNumberFormat="1"/>
    <xf numFmtId="9" fontId="0" fillId="0" borderId="0" xfId="0" applyNumberFormat="1" applyBorder="1"/>
    <xf numFmtId="2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32">
    <dxf>
      <numFmt numFmtId="13" formatCode="0%"/>
      <border diagonalUp="0" diagonalDown="0" outline="0">
        <left/>
        <right/>
        <top/>
        <bottom/>
      </border>
    </dxf>
    <dxf>
      <numFmt numFmtId="13" formatCode="0%"/>
      <border diagonalUp="0" diagonalDown="0" outline="0">
        <left/>
        <right/>
        <top/>
        <bottom/>
      </border>
    </dxf>
    <dxf>
      <numFmt numFmtId="13" formatCode="0%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3" formatCode="0%"/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3" formatCode="0%"/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3" formatCode="0%"/>
    </dxf>
    <dxf>
      <numFmt numFmtId="13" formatCode="0%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3" formatCode="0%"/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3" formatCode="0%"/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3" formatCode="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6" displayName="Table16" ref="A1:C5" totalsRowCount="1">
  <autoFilter ref="A1:C4"/>
  <sortState ref="A2:C5">
    <sortCondition descending="1" ref="B1:B5"/>
  </sortState>
  <tableColumns count="3">
    <tableColumn id="1" name="Focus (Session + Lab)" totalsRowLabel="Total" totalsRowDxfId="4"/>
    <tableColumn id="2" name="Count" totalsRowFunction="custom" totalsRowDxfId="3">
      <totalsRowFormula>SUM(Table16[Count])</totalsRowFormula>
    </tableColumn>
    <tableColumn id="3" name="Percent" totalsRowFunction="sum" dataDxfId="31" totalsRowDxfId="2">
      <calculatedColumnFormula>Table16[[#This Row],[Count]]/Table16[[#Totals],[Count]]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137" displayName="Table137" ref="A11:C15" totalsRowCount="1">
  <autoFilter ref="A11:C14"/>
  <sortState ref="A12:C14">
    <sortCondition descending="1" ref="B11:B14"/>
  </sortState>
  <tableColumns count="3">
    <tableColumn id="1" name=" Focus (Session Only)" totalsRowLabel="Total" totalsRowDxfId="30"/>
    <tableColumn id="2" name="Count" totalsRowFunction="custom" totalsRowDxfId="29">
      <totalsRowFormula>SUM(Table137[Count])</totalsRowFormula>
    </tableColumn>
    <tableColumn id="3" name="Percent" totalsRowFunction="custom" dataDxfId="28" totalsRowDxfId="27">
      <calculatedColumnFormula>Table137[[#This Row],[Count]]/Table137[[#Totals],[Count]]</calculatedColumnFormula>
      <totalsRowFormula>SUM(Table137[Percent])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148" displayName="Table148" ref="E1:G9" totalsRowCount="1">
  <autoFilter ref="E1:G8"/>
  <sortState ref="E3:G10">
    <sortCondition descending="1" ref="F1:F9"/>
  </sortState>
  <tableColumns count="3">
    <tableColumn id="1" name="Tracks (Session + Lab)" totalsRowLabel="Total" totalsRowDxfId="26"/>
    <tableColumn id="2" name="Count" totalsRowFunction="custom" totalsRowDxfId="25">
      <totalsRowFormula>SUM(Table148[Count])</totalsRowFormula>
    </tableColumn>
    <tableColumn id="3" name="Percent" totalsRowFunction="sum" dataDxfId="24" totalsRowDxfId="1">
      <calculatedColumnFormula>Table148[[#This Row],[Count]]/Table148[[#Totals],[Count]]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1459" displayName="Table1459" ref="E11:G19" totalsRowCount="1">
  <autoFilter ref="E11:G18"/>
  <sortState ref="E12:G18">
    <sortCondition descending="1" ref="F20:F27"/>
  </sortState>
  <tableColumns count="3">
    <tableColumn id="1" name="Tracks (Session Only)" totalsRowLabel="Total" totalsRowDxfId="23"/>
    <tableColumn id="2" name="Count" totalsRowFunction="custom" totalsRowDxfId="22">
      <totalsRowFormula>SUM(Table1459[Count])</totalsRowFormula>
    </tableColumn>
    <tableColumn id="3" name="Percent" totalsRowFunction="sum" dataDxfId="21" totalsRowDxfId="0">
      <calculatedColumnFormula>Table1459[[#This Row],[Count]]/Table1459[[#Totals],[Count]]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C6" totalsRowCount="1">
  <autoFilter ref="A1:C5"/>
  <tableColumns count="3">
    <tableColumn id="1" name="Focus (Session + Lab)" totalsRowLabel="Total" totalsRowDxfId="20"/>
    <tableColumn id="2" name="Count" totalsRowFunction="custom" totalsRowDxfId="19">
      <totalsRowFormula>SUM(Table1[Count])</totalsRowFormula>
    </tableColumn>
    <tableColumn id="3" name="Percent" totalsRowFunction="custom" dataDxfId="18" totalsRowDxfId="17">
      <calculatedColumnFormula>Table1[[#This Row],[Count]]/Table1[[#Totals],[Count]]</calculatedColumnFormula>
      <totalsRowFormula>SUM(Table13[Percent])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3:C18" totalsRowCount="1">
  <autoFilter ref="A13:C17"/>
  <tableColumns count="3">
    <tableColumn id="1" name=" Focus (Session Only)" totalsRowLabel="Total" totalsRowDxfId="16"/>
    <tableColumn id="2" name="Count" totalsRowFunction="custom" totalsRowDxfId="15">
      <totalsRowFormula>SUM(Table13[Count])</totalsRowFormula>
    </tableColumn>
    <tableColumn id="3" name="Percent" totalsRowFunction="custom" dataDxfId="14" totalsRowDxfId="13">
      <calculatedColumnFormula>Table13[[#This Row],[Count]]/Table13[[#Totals],[Count]]</calculatedColumnFormula>
      <totalsRowFormula>SUM(Table13[Percent])</totalsRow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4" displayName="Table14" ref="E1:G10" totalsRowCount="1">
  <autoFilter ref="E1:G9"/>
  <tableColumns count="3">
    <tableColumn id="1" name="Tracks (Session + Lab)" totalsRowLabel="Total" totalsRowDxfId="12"/>
    <tableColumn id="2" name="Count" totalsRowFunction="custom" totalsRowDxfId="11">
      <totalsRowFormula>SUM(Table14[Count])</totalsRowFormula>
    </tableColumn>
    <tableColumn id="3" name="Percent" totalsRowFunction="custom" dataDxfId="10" totalsRowDxfId="9">
      <calculatedColumnFormula>Table14[[#This Row],[Count]]/Table14[[#Totals],[Count]]</calculatedColumnFormula>
      <totalsRowFormula>SUM(Table13[Percent])</totalsRow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4" name="Table145" displayName="Table145" ref="E13:G22" totalsRowCount="1">
  <autoFilter ref="E13:G21"/>
  <tableColumns count="3">
    <tableColumn id="1" name="Tracks (Session Only)" totalsRowLabel="Total" totalsRowDxfId="8"/>
    <tableColumn id="2" name="Count" totalsRowFunction="custom" totalsRowDxfId="7">
      <totalsRowFormula>SUM(Table145[Count])</totalsRowFormula>
    </tableColumn>
    <tableColumn id="3" name="Percent" totalsRowFunction="custom" dataDxfId="6" totalsRowDxfId="5">
      <calculatedColumnFormula>Table145[[#This Row],[Count]]/Table145[[#Totals],[Count]]</calculatedColumnFormula>
      <totalsRowFormula>SUM(Table13[Percent])</totalsRow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4" totalsRowShown="0">
  <autoFilter ref="A1:D4"/>
  <tableColumns count="4">
    <tableColumn id="1" name="iOS SDK Transition"/>
    <tableColumn id="2" name="Added API"/>
    <tableColumn id="3" name="Removed API"/>
    <tableColumn id="4" name="Changed AP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4" Type="http://schemas.openxmlformats.org/officeDocument/2006/relationships/table" Target="../tables/table8.xml"/><Relationship Id="rId1" Type="http://schemas.openxmlformats.org/officeDocument/2006/relationships/table" Target="../tables/table5.xml"/><Relationship Id="rId2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25" zoomScaleNormal="125" zoomScalePageLayoutView="125" workbookViewId="0">
      <selection activeCell="G19" sqref="G19"/>
    </sheetView>
  </sheetViews>
  <sheetFormatPr baseColWidth="10" defaultRowHeight="15" x14ac:dyDescent="0"/>
  <cols>
    <col min="1" max="1" width="21.33203125" bestFit="1" customWidth="1"/>
    <col min="5" max="5" width="21.33203125" bestFit="1" customWidth="1"/>
  </cols>
  <sheetData>
    <row r="1" spans="1:7">
      <c r="A1" t="s">
        <v>6</v>
      </c>
      <c r="B1" t="s">
        <v>0</v>
      </c>
      <c r="C1" t="s">
        <v>5</v>
      </c>
      <c r="E1" t="s">
        <v>8</v>
      </c>
      <c r="F1" t="s">
        <v>0</v>
      </c>
      <c r="G1" t="s">
        <v>5</v>
      </c>
    </row>
    <row r="2" spans="1:7">
      <c r="A2" t="s">
        <v>3</v>
      </c>
      <c r="B2">
        <v>127</v>
      </c>
      <c r="C2" s="2">
        <f>Table16[[#This Row],[Count]]/Table16[[#Totals],[Count]]</f>
        <v>0.68648648648648647</v>
      </c>
      <c r="E2" t="s">
        <v>10</v>
      </c>
      <c r="F2">
        <v>56</v>
      </c>
      <c r="G2" s="2">
        <f>Table148[[#This Row],[Count]]/Table148[[#Totals],[Count]]</f>
        <v>0.2413793103448276</v>
      </c>
    </row>
    <row r="3" spans="1:7">
      <c r="A3" t="s">
        <v>2</v>
      </c>
      <c r="B3">
        <v>39</v>
      </c>
      <c r="C3" s="2">
        <f>Table16[[#This Row],[Count]]/Table16[[#Totals],[Count]]</f>
        <v>0.21081081081081082</v>
      </c>
      <c r="E3" t="s">
        <v>11</v>
      </c>
      <c r="F3">
        <v>40</v>
      </c>
      <c r="G3" s="2">
        <f>Table148[[#This Row],[Count]]/Table148[[#Totals],[Count]]</f>
        <v>0.17241379310344829</v>
      </c>
    </row>
    <row r="4" spans="1:7">
      <c r="A4" t="s">
        <v>4</v>
      </c>
      <c r="B4">
        <v>19</v>
      </c>
      <c r="C4" s="2">
        <f>Table16[[#This Row],[Count]]/Table16[[#Totals],[Count]]</f>
        <v>0.10270270270270271</v>
      </c>
      <c r="E4" t="s">
        <v>9</v>
      </c>
      <c r="F4">
        <v>38</v>
      </c>
      <c r="G4" s="2">
        <f>Table148[[#This Row],[Count]]/Table148[[#Totals],[Count]]</f>
        <v>0.16379310344827586</v>
      </c>
    </row>
    <row r="5" spans="1:7">
      <c r="A5" s="1" t="s">
        <v>17</v>
      </c>
      <c r="B5" s="1">
        <f>SUM(Table16[Count])</f>
        <v>185</v>
      </c>
      <c r="C5" s="3">
        <f>SUBTOTAL(109,Table16[Percent])</f>
        <v>1</v>
      </c>
      <c r="E5" t="s">
        <v>12</v>
      </c>
      <c r="F5">
        <v>34</v>
      </c>
      <c r="G5" s="2">
        <f>Table148[[#This Row],[Count]]/Table148[[#Totals],[Count]]</f>
        <v>0.14655172413793102</v>
      </c>
    </row>
    <row r="6" spans="1:7">
      <c r="E6" t="s">
        <v>14</v>
      </c>
      <c r="F6">
        <v>27</v>
      </c>
      <c r="G6" s="2">
        <f>Table148[[#This Row],[Count]]/Table148[[#Totals],[Count]]</f>
        <v>0.11637931034482758</v>
      </c>
    </row>
    <row r="7" spans="1:7">
      <c r="E7" t="s">
        <v>15</v>
      </c>
      <c r="F7">
        <v>27</v>
      </c>
      <c r="G7" s="2">
        <f>Table148[[#This Row],[Count]]/Table148[[#Totals],[Count]]</f>
        <v>0.11637931034482758</v>
      </c>
    </row>
    <row r="8" spans="1:7">
      <c r="E8" t="s">
        <v>13</v>
      </c>
      <c r="F8">
        <v>10</v>
      </c>
      <c r="G8" s="2">
        <f>Table148[[#This Row],[Count]]/Table148[[#Totals],[Count]]</f>
        <v>4.3103448275862072E-2</v>
      </c>
    </row>
    <row r="9" spans="1:7">
      <c r="E9" s="1" t="s">
        <v>17</v>
      </c>
      <c r="F9" s="1">
        <f>SUM(Table148[Count])</f>
        <v>232</v>
      </c>
      <c r="G9" s="3">
        <f>SUBTOTAL(109,Table148[Percent])</f>
        <v>1.0000000000000002</v>
      </c>
    </row>
    <row r="11" spans="1:7">
      <c r="A11" t="s">
        <v>7</v>
      </c>
      <c r="B11" t="s">
        <v>0</v>
      </c>
      <c r="C11" t="s">
        <v>5</v>
      </c>
      <c r="E11" t="s">
        <v>16</v>
      </c>
      <c r="F11" t="s">
        <v>0</v>
      </c>
      <c r="G11" t="s">
        <v>5</v>
      </c>
    </row>
    <row r="12" spans="1:7">
      <c r="A12" t="s">
        <v>3</v>
      </c>
      <c r="B12">
        <v>58</v>
      </c>
      <c r="C12" s="2">
        <f>Table137[[#This Row],[Count]]/Table137[[#Totals],[Count]]</f>
        <v>0.62365591397849462</v>
      </c>
      <c r="E12" t="s">
        <v>10</v>
      </c>
      <c r="F12">
        <v>28</v>
      </c>
      <c r="G12" s="2">
        <f>Table1459[[#This Row],[Count]]/Table1459[[#Totals],[Count]]</f>
        <v>0.26415094339622641</v>
      </c>
    </row>
    <row r="13" spans="1:7">
      <c r="A13" t="s">
        <v>2</v>
      </c>
      <c r="B13">
        <v>22</v>
      </c>
      <c r="C13" s="2">
        <f>Table137[[#This Row],[Count]]/Table137[[#Totals],[Count]]</f>
        <v>0.23655913978494625</v>
      </c>
      <c r="E13" t="s">
        <v>9</v>
      </c>
      <c r="F13">
        <v>17</v>
      </c>
      <c r="G13" s="2">
        <f>Table1459[[#This Row],[Count]]/Table1459[[#Totals],[Count]]</f>
        <v>0.16037735849056603</v>
      </c>
    </row>
    <row r="14" spans="1:7">
      <c r="A14" t="s">
        <v>4</v>
      </c>
      <c r="B14">
        <v>13</v>
      </c>
      <c r="C14" s="2">
        <f>Table137[[#This Row],[Count]]/Table137[[#Totals],[Count]]</f>
        <v>0.13978494623655913</v>
      </c>
      <c r="E14" t="s">
        <v>11</v>
      </c>
      <c r="F14">
        <v>16</v>
      </c>
      <c r="G14" s="2">
        <f>Table1459[[#This Row],[Count]]/Table1459[[#Totals],[Count]]</f>
        <v>0.15094339622641509</v>
      </c>
    </row>
    <row r="15" spans="1:7">
      <c r="A15" s="1" t="s">
        <v>17</v>
      </c>
      <c r="B15" s="1">
        <f>SUM(Table137[Count])</f>
        <v>93</v>
      </c>
      <c r="C15" s="3">
        <f>SUM(Table137[Percent])</f>
        <v>1</v>
      </c>
      <c r="E15" t="s">
        <v>12</v>
      </c>
      <c r="F15">
        <v>14</v>
      </c>
      <c r="G15" s="2">
        <f>Table1459[[#This Row],[Count]]/Table1459[[#Totals],[Count]]</f>
        <v>0.13207547169811321</v>
      </c>
    </row>
    <row r="16" spans="1:7">
      <c r="E16" t="s">
        <v>15</v>
      </c>
      <c r="F16">
        <v>11</v>
      </c>
      <c r="G16" s="2">
        <f>Table1459[[#This Row],[Count]]/Table1459[[#Totals],[Count]]</f>
        <v>0.10377358490566038</v>
      </c>
    </row>
    <row r="17" spans="5:7">
      <c r="E17" t="s">
        <v>14</v>
      </c>
      <c r="F17">
        <v>10</v>
      </c>
      <c r="G17" s="2">
        <f>Table1459[[#This Row],[Count]]/Table1459[[#Totals],[Count]]</f>
        <v>9.4339622641509441E-2</v>
      </c>
    </row>
    <row r="18" spans="5:7">
      <c r="E18" t="s">
        <v>13</v>
      </c>
      <c r="F18">
        <v>10</v>
      </c>
      <c r="G18" s="2">
        <f>Table1459[[#This Row],[Count]]/Table1459[[#Totals],[Count]]</f>
        <v>9.4339622641509441E-2</v>
      </c>
    </row>
    <row r="19" spans="5:7">
      <c r="E19" s="1" t="s">
        <v>17</v>
      </c>
      <c r="F19" s="1">
        <f>SUM(Table1459[Count])</f>
        <v>106</v>
      </c>
      <c r="G19" s="3">
        <f>SUBTOTAL(109,Table1459[Percent])</f>
        <v>0.99999999999999989</v>
      </c>
    </row>
  </sheetData>
  <pageMargins left="0.75" right="0.75" top="1" bottom="1" header="0.5" footer="0.5"/>
  <pageSetup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25" zoomScaleNormal="125" zoomScalePageLayoutView="125" workbookViewId="0">
      <selection activeCell="I5" sqref="I5"/>
    </sheetView>
  </sheetViews>
  <sheetFormatPr baseColWidth="10" defaultRowHeight="15" x14ac:dyDescent="0"/>
  <cols>
    <col min="1" max="1" width="21.33203125" bestFit="1" customWidth="1"/>
    <col min="5" max="5" width="21.33203125" bestFit="1" customWidth="1"/>
  </cols>
  <sheetData>
    <row r="1" spans="1:7">
      <c r="A1" t="s">
        <v>6</v>
      </c>
      <c r="B1" t="s">
        <v>0</v>
      </c>
      <c r="C1" t="s">
        <v>5</v>
      </c>
      <c r="E1" t="s">
        <v>8</v>
      </c>
      <c r="F1" t="s">
        <v>0</v>
      </c>
      <c r="G1" t="s">
        <v>5</v>
      </c>
    </row>
    <row r="2" spans="1:7">
      <c r="A2" t="s">
        <v>1</v>
      </c>
      <c r="B2">
        <v>94</v>
      </c>
      <c r="C2" s="2">
        <f>Table1[[#This Row],[Count]]/Table1[[#Totals],[Count]]</f>
        <v>0.40343347639484978</v>
      </c>
      <c r="E2" t="s">
        <v>1</v>
      </c>
      <c r="F2">
        <v>93</v>
      </c>
      <c r="G2" s="2">
        <f>Table14[[#This Row],[Count]]/Table14[[#Totals],[Count]]</f>
        <v>0.39914163090128757</v>
      </c>
    </row>
    <row r="3" spans="1:7">
      <c r="A3" t="s">
        <v>3</v>
      </c>
      <c r="B3">
        <v>98</v>
      </c>
      <c r="C3" s="2">
        <f>Table1[[#This Row],[Count]]/Table1[[#Totals],[Count]]</f>
        <v>0.42060085836909872</v>
      </c>
      <c r="E3" t="s">
        <v>11</v>
      </c>
      <c r="F3">
        <v>32</v>
      </c>
      <c r="G3" s="2">
        <f>Table14[[#This Row],[Count]]/Table14[[#Totals],[Count]]</f>
        <v>0.13733905579399142</v>
      </c>
    </row>
    <row r="4" spans="1:7">
      <c r="A4" t="s">
        <v>4</v>
      </c>
      <c r="B4">
        <v>18</v>
      </c>
      <c r="C4" s="2">
        <f>Table1[[#This Row],[Count]]/Table1[[#Totals],[Count]]</f>
        <v>7.7253218884120178E-2</v>
      </c>
      <c r="E4" t="s">
        <v>10</v>
      </c>
      <c r="F4">
        <v>28</v>
      </c>
      <c r="G4" s="2">
        <f>Table14[[#This Row],[Count]]/Table14[[#Totals],[Count]]</f>
        <v>0.12017167381974249</v>
      </c>
    </row>
    <row r="5" spans="1:7">
      <c r="A5" t="s">
        <v>2</v>
      </c>
      <c r="B5">
        <v>23</v>
      </c>
      <c r="C5" s="2">
        <f>Table1[[#This Row],[Count]]/Table1[[#Totals],[Count]]</f>
        <v>9.8712446351931327E-2</v>
      </c>
      <c r="E5" t="s">
        <v>9</v>
      </c>
      <c r="F5">
        <v>26</v>
      </c>
      <c r="G5" s="2">
        <f>Table14[[#This Row],[Count]]/Table14[[#Totals],[Count]]</f>
        <v>0.11158798283261803</v>
      </c>
    </row>
    <row r="6" spans="1:7">
      <c r="A6" s="1" t="s">
        <v>17</v>
      </c>
      <c r="B6" s="1">
        <f>SUM(Table1[Count])</f>
        <v>233</v>
      </c>
      <c r="C6" s="3">
        <f>SUM(Table13[Percent])</f>
        <v>0.99999999999999989</v>
      </c>
      <c r="E6" t="s">
        <v>12</v>
      </c>
      <c r="F6">
        <v>23</v>
      </c>
      <c r="G6" s="2">
        <f>Table14[[#This Row],[Count]]/Table14[[#Totals],[Count]]</f>
        <v>9.8712446351931327E-2</v>
      </c>
    </row>
    <row r="7" spans="1:7">
      <c r="E7" t="s">
        <v>14</v>
      </c>
      <c r="F7">
        <v>14</v>
      </c>
      <c r="G7" s="2">
        <f>Table14[[#This Row],[Count]]/Table14[[#Totals],[Count]]</f>
        <v>6.0085836909871244E-2</v>
      </c>
    </row>
    <row r="8" spans="1:7">
      <c r="E8" t="s">
        <v>13</v>
      </c>
      <c r="F8">
        <v>9</v>
      </c>
      <c r="G8" s="2">
        <f>Table14[[#This Row],[Count]]/Table14[[#Totals],[Count]]</f>
        <v>3.8626609442060089E-2</v>
      </c>
    </row>
    <row r="9" spans="1:7">
      <c r="E9" t="s">
        <v>15</v>
      </c>
      <c r="F9">
        <v>8</v>
      </c>
      <c r="G9" s="2">
        <f>Table14[[#This Row],[Count]]/Table14[[#Totals],[Count]]</f>
        <v>3.4334763948497854E-2</v>
      </c>
    </row>
    <row r="10" spans="1:7">
      <c r="E10" s="1" t="s">
        <v>17</v>
      </c>
      <c r="F10" s="1">
        <f>SUM(Table14[Count])</f>
        <v>233</v>
      </c>
      <c r="G10" s="3">
        <f>SUM(Table13[Percent])</f>
        <v>0.99999999999999989</v>
      </c>
    </row>
    <row r="13" spans="1:7">
      <c r="A13" t="s">
        <v>7</v>
      </c>
      <c r="B13" t="s">
        <v>0</v>
      </c>
      <c r="C13" t="s">
        <v>5</v>
      </c>
      <c r="E13" t="s">
        <v>16</v>
      </c>
      <c r="F13" t="s">
        <v>0</v>
      </c>
      <c r="G13" t="s">
        <v>5</v>
      </c>
    </row>
    <row r="14" spans="1:7">
      <c r="A14" t="s">
        <v>1</v>
      </c>
      <c r="B14">
        <v>65</v>
      </c>
      <c r="C14" s="2">
        <f>Table13[[#This Row],[Count]]/Table13[[#Totals],[Count]]</f>
        <v>0.60747663551401865</v>
      </c>
      <c r="E14" t="s">
        <v>1</v>
      </c>
      <c r="F14">
        <v>64</v>
      </c>
      <c r="G14" s="2">
        <f>Table145[[#This Row],[Count]]/Table145[[#Totals],[Count]]</f>
        <v>0.59813084112149528</v>
      </c>
    </row>
    <row r="15" spans="1:7">
      <c r="A15" t="s">
        <v>3</v>
      </c>
      <c r="B15">
        <v>33</v>
      </c>
      <c r="C15" s="2">
        <f>Table13[[#This Row],[Count]]/Table13[[#Totals],[Count]]</f>
        <v>0.30841121495327101</v>
      </c>
      <c r="E15" t="s">
        <v>11</v>
      </c>
      <c r="F15">
        <v>8</v>
      </c>
      <c r="G15" s="2">
        <f>Table145[[#This Row],[Count]]/Table145[[#Totals],[Count]]</f>
        <v>7.476635514018691E-2</v>
      </c>
    </row>
    <row r="16" spans="1:7">
      <c r="A16" t="s">
        <v>4</v>
      </c>
      <c r="B16">
        <v>4</v>
      </c>
      <c r="C16" s="2">
        <f>Table13[[#This Row],[Count]]/Table13[[#Totals],[Count]]</f>
        <v>3.7383177570093455E-2</v>
      </c>
      <c r="E16" t="s">
        <v>10</v>
      </c>
      <c r="F16">
        <v>7</v>
      </c>
      <c r="G16" s="2">
        <f>Table145[[#This Row],[Count]]/Table145[[#Totals],[Count]]</f>
        <v>6.5420560747663545E-2</v>
      </c>
    </row>
    <row r="17" spans="1:7">
      <c r="A17" t="s">
        <v>2</v>
      </c>
      <c r="B17">
        <v>5</v>
      </c>
      <c r="C17" s="2">
        <f>Table13[[#This Row],[Count]]/Table13[[#Totals],[Count]]</f>
        <v>4.6728971962616821E-2</v>
      </c>
      <c r="E17" t="s">
        <v>9</v>
      </c>
      <c r="F17">
        <v>8</v>
      </c>
      <c r="G17" s="2">
        <f>Table145[[#This Row],[Count]]/Table145[[#Totals],[Count]]</f>
        <v>7.476635514018691E-2</v>
      </c>
    </row>
    <row r="18" spans="1:7">
      <c r="A18" s="1" t="s">
        <v>17</v>
      </c>
      <c r="B18" s="1">
        <f>SUM(Table13[Count])</f>
        <v>107</v>
      </c>
      <c r="C18" s="3">
        <f>SUM(Table13[Percent])</f>
        <v>0.99999999999999989</v>
      </c>
      <c r="E18" t="s">
        <v>12</v>
      </c>
      <c r="F18">
        <v>8</v>
      </c>
      <c r="G18" s="2">
        <f>Table145[[#This Row],[Count]]/Table145[[#Totals],[Count]]</f>
        <v>7.476635514018691E-2</v>
      </c>
    </row>
    <row r="19" spans="1:7">
      <c r="E19" t="s">
        <v>14</v>
      </c>
      <c r="F19">
        <v>1</v>
      </c>
      <c r="G19" s="2">
        <f>Table145[[#This Row],[Count]]/Table145[[#Totals],[Count]]</f>
        <v>9.3457943925233638E-3</v>
      </c>
    </row>
    <row r="20" spans="1:7">
      <c r="E20" t="s">
        <v>13</v>
      </c>
      <c r="F20">
        <v>9</v>
      </c>
      <c r="G20" s="2">
        <f>Table145[[#This Row],[Count]]/Table145[[#Totals],[Count]]</f>
        <v>8.4112149532710276E-2</v>
      </c>
    </row>
    <row r="21" spans="1:7">
      <c r="E21" t="s">
        <v>15</v>
      </c>
      <c r="F21">
        <v>2</v>
      </c>
      <c r="G21" s="2">
        <f>Table145[[#This Row],[Count]]/Table145[[#Totals],[Count]]</f>
        <v>1.8691588785046728E-2</v>
      </c>
    </row>
    <row r="22" spans="1:7">
      <c r="E22" s="1" t="s">
        <v>17</v>
      </c>
      <c r="F22" s="1">
        <f>SUM(Table145[Count])</f>
        <v>107</v>
      </c>
      <c r="G22" s="3">
        <f>SUM(Table13[Percent])</f>
        <v>0.99999999999999989</v>
      </c>
    </row>
  </sheetData>
  <pageMargins left="0.75" right="0.75" top="1" bottom="1" header="0.5" footer="0.5"/>
  <pageSetup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21" sqref="H21"/>
    </sheetView>
  </sheetViews>
  <sheetFormatPr baseColWidth="10" defaultRowHeight="15" x14ac:dyDescent="0"/>
  <cols>
    <col min="1" max="1" width="19.33203125" bestFit="1" customWidth="1"/>
    <col min="2" max="2" width="12.6640625" bestFit="1" customWidth="1"/>
    <col min="3" max="3" width="15" bestFit="1" customWidth="1"/>
    <col min="4" max="4" width="14.33203125" bestFit="1" customWidth="1"/>
  </cols>
  <sheetData>
    <row r="1" spans="1:4">
      <c r="A1" t="s">
        <v>24</v>
      </c>
      <c r="B1" t="s">
        <v>21</v>
      </c>
      <c r="C1" t="s">
        <v>22</v>
      </c>
      <c r="D1" t="s">
        <v>23</v>
      </c>
    </row>
    <row r="2" spans="1:4">
      <c r="A2" t="s">
        <v>18</v>
      </c>
      <c r="B2">
        <v>2303</v>
      </c>
      <c r="C2">
        <v>63</v>
      </c>
      <c r="D2">
        <v>382</v>
      </c>
    </row>
    <row r="3" spans="1:4">
      <c r="A3" t="s">
        <v>19</v>
      </c>
      <c r="B3">
        <v>12</v>
      </c>
      <c r="C3">
        <v>1</v>
      </c>
      <c r="D3">
        <v>4</v>
      </c>
    </row>
    <row r="4" spans="1:4">
      <c r="A4" t="s">
        <v>20</v>
      </c>
      <c r="B4">
        <v>3346</v>
      </c>
      <c r="C4">
        <v>134</v>
      </c>
      <c r="D4">
        <v>904</v>
      </c>
    </row>
    <row r="6" spans="1:4">
      <c r="B6" s="4">
        <f>B4/B2</f>
        <v>1.452887537993921</v>
      </c>
      <c r="C6" s="4">
        <f t="shared" ref="C6:D6" si="0">C4/C2</f>
        <v>2.126984126984127</v>
      </c>
      <c r="D6" s="4">
        <f t="shared" si="0"/>
        <v>2.3664921465968587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WWDC</vt:lpstr>
      <vt:lpstr>pre-WWDC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Langston</dc:creator>
  <cp:lastModifiedBy>Matt Langston</cp:lastModifiedBy>
  <dcterms:created xsi:type="dcterms:W3CDTF">2013-06-09T01:26:43Z</dcterms:created>
  <dcterms:modified xsi:type="dcterms:W3CDTF">2013-09-09T04:27:37Z</dcterms:modified>
</cp:coreProperties>
</file>