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ate1904="1"/>
  <mc:AlternateContent xmlns:mc="http://schemas.openxmlformats.org/markup-compatibility/2006">
    <mc:Choice Requires="x15">
      <x15ac:absPath xmlns:x15ac="http://schemas.microsoft.com/office/spreadsheetml/2010/11/ac" url="/Users/mclong/codes/ncar-flops-and-bytes/data/"/>
    </mc:Choice>
  </mc:AlternateContent>
  <xr:revisionPtr revIDLastSave="0" documentId="13_ncr:1_{0401EF62-A695-8F4B-96CE-90ABCBA4FF5D}" xr6:coauthVersionLast="46" xr6:coauthVersionMax="46" xr10:uidLastSave="{00000000-0000-0000-0000-000000000000}"/>
  <bookViews>
    <workbookView xWindow="7080" yWindow="4140" windowWidth="26920" windowHeight="17540" activeTab="1" xr2:uid="{00000000-000D-0000-FFFF-FFFF00000000}"/>
  </bookViews>
  <sheets>
    <sheet name="NCAR flops and bytes - Tape arc" sheetId="1" r:id="rId1"/>
    <sheet name="NCAR flops and bytes - End-of-y" sheetId="2" r:id="rId2"/>
    <sheet name="NCAR flops and bytes - Megaflop" sheetId="3" r:id="rId3"/>
    <sheet name="NCAR flops and bytes - NCAR HPC" sheetId="4" r:id="rId4"/>
    <sheet name="NCAR flops and bytes - Drawing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2" l="1"/>
  <c r="C58" i="2"/>
  <c r="C57" i="2"/>
  <c r="C56" i="2"/>
  <c r="E60" i="2"/>
  <c r="E59" i="2"/>
  <c r="E58" i="2"/>
  <c r="A65" i="3"/>
  <c r="A64" i="3"/>
  <c r="I30" i="4"/>
  <c r="H30" i="4"/>
  <c r="N30" i="4" s="1"/>
  <c r="G30" i="4"/>
  <c r="F30" i="4"/>
  <c r="E30" i="4"/>
  <c r="A61" i="2"/>
  <c r="A62" i="2" s="1"/>
  <c r="A63" i="2" s="1"/>
  <c r="A64" i="2" s="1"/>
  <c r="A65" i="2" s="1"/>
  <c r="I31" i="4"/>
  <c r="H31" i="4" s="1"/>
  <c r="G31" i="4"/>
  <c r="F31" i="4"/>
  <c r="E31" i="4"/>
  <c r="J29" i="4"/>
  <c r="I29" i="4" s="1"/>
  <c r="H29" i="4" s="1"/>
  <c r="G29" i="4"/>
  <c r="F29" i="4"/>
  <c r="E29" i="4"/>
  <c r="I28" i="4"/>
  <c r="H28" i="4" s="1"/>
  <c r="G28" i="4"/>
  <c r="F28" i="4"/>
  <c r="E28" i="4"/>
  <c r="I27" i="4"/>
  <c r="H27" i="4"/>
  <c r="G27" i="4"/>
  <c r="F27" i="4"/>
  <c r="E27" i="4"/>
  <c r="I26" i="4"/>
  <c r="H26" i="4" s="1"/>
  <c r="G26" i="4"/>
  <c r="F26" i="4"/>
  <c r="E26" i="4"/>
  <c r="I25" i="4"/>
  <c r="I24" i="4"/>
  <c r="H24" i="4" s="1"/>
  <c r="G24" i="4"/>
  <c r="F24" i="4"/>
  <c r="E24" i="4"/>
  <c r="I23" i="4"/>
  <c r="H23" i="4" s="1"/>
  <c r="G23" i="4"/>
  <c r="F23" i="4"/>
  <c r="E23" i="4"/>
  <c r="I22" i="4"/>
  <c r="I21" i="4"/>
  <c r="H21" i="4" s="1"/>
  <c r="G21" i="4"/>
  <c r="F21" i="4"/>
  <c r="E21" i="4"/>
  <c r="I20" i="4"/>
  <c r="H20" i="4" s="1"/>
  <c r="G20" i="4"/>
  <c r="F20" i="4"/>
  <c r="E20" i="4"/>
  <c r="J19" i="4"/>
  <c r="H19" i="4"/>
  <c r="G19" i="4"/>
  <c r="F19" i="4"/>
  <c r="E19" i="4"/>
  <c r="J18" i="4"/>
  <c r="H18" i="4"/>
  <c r="G18" i="4"/>
  <c r="F18" i="4"/>
  <c r="E18" i="4"/>
  <c r="J17" i="4"/>
  <c r="H17" i="4"/>
  <c r="G17" i="4"/>
  <c r="F17" i="4"/>
  <c r="E17" i="4"/>
  <c r="J16" i="4"/>
  <c r="H16" i="4"/>
  <c r="L16" i="4" s="1"/>
  <c r="G16" i="4"/>
  <c r="F16" i="4"/>
  <c r="E16" i="4"/>
  <c r="J15" i="4"/>
  <c r="H15" i="4"/>
  <c r="G15" i="4"/>
  <c r="F15" i="4"/>
  <c r="E15" i="4"/>
  <c r="J14" i="4"/>
  <c r="H14" i="4"/>
  <c r="L14" i="4" s="1"/>
  <c r="G14" i="4"/>
  <c r="F14" i="4"/>
  <c r="E14" i="4"/>
  <c r="J13" i="4"/>
  <c r="H13" i="4"/>
  <c r="G13" i="4"/>
  <c r="F13" i="4"/>
  <c r="E13" i="4"/>
  <c r="J12" i="4"/>
  <c r="H12" i="4"/>
  <c r="G12" i="4"/>
  <c r="F12" i="4"/>
  <c r="E12" i="4"/>
  <c r="J11" i="4"/>
  <c r="H11" i="4"/>
  <c r="G11" i="4"/>
  <c r="F11" i="4"/>
  <c r="E11" i="4"/>
  <c r="J10" i="4"/>
  <c r="H10" i="4"/>
  <c r="G10" i="4"/>
  <c r="F10" i="4"/>
  <c r="E10" i="4"/>
  <c r="J9" i="4"/>
  <c r="H9" i="4"/>
  <c r="G9" i="4"/>
  <c r="F9" i="4"/>
  <c r="E9" i="4"/>
  <c r="J8" i="4"/>
  <c r="H8" i="4"/>
  <c r="G8" i="4"/>
  <c r="F8" i="4"/>
  <c r="E8" i="4"/>
  <c r="J7" i="4"/>
  <c r="H7" i="4"/>
  <c r="G7" i="4"/>
  <c r="F7" i="4"/>
  <c r="E7" i="4"/>
  <c r="J6" i="4"/>
  <c r="H6" i="4"/>
  <c r="G6" i="4"/>
  <c r="F6" i="4"/>
  <c r="E6" i="4"/>
  <c r="J5" i="4"/>
  <c r="H5" i="4"/>
  <c r="G5" i="4"/>
  <c r="F5" i="4"/>
  <c r="E5" i="4"/>
  <c r="J4" i="4"/>
  <c r="H4" i="4"/>
  <c r="L4" i="4" s="1"/>
  <c r="G4" i="4"/>
  <c r="F4" i="4"/>
  <c r="E4" i="4"/>
  <c r="J3" i="4"/>
  <c r="H3" i="4"/>
  <c r="G3" i="4"/>
  <c r="F3" i="4"/>
  <c r="E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E56" i="2"/>
  <c r="B55" i="2"/>
  <c r="B54" i="2"/>
  <c r="B53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E44" i="2" s="1"/>
  <c r="D43" i="2"/>
  <c r="B43" i="2"/>
  <c r="D42" i="2"/>
  <c r="B42" i="2"/>
  <c r="D41" i="2"/>
  <c r="B41" i="2"/>
  <c r="D40" i="2"/>
  <c r="B40" i="2"/>
  <c r="D39" i="2"/>
  <c r="B39" i="2"/>
  <c r="D38" i="2"/>
  <c r="B38" i="2"/>
  <c r="E38" i="2" s="1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C25" i="2" s="1"/>
  <c r="D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D3" i="2"/>
  <c r="C3" i="2"/>
  <c r="E30" i="2" l="1"/>
  <c r="L30" i="4"/>
  <c r="M30" i="4"/>
  <c r="L19" i="4"/>
  <c r="M11" i="4"/>
  <c r="L12" i="4"/>
  <c r="L11" i="4"/>
  <c r="L17" i="4"/>
  <c r="L18" i="4"/>
  <c r="M28" i="4"/>
  <c r="L28" i="4"/>
  <c r="M17" i="4"/>
  <c r="M8" i="4"/>
  <c r="M20" i="4"/>
  <c r="M3" i="4"/>
  <c r="M7" i="4"/>
  <c r="M6" i="4"/>
  <c r="M10" i="4"/>
  <c r="L8" i="4"/>
  <c r="L10" i="4"/>
  <c r="M18" i="4"/>
  <c r="M14" i="4"/>
  <c r="M27" i="4"/>
  <c r="L20" i="4"/>
  <c r="L3" i="4"/>
  <c r="L5" i="4"/>
  <c r="M9" i="4"/>
  <c r="M5" i="4"/>
  <c r="L7" i="4"/>
  <c r="M13" i="4"/>
  <c r="L9" i="4"/>
  <c r="M15" i="4"/>
  <c r="L13" i="4"/>
  <c r="M19" i="4"/>
  <c r="L6" i="4"/>
  <c r="M12" i="4"/>
  <c r="M16" i="4"/>
  <c r="M4" i="4"/>
  <c r="L15" i="4"/>
  <c r="E36" i="2"/>
  <c r="E39" i="2"/>
  <c r="E51" i="2"/>
  <c r="C28" i="2"/>
  <c r="E34" i="2"/>
  <c r="E40" i="2"/>
  <c r="E46" i="2"/>
  <c r="E29" i="2"/>
  <c r="C53" i="2"/>
  <c r="E27" i="2"/>
  <c r="C51" i="2"/>
  <c r="E28" i="2"/>
  <c r="E41" i="2"/>
  <c r="E53" i="2"/>
  <c r="E42" i="2"/>
  <c r="E48" i="2"/>
  <c r="C48" i="2"/>
  <c r="C36" i="2"/>
  <c r="C26" i="2"/>
  <c r="E32" i="2"/>
  <c r="C38" i="2"/>
  <c r="C32" i="2"/>
  <c r="E52" i="2"/>
  <c r="C42" i="2"/>
  <c r="E49" i="2"/>
  <c r="E26" i="2"/>
  <c r="C40" i="2"/>
  <c r="C44" i="2"/>
  <c r="C50" i="2"/>
  <c r="E54" i="2"/>
  <c r="C39" i="2"/>
  <c r="C54" i="2"/>
  <c r="C34" i="2"/>
  <c r="C49" i="2"/>
  <c r="C30" i="2"/>
  <c r="C27" i="2"/>
  <c r="E50" i="2"/>
  <c r="E37" i="2"/>
  <c r="C37" i="2"/>
  <c r="C46" i="2"/>
  <c r="M23" i="4"/>
  <c r="L23" i="4"/>
  <c r="N31" i="4"/>
  <c r="N27" i="4"/>
  <c r="N23" i="4"/>
  <c r="N19" i="4"/>
  <c r="N16" i="4"/>
  <c r="N13" i="4"/>
  <c r="N10" i="4"/>
  <c r="N7" i="4"/>
  <c r="N4" i="4"/>
  <c r="N28" i="4"/>
  <c r="N24" i="4"/>
  <c r="N20" i="4"/>
  <c r="N17" i="4"/>
  <c r="N14" i="4"/>
  <c r="N11" i="4"/>
  <c r="N8" i="4"/>
  <c r="N5" i="4"/>
  <c r="N29" i="4"/>
  <c r="M29" i="4"/>
  <c r="N26" i="4"/>
  <c r="L29" i="4"/>
  <c r="B57" i="3"/>
  <c r="E57" i="2" s="1"/>
  <c r="N21" i="4"/>
  <c r="N18" i="4"/>
  <c r="N15" i="4"/>
  <c r="N12" i="4"/>
  <c r="N9" i="4"/>
  <c r="N6" i="4"/>
  <c r="N3" i="4"/>
  <c r="M21" i="4"/>
  <c r="L21" i="4"/>
  <c r="M26" i="4"/>
  <c r="L26" i="4"/>
  <c r="M24" i="4"/>
  <c r="L24" i="4"/>
  <c r="M31" i="4"/>
  <c r="L31" i="4"/>
  <c r="E31" i="2"/>
  <c r="C35" i="2"/>
  <c r="C47" i="2"/>
  <c r="C52" i="2"/>
  <c r="C33" i="2"/>
  <c r="E35" i="2"/>
  <c r="C45" i="2"/>
  <c r="E47" i="2"/>
  <c r="C31" i="2"/>
  <c r="E33" i="2"/>
  <c r="C43" i="2"/>
  <c r="E45" i="2"/>
  <c r="C55" i="2"/>
  <c r="E55" i="2"/>
  <c r="C29" i="2"/>
  <c r="C41" i="2"/>
  <c r="E43" i="2"/>
  <c r="L27" i="4"/>
</calcChain>
</file>

<file path=xl/sharedStrings.xml><?xml version="1.0" encoding="utf-8"?>
<sst xmlns="http://schemas.openxmlformats.org/spreadsheetml/2006/main" count="105" uniqueCount="98">
  <si>
    <t>Tape archival volume end of month (TB)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</si>
  <si>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</si>
  <si>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</si>
  <si>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</si>
  <si>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</si>
  <si>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</si>
  <si>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</si>
  <si>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</si>
  <si>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</si>
  <si>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</si>
  <si>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</si>
  <si>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</si>
  <si>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</si>
  <si>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</si>
  <si>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End-of-year values</t>
  </si>
  <si>
    <t>Year</t>
  </si>
  <si>
    <t>Terabytes</t>
  </si>
  <si>
    <t>TB annual change</t>
  </si>
  <si>
    <t>Teraflops</t>
  </si>
  <si>
    <t>bytes/flop</t>
  </si>
  <si>
    <t>Megaflops</t>
  </si>
  <si>
    <t>total MF</t>
  </si>
  <si>
    <t>NCAR HPC resources</t>
  </si>
  <si>
    <t>hardware</t>
  </si>
  <si>
    <t>Name</t>
  </si>
  <si>
    <t>In</t>
  </si>
  <si>
    <t>Out</t>
  </si>
  <si>
    <t>YIN</t>
  </si>
  <si>
    <t>YOUT</t>
  </si>
  <si>
    <t>dt</t>
  </si>
  <si>
    <t>Peak MFLOPS</t>
  </si>
  <si>
    <t>Peak GFLOPs</t>
  </si>
  <si>
    <t>Peak TFLOPs</t>
  </si>
  <si>
    <t>Peak PFLOPS</t>
  </si>
  <si>
    <t>* C1</t>
  </si>
  <si>
    <t>* bluefire</t>
  </si>
  <si>
    <t>ys /</t>
  </si>
  <si>
    <t>CDC 3600</t>
  </si>
  <si>
    <t>CDC 7600</t>
  </si>
  <si>
    <t>Cray 1-A S/N 3</t>
  </si>
  <si>
    <t>C1</t>
  </si>
  <si>
    <t>Cray 1-A S/N 14</t>
  </si>
  <si>
    <t>CA</t>
  </si>
  <si>
    <t>Cray X-MP/4</t>
  </si>
  <si>
    <t>CX</t>
  </si>
  <si>
    <t>Cray Y-MP/8</t>
  </si>
  <si>
    <t>shavano</t>
  </si>
  <si>
    <t>Cray Y-MP/2</t>
  </si>
  <si>
    <t>castle</t>
  </si>
  <si>
    <t>IBM RS600 cluster</t>
  </si>
  <si>
    <t>CL</t>
  </si>
  <si>
    <t>TMC CM5/32</t>
  </si>
  <si>
    <t>littlebear</t>
  </si>
  <si>
    <t>Cray Y-MP/8I</t>
  </si>
  <si>
    <t>antero</t>
  </si>
  <si>
    <t>Cray T3D/64-128</t>
  </si>
  <si>
    <t>T3D</t>
  </si>
  <si>
    <t>Cray C90/16</t>
  </si>
  <si>
    <t>HP HPP-2000/64</t>
  </si>
  <si>
    <t>sioux</t>
  </si>
  <si>
    <t>SGI Origin 2000/128</t>
  </si>
  <si>
    <t>ute</t>
  </si>
  <si>
    <t>IBM p3 WH2/604</t>
  </si>
  <si>
    <t>blackforest</t>
  </si>
  <si>
    <t>IBM p3 WH2/1308</t>
  </si>
  <si>
    <t>SGI Origin 3800/128</t>
  </si>
  <si>
    <t>tempest</t>
  </si>
  <si>
    <t>IBM p4 p690-F/64</t>
  </si>
  <si>
    <t>thunder</t>
  </si>
  <si>
    <t>IBM p4 p690-C/1600</t>
  </si>
  <si>
    <t>bluesky</t>
  </si>
  <si>
    <t>IBM e1350/264</t>
  </si>
  <si>
    <t>lightning</t>
  </si>
  <si>
    <t>IBM e1350/140</t>
  </si>
  <si>
    <t>pegasus</t>
  </si>
  <si>
    <t>IBM BlueGene-L/2048</t>
  </si>
  <si>
    <t>frost</t>
  </si>
  <si>
    <t>Aspen Nocona-IB/40</t>
  </si>
  <si>
    <t>coral</t>
  </si>
  <si>
    <t>IBM p5 p575/624</t>
  </si>
  <si>
    <t>bluevista</t>
  </si>
  <si>
    <t>IBM p5+ p575/1744</t>
  </si>
  <si>
    <t>blueice</t>
  </si>
  <si>
    <t>IM p6 p575/4096</t>
  </si>
  <si>
    <t>bluefire</t>
  </si>
  <si>
    <t>yellowstone</t>
  </si>
  <si>
    <t>cheyenne</t>
  </si>
  <si>
    <t>Cray J90/16</t>
  </si>
  <si>
    <t>paiute</t>
  </si>
  <si>
    <t>Cray J90/20</t>
  </si>
  <si>
    <t>aztec</t>
  </si>
  <si>
    <t>Cray J90se/24</t>
  </si>
  <si>
    <t>ouray</t>
  </si>
  <si>
    <t>chipeta</t>
  </si>
  <si>
    <t>IBM p4 p690-C/1216</t>
  </si>
  <si>
    <t>IBM p6 p575/192</t>
  </si>
  <si>
    <t>firefly</t>
  </si>
  <si>
    <t>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</si>
</sst>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0.000"/>
    <numFmt numFmtId="166" formatCode="0.000E+00"/>
    <numFmt numFmtId="167" formatCode="mm/dd/yyyy"/>
    <numFmt numFmtId="168" formatCode="0.000"/>
  </numFmts>
  <fonts count="14" x14ac:knownFonts="1">
    <font>
      <sz val="10"/>
      <color indexed="8"/>
      <name val="Helvetica"/>
    </font>
    <font>
      <sz val="8"/>
      <color indexed="8"/>
      <name val="Optima"/>
    </font>
    <font>
      <sz val="10"/>
      <color indexed="8"/>
      <name val="Helvetica Neue"/>
    </font>
    <font>
      <b/>
      <sz val="12"/>
      <color indexed="8"/>
      <name val="Helvetica Neue"/>
    </font>
    <font>
      <b/>
      <sz val="10"/>
      <color indexed="8"/>
      <name val="Courier New"/>
    </font>
    <font>
      <sz val="10"/>
      <color indexed="8"/>
      <name val="Courier New"/>
    </font>
    <font>
      <b/>
      <sz val="12"/>
      <color indexed="8"/>
      <name val="Courier New"/>
    </font>
    <font>
      <b/>
      <sz val="12"/>
      <color indexed="8"/>
      <name val="Optima"/>
    </font>
    <font>
      <sz val="12"/>
      <color indexed="8"/>
      <name val="Courier New"/>
    </font>
    <font>
      <sz val="12"/>
      <color indexed="8"/>
      <name val="Optima"/>
    </font>
    <font>
      <b/>
      <sz val="10"/>
      <color indexed="8"/>
      <name val="Courier New"/>
      <family val="1"/>
    </font>
    <font>
      <sz val="10"/>
      <color indexed="8"/>
      <name val="Courier New"/>
      <family val="1"/>
    </font>
    <font>
      <sz val="12"/>
      <color indexed="8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right" vertical="center"/>
    </xf>
    <xf numFmtId="0" fontId="1" fillId="0" borderId="0" xfId="0" applyNumberFormat="1" applyFont="1" applyAlignment="1"/>
    <xf numFmtId="0" fontId="2" fillId="0" borderId="0" xfId="0" applyNumberFormat="1" applyFont="1" applyAlignment="1">
      <alignment vertical="top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Alignment="1">
      <alignment vertical="top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16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68" fontId="4" fillId="2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Border="1" applyAlignment="1">
      <alignment horizontal="right" vertical="center"/>
    </xf>
    <xf numFmtId="168" fontId="13" fillId="0" borderId="0" xfId="0" applyNumberFormat="1" applyFont="1" applyAlignment="1">
      <alignment vertical="top" wrapText="1"/>
    </xf>
    <xf numFmtId="168" fontId="2" fillId="0" borderId="0" xfId="0" applyNumberFormat="1" applyFont="1" applyAlignment="1">
      <alignment vertical="top"/>
    </xf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4" fillId="2" borderId="2" xfId="0" applyNumberFormat="1" applyFont="1" applyFill="1" applyBorder="1" applyAlignment="1">
      <alignment horizontal="center" vertical="center"/>
    </xf>
    <xf numFmtId="2" fontId="10" fillId="2" borderId="2" xfId="0" applyNumberFormat="1" applyFont="1" applyFill="1" applyBorder="1" applyAlignment="1">
      <alignment horizontal="center" vertical="center"/>
    </xf>
    <xf numFmtId="2" fontId="10" fillId="2" borderId="2" xfId="0" applyNumberFormat="1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right" vertical="center" wrapText="1"/>
    </xf>
    <xf numFmtId="2" fontId="11" fillId="0" borderId="2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vertical="top" wrapText="1"/>
    </xf>
    <xf numFmtId="2" fontId="1" fillId="0" borderId="0" xfId="0" applyNumberFormat="1" applyFont="1" applyAlignment="1"/>
    <xf numFmtId="2" fontId="11" fillId="0" borderId="0" xfId="0" applyNumberFormat="1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6D6D6"/>
      <rgbColor rgb="FFEAEAEA"/>
      <rgbColor rgb="FFCBCCCB"/>
      <rgbColor rgb="FFB8B8B8"/>
      <rgbColor rgb="FFFFFFFF"/>
      <rgbColor rgb="FF51A7F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825500000000002E-2"/>
          <c:y val="4.36157E-2"/>
          <c:w val="0.94510300000000003"/>
          <c:h val="0.883438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'NCAR flops and bytes - End-of-y'!$E$2</c:f>
              <c:strCache>
                <c:ptCount val="1"/>
                <c:pt idx="0">
                  <c:v>bytes/flop</c:v>
                </c:pt>
              </c:strCache>
            </c:strRef>
          </c:tx>
          <c:spPr>
            <a:ln w="50800" cap="flat">
              <a:solidFill>
                <a:srgbClr val="000000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'NCAR flops and bytes - End-of-y'!$A$40:$A$57</c:f>
              <c:numCache>
                <c:formatCode>0.00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'NCAR flops and bytes - End-of-y'!$E$40:$E$57</c:f>
              <c:numCache>
                <c:formatCode>0.00</c:formatCode>
                <c:ptCount val="18"/>
                <c:pt idx="0">
                  <c:v>563.72783505154644</c:v>
                </c:pt>
                <c:pt idx="1">
                  <c:v>266.12824010914051</c:v>
                </c:pt>
                <c:pt idx="2">
                  <c:v>505.81987000928507</c:v>
                </c:pt>
                <c:pt idx="3">
                  <c:v>151.34202930322627</c:v>
                </c:pt>
                <c:pt idx="4">
                  <c:v>205.21904344331176</c:v>
                </c:pt>
                <c:pt idx="5">
                  <c:v>121.65329243662991</c:v>
                </c:pt>
                <c:pt idx="6">
                  <c:v>103.46078283209914</c:v>
                </c:pt>
                <c:pt idx="7">
                  <c:v>147.13616442496598</c:v>
                </c:pt>
                <c:pt idx="8">
                  <c:v>68.972362990439379</c:v>
                </c:pt>
                <c:pt idx="9">
                  <c:v>112.06493506493507</c:v>
                </c:pt>
                <c:pt idx="10">
                  <c:v>147.97402597402598</c:v>
                </c:pt>
                <c:pt idx="11">
                  <c:v>197.88311688311688</c:v>
                </c:pt>
                <c:pt idx="12">
                  <c:v>11.921959062519326</c:v>
                </c:pt>
                <c:pt idx="13">
                  <c:v>18.524519201038899</c:v>
                </c:pt>
                <c:pt idx="14">
                  <c:v>25.731865685486365</c:v>
                </c:pt>
                <c:pt idx="15">
                  <c:v>32.756168449693895</c:v>
                </c:pt>
                <c:pt idx="16">
                  <c:v>41.408694576711397</c:v>
                </c:pt>
                <c:pt idx="17">
                  <c:v>10.701596678224391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984C-AC07-D79AFE625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163307</xdr:colOff>
      <xdr:row>82</xdr:row>
      <xdr:rowOff>53539</xdr:rowOff>
    </xdr:from>
    <xdr:to>
      <xdr:col>14</xdr:col>
      <xdr:colOff>750397</xdr:colOff>
      <xdr:row>103</xdr:row>
      <xdr:rowOff>80595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4"/>
  <sheetViews>
    <sheetView showGridLines="0" workbookViewId="0">
      <pane ySplit="2" topLeftCell="A3" activePane="bottomLeft" state="frozen"/>
      <selection pane="bottomLeft" sqref="A1:M1"/>
    </sheetView>
  </sheetViews>
  <sheetFormatPr baseColWidth="10" defaultColWidth="4.83203125" defaultRowHeight="14" customHeight="1" x14ac:dyDescent="0.15"/>
  <cols>
    <col min="1" max="1" width="4.83203125" style="1" customWidth="1"/>
    <col min="2" max="13" width="10" style="1" customWidth="1"/>
    <col min="14" max="256" width="4.83203125" style="1" customWidth="1"/>
  </cols>
  <sheetData>
    <row r="1" spans="1:13" ht="18.75" customHeight="1" x14ac:dyDescent="0.1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ht="14" customHeight="1" x14ac:dyDescent="0.15">
      <c r="A3" s="3">
        <v>1986</v>
      </c>
      <c r="B3" s="4"/>
      <c r="C3" s="4"/>
      <c r="D3" s="4"/>
      <c r="E3" s="4"/>
      <c r="F3" s="4"/>
      <c r="G3" s="4"/>
      <c r="H3" s="4"/>
      <c r="I3" s="4"/>
      <c r="J3" s="4">
        <v>2.04</v>
      </c>
      <c r="K3" s="4">
        <v>2.14</v>
      </c>
      <c r="L3" s="4">
        <v>2.42</v>
      </c>
      <c r="M3" s="4">
        <v>2.71</v>
      </c>
    </row>
    <row r="4" spans="1:13" ht="14" customHeight="1" x14ac:dyDescent="0.15">
      <c r="A4" s="3">
        <v>1987</v>
      </c>
      <c r="B4" s="4">
        <v>3.06</v>
      </c>
      <c r="C4" s="4">
        <v>3.41</v>
      </c>
      <c r="D4" s="4">
        <v>3.69</v>
      </c>
      <c r="E4" s="4">
        <v>4.17</v>
      </c>
      <c r="F4" s="4">
        <v>4.5199999999999996</v>
      </c>
      <c r="G4" s="4">
        <v>4.74</v>
      </c>
      <c r="H4" s="4">
        <v>4.88</v>
      </c>
      <c r="I4" s="4">
        <v>5.05</v>
      </c>
      <c r="J4" s="4">
        <v>5.22</v>
      </c>
      <c r="K4" s="4">
        <v>5.36</v>
      </c>
      <c r="L4" s="4">
        <v>5.5</v>
      </c>
      <c r="M4" s="4">
        <v>5.69</v>
      </c>
    </row>
    <row r="5" spans="1:13" ht="14" customHeight="1" x14ac:dyDescent="0.15">
      <c r="A5" s="3">
        <v>1988</v>
      </c>
      <c r="B5" s="4">
        <v>5.85</v>
      </c>
      <c r="C5" s="4">
        <v>6.09</v>
      </c>
      <c r="D5" s="4">
        <v>6.27</v>
      </c>
      <c r="E5" s="4">
        <v>6.48</v>
      </c>
      <c r="F5" s="4">
        <v>6.66</v>
      </c>
      <c r="G5" s="4">
        <v>6.84</v>
      </c>
      <c r="H5" s="4">
        <v>7</v>
      </c>
      <c r="I5" s="4">
        <v>7.25</v>
      </c>
      <c r="J5" s="4">
        <v>7.5</v>
      </c>
      <c r="K5" s="4">
        <v>7.73</v>
      </c>
      <c r="L5" s="4">
        <v>8.0299999999999994</v>
      </c>
      <c r="M5" s="4">
        <v>8.3800000000000008</v>
      </c>
    </row>
    <row r="6" spans="1:13" ht="14" customHeight="1" x14ac:dyDescent="0.15">
      <c r="A6" s="3">
        <v>1989</v>
      </c>
      <c r="B6" s="4">
        <v>8.9</v>
      </c>
      <c r="C6" s="4">
        <v>9.27</v>
      </c>
      <c r="D6" s="4">
        <v>9.6300000000000008</v>
      </c>
      <c r="E6" s="4">
        <v>9.99</v>
      </c>
      <c r="F6" s="4">
        <v>10.26</v>
      </c>
      <c r="G6" s="4">
        <v>10.5</v>
      </c>
      <c r="H6" s="4">
        <v>10.66</v>
      </c>
      <c r="I6" s="4">
        <v>10.88</v>
      </c>
      <c r="J6" s="4">
        <v>11.28</v>
      </c>
      <c r="K6" s="4">
        <v>11.56</v>
      </c>
      <c r="L6" s="4">
        <v>12.11</v>
      </c>
      <c r="M6" s="4">
        <v>12.46</v>
      </c>
    </row>
    <row r="7" spans="1:13" ht="14" customHeight="1" x14ac:dyDescent="0.15">
      <c r="A7" s="3">
        <v>1990</v>
      </c>
      <c r="B7" s="4">
        <v>12.74</v>
      </c>
      <c r="C7" s="4">
        <v>12.97</v>
      </c>
      <c r="D7" s="4">
        <v>13.19</v>
      </c>
      <c r="E7" s="4">
        <v>13.35</v>
      </c>
      <c r="F7" s="4">
        <v>13.54</v>
      </c>
      <c r="G7" s="4">
        <v>13.9</v>
      </c>
      <c r="H7" s="4">
        <v>14.2</v>
      </c>
      <c r="I7" s="4">
        <v>14.6</v>
      </c>
      <c r="J7" s="4">
        <v>15.06</v>
      </c>
      <c r="K7" s="4">
        <v>15.25</v>
      </c>
      <c r="L7" s="4">
        <v>15.48</v>
      </c>
      <c r="M7" s="4">
        <v>15.99</v>
      </c>
    </row>
    <row r="8" spans="1:13" ht="14" customHeight="1" x14ac:dyDescent="0.15">
      <c r="A8" s="3">
        <v>1991</v>
      </c>
      <c r="B8" s="4">
        <v>16.64</v>
      </c>
      <c r="C8" s="4">
        <v>16.86</v>
      </c>
      <c r="D8" s="4">
        <v>17.29</v>
      </c>
      <c r="E8" s="4">
        <v>17.72</v>
      </c>
      <c r="F8" s="4">
        <v>18.420000000000002</v>
      </c>
      <c r="G8" s="4">
        <v>18.98</v>
      </c>
      <c r="H8" s="4">
        <v>19.18</v>
      </c>
      <c r="I8" s="4">
        <v>19.46</v>
      </c>
      <c r="J8" s="4">
        <v>19.98</v>
      </c>
      <c r="K8" s="4">
        <v>20.76</v>
      </c>
      <c r="L8" s="4">
        <v>21.77</v>
      </c>
      <c r="M8" s="4">
        <v>22.71</v>
      </c>
    </row>
    <row r="9" spans="1:13" ht="14" customHeight="1" x14ac:dyDescent="0.15">
      <c r="A9" s="3">
        <v>1992</v>
      </c>
      <c r="B9" s="4">
        <v>23.29</v>
      </c>
      <c r="C9" s="4">
        <v>23.77</v>
      </c>
      <c r="D9" s="4">
        <v>24.09</v>
      </c>
      <c r="E9" s="4">
        <v>24.81</v>
      </c>
      <c r="F9" s="4">
        <v>25.43</v>
      </c>
      <c r="G9" s="4">
        <v>26.19</v>
      </c>
      <c r="H9" s="4">
        <v>27.18</v>
      </c>
      <c r="I9" s="4">
        <v>28.01</v>
      </c>
      <c r="J9" s="4">
        <v>28.82</v>
      </c>
      <c r="K9" s="4">
        <v>29.74</v>
      </c>
      <c r="L9" s="4">
        <v>30.47</v>
      </c>
      <c r="M9" s="4">
        <v>31.13</v>
      </c>
    </row>
    <row r="10" spans="1:13" ht="14" customHeight="1" x14ac:dyDescent="0.15">
      <c r="A10" s="3">
        <v>1993</v>
      </c>
      <c r="B10" s="4">
        <v>32.11</v>
      </c>
      <c r="C10" s="4">
        <v>32.83</v>
      </c>
      <c r="D10" s="4">
        <v>33.58</v>
      </c>
      <c r="E10" s="4">
        <v>34.4</v>
      </c>
      <c r="F10" s="4">
        <v>34.47</v>
      </c>
      <c r="G10" s="4">
        <v>35.21</v>
      </c>
      <c r="H10" s="4">
        <v>36</v>
      </c>
      <c r="I10" s="4">
        <v>36.729999999999997</v>
      </c>
      <c r="J10" s="4">
        <v>37.33</v>
      </c>
      <c r="K10" s="4">
        <v>38.31</v>
      </c>
      <c r="L10" s="4">
        <v>39.020000000000003</v>
      </c>
      <c r="M10" s="4">
        <v>39.65</v>
      </c>
    </row>
    <row r="11" spans="1:13" ht="14" customHeight="1" x14ac:dyDescent="0.15">
      <c r="A11" s="3">
        <v>1994</v>
      </c>
      <c r="B11" s="4">
        <v>40.4</v>
      </c>
      <c r="C11" s="4">
        <v>41.27</v>
      </c>
      <c r="D11" s="4">
        <v>42.03</v>
      </c>
      <c r="E11" s="4">
        <v>43</v>
      </c>
      <c r="F11" s="4">
        <v>44.05</v>
      </c>
      <c r="G11" s="4">
        <v>45.15</v>
      </c>
      <c r="H11" s="4">
        <v>45.77</v>
      </c>
      <c r="I11" s="4">
        <v>46.67</v>
      </c>
      <c r="J11" s="4">
        <v>47.98</v>
      </c>
      <c r="K11" s="4">
        <v>48.69</v>
      </c>
      <c r="L11" s="4">
        <v>49.5</v>
      </c>
      <c r="M11" s="4">
        <v>50.75</v>
      </c>
    </row>
    <row r="12" spans="1:13" ht="14" customHeight="1" x14ac:dyDescent="0.15">
      <c r="A12" s="3">
        <v>1995</v>
      </c>
      <c r="B12" s="4">
        <v>51.71</v>
      </c>
      <c r="C12" s="4">
        <v>53.19</v>
      </c>
      <c r="D12" s="4">
        <v>54.01</v>
      </c>
      <c r="E12" s="4">
        <v>55.02</v>
      </c>
      <c r="F12" s="4">
        <v>56.38</v>
      </c>
      <c r="G12" s="4">
        <v>58.14</v>
      </c>
      <c r="H12" s="4">
        <v>59.14</v>
      </c>
      <c r="I12" s="4">
        <v>60.61</v>
      </c>
      <c r="J12" s="4">
        <v>61.82</v>
      </c>
      <c r="K12" s="4">
        <v>63.13</v>
      </c>
      <c r="L12" s="4">
        <v>64.86</v>
      </c>
      <c r="M12" s="4">
        <v>66.349999999999994</v>
      </c>
    </row>
    <row r="13" spans="1:13" ht="14" customHeight="1" x14ac:dyDescent="0.15">
      <c r="A13" s="3">
        <v>1996</v>
      </c>
      <c r="B13" s="4">
        <v>68.02</v>
      </c>
      <c r="C13" s="4">
        <v>69.59</v>
      </c>
      <c r="D13" s="4">
        <v>70.930000000000007</v>
      </c>
      <c r="E13" s="4">
        <v>72.41</v>
      </c>
      <c r="F13" s="4">
        <v>74.34</v>
      </c>
      <c r="G13" s="4">
        <v>75.55</v>
      </c>
      <c r="H13" s="4">
        <v>77.66</v>
      </c>
      <c r="I13" s="4">
        <v>79.36</v>
      </c>
      <c r="J13" s="4">
        <v>80.88</v>
      </c>
      <c r="K13" s="4">
        <v>82.86</v>
      </c>
      <c r="L13" s="4">
        <v>84.36</v>
      </c>
      <c r="M13" s="4">
        <v>85.49</v>
      </c>
    </row>
    <row r="14" spans="1:13" ht="14" customHeight="1" x14ac:dyDescent="0.15">
      <c r="A14" s="3">
        <v>1997</v>
      </c>
      <c r="B14" s="4">
        <v>88.03</v>
      </c>
      <c r="C14" s="4">
        <v>91.54</v>
      </c>
      <c r="D14" s="4">
        <v>94.78</v>
      </c>
      <c r="E14" s="4">
        <v>98.48</v>
      </c>
      <c r="F14" s="4">
        <v>101.39</v>
      </c>
      <c r="G14" s="4">
        <v>103.34</v>
      </c>
      <c r="H14" s="4">
        <v>105.16</v>
      </c>
      <c r="I14" s="4">
        <v>106.24</v>
      </c>
      <c r="J14" s="4">
        <v>108.8</v>
      </c>
      <c r="K14" s="4">
        <v>111.79</v>
      </c>
      <c r="L14" s="4">
        <v>113.92</v>
      </c>
      <c r="M14" s="4">
        <v>117.45</v>
      </c>
    </row>
    <row r="15" spans="1:13" ht="14" customHeight="1" x14ac:dyDescent="0.15">
      <c r="A15" s="3">
        <v>1998</v>
      </c>
      <c r="B15" s="4">
        <v>121</v>
      </c>
      <c r="C15" s="4">
        <v>124</v>
      </c>
      <c r="D15" s="4">
        <v>129</v>
      </c>
      <c r="E15" s="4">
        <v>132</v>
      </c>
      <c r="F15" s="4">
        <v>177</v>
      </c>
      <c r="G15" s="4">
        <v>185</v>
      </c>
      <c r="H15" s="4">
        <v>195</v>
      </c>
      <c r="I15" s="4">
        <v>207</v>
      </c>
      <c r="J15" s="4">
        <v>216</v>
      </c>
      <c r="K15" s="4">
        <v>224</v>
      </c>
      <c r="L15" s="4">
        <v>230</v>
      </c>
      <c r="M15" s="4">
        <v>241</v>
      </c>
    </row>
    <row r="16" spans="1:13" ht="14" customHeight="1" x14ac:dyDescent="0.15">
      <c r="A16" s="3">
        <v>1999</v>
      </c>
      <c r="B16" s="4">
        <v>251</v>
      </c>
      <c r="C16" s="4">
        <v>260</v>
      </c>
      <c r="D16" s="4">
        <v>274</v>
      </c>
      <c r="E16" s="4">
        <v>283</v>
      </c>
      <c r="F16" s="4">
        <v>292</v>
      </c>
      <c r="G16" s="4">
        <v>301</v>
      </c>
      <c r="H16" s="4">
        <v>311</v>
      </c>
      <c r="I16" s="4">
        <v>322</v>
      </c>
      <c r="J16" s="4">
        <v>333</v>
      </c>
      <c r="K16" s="4">
        <v>346</v>
      </c>
      <c r="L16" s="4">
        <v>364</v>
      </c>
      <c r="M16" s="4">
        <v>374</v>
      </c>
    </row>
    <row r="17" spans="1:13" ht="14" customHeight="1" x14ac:dyDescent="0.15">
      <c r="A17" s="3">
        <v>2000</v>
      </c>
      <c r="B17" s="4">
        <v>385</v>
      </c>
      <c r="C17" s="4">
        <v>396</v>
      </c>
      <c r="D17" s="4">
        <v>409</v>
      </c>
      <c r="E17" s="4">
        <v>417</v>
      </c>
      <c r="F17" s="4">
        <v>431</v>
      </c>
      <c r="G17" s="4">
        <v>445</v>
      </c>
      <c r="H17" s="4">
        <v>459</v>
      </c>
      <c r="I17" s="4">
        <v>473</v>
      </c>
      <c r="J17" s="4">
        <v>487</v>
      </c>
      <c r="K17" s="4">
        <v>501</v>
      </c>
      <c r="L17" s="4">
        <v>514</v>
      </c>
      <c r="M17" s="4">
        <v>534</v>
      </c>
    </row>
    <row r="18" spans="1:13" ht="14" customHeight="1" x14ac:dyDescent="0.15">
      <c r="A18" s="3">
        <v>2001</v>
      </c>
      <c r="B18" s="4">
        <v>555</v>
      </c>
      <c r="C18" s="4">
        <v>573</v>
      </c>
      <c r="D18" s="4">
        <v>590</v>
      </c>
      <c r="E18" s="4">
        <v>607</v>
      </c>
      <c r="F18" s="4">
        <v>620</v>
      </c>
      <c r="G18" s="4">
        <v>634</v>
      </c>
      <c r="H18" s="4">
        <v>650</v>
      </c>
      <c r="I18" s="4">
        <v>678</v>
      </c>
      <c r="J18" s="4">
        <v>697</v>
      </c>
      <c r="K18" s="4">
        <v>722</v>
      </c>
      <c r="L18" s="4">
        <v>732</v>
      </c>
      <c r="M18" s="4">
        <v>762</v>
      </c>
    </row>
    <row r="19" spans="1:13" ht="14" customHeight="1" x14ac:dyDescent="0.15">
      <c r="A19" s="3">
        <v>2002</v>
      </c>
      <c r="B19" s="4">
        <v>803</v>
      </c>
      <c r="C19" s="4">
        <v>838</v>
      </c>
      <c r="D19" s="4">
        <v>862</v>
      </c>
      <c r="E19" s="4">
        <v>830</v>
      </c>
      <c r="F19" s="4">
        <v>844</v>
      </c>
      <c r="G19" s="4">
        <v>861</v>
      </c>
      <c r="H19" s="4">
        <v>878</v>
      </c>
      <c r="I19" s="4">
        <v>901</v>
      </c>
      <c r="J19" s="4">
        <v>931</v>
      </c>
      <c r="K19" s="4">
        <v>968</v>
      </c>
      <c r="L19" s="4">
        <v>1016</v>
      </c>
      <c r="M19" s="4">
        <v>1064</v>
      </c>
    </row>
    <row r="20" spans="1:13" ht="14" customHeight="1" x14ac:dyDescent="0.15">
      <c r="A20" s="3">
        <v>2003</v>
      </c>
      <c r="B20" s="4">
        <v>1132</v>
      </c>
      <c r="C20" s="4">
        <v>1169</v>
      </c>
      <c r="D20" s="4">
        <v>1219</v>
      </c>
      <c r="E20" s="4">
        <v>1264</v>
      </c>
      <c r="F20" s="4">
        <v>1309</v>
      </c>
      <c r="G20" s="4">
        <v>1353</v>
      </c>
      <c r="H20" s="4">
        <v>1404</v>
      </c>
      <c r="I20" s="4">
        <v>1456</v>
      </c>
      <c r="J20" s="4">
        <v>1505</v>
      </c>
      <c r="K20" s="4">
        <v>1549</v>
      </c>
      <c r="L20" s="4">
        <v>1593</v>
      </c>
      <c r="M20" s="4">
        <v>1618</v>
      </c>
    </row>
    <row r="21" spans="1:13" ht="14" customHeight="1" x14ac:dyDescent="0.15">
      <c r="A21" s="3">
        <v>2004</v>
      </c>
      <c r="B21" s="4">
        <v>1678</v>
      </c>
      <c r="C21" s="4">
        <v>1728</v>
      </c>
      <c r="D21" s="4">
        <v>1759</v>
      </c>
      <c r="E21" s="4">
        <v>1812</v>
      </c>
      <c r="F21" s="4">
        <v>1898</v>
      </c>
      <c r="G21" s="4">
        <v>1967</v>
      </c>
      <c r="H21" s="4">
        <v>2021</v>
      </c>
      <c r="I21" s="4">
        <v>2116</v>
      </c>
      <c r="J21" s="4">
        <v>2145</v>
      </c>
      <c r="K21" s="4">
        <v>2146</v>
      </c>
      <c r="L21" s="4">
        <v>2153</v>
      </c>
      <c r="M21" s="4">
        <v>2194</v>
      </c>
    </row>
    <row r="22" spans="1:13" ht="14" customHeight="1" x14ac:dyDescent="0.15">
      <c r="A22" s="3">
        <v>2005</v>
      </c>
      <c r="B22" s="4">
        <v>2229</v>
      </c>
      <c r="C22" s="4">
        <v>2244</v>
      </c>
      <c r="D22" s="4">
        <v>2286</v>
      </c>
      <c r="E22" s="4">
        <v>2336</v>
      </c>
      <c r="F22" s="4">
        <v>2366</v>
      </c>
      <c r="G22" s="4">
        <v>2421</v>
      </c>
      <c r="H22" s="4">
        <v>2464</v>
      </c>
      <c r="I22" s="4">
        <v>2493</v>
      </c>
      <c r="J22" s="4">
        <v>2555</v>
      </c>
      <c r="K22" s="4">
        <v>2631</v>
      </c>
      <c r="L22" s="4">
        <v>2692</v>
      </c>
      <c r="M22" s="4">
        <v>2640</v>
      </c>
    </row>
    <row r="23" spans="1:13" ht="14" customHeight="1" x14ac:dyDescent="0.15">
      <c r="A23" s="3">
        <v>2006</v>
      </c>
      <c r="B23" s="4">
        <v>2706</v>
      </c>
      <c r="C23" s="4">
        <v>2751</v>
      </c>
      <c r="D23" s="4">
        <v>2809</v>
      </c>
      <c r="E23" s="4">
        <v>2823</v>
      </c>
      <c r="F23" s="4">
        <v>2894</v>
      </c>
      <c r="G23" s="4">
        <v>2965</v>
      </c>
      <c r="H23" s="4">
        <v>3023</v>
      </c>
      <c r="I23" s="4">
        <v>3105</v>
      </c>
      <c r="J23" s="4">
        <v>3191</v>
      </c>
      <c r="K23" s="4">
        <v>3260</v>
      </c>
      <c r="L23" s="4">
        <v>3350</v>
      </c>
      <c r="M23" s="4">
        <v>3423</v>
      </c>
    </row>
    <row r="24" spans="1:13" ht="14" customHeight="1" x14ac:dyDescent="0.15">
      <c r="A24" s="3">
        <v>2007</v>
      </c>
      <c r="B24" s="4">
        <v>3539</v>
      </c>
      <c r="C24" s="4">
        <v>3638</v>
      </c>
      <c r="D24" s="4">
        <v>3732</v>
      </c>
      <c r="E24" s="4">
        <v>3805</v>
      </c>
      <c r="F24" s="4">
        <v>3942</v>
      </c>
      <c r="G24" s="4">
        <v>4068</v>
      </c>
      <c r="H24" s="4">
        <v>4170</v>
      </c>
      <c r="I24" s="4">
        <v>4315</v>
      </c>
      <c r="J24" s="4">
        <v>4452</v>
      </c>
      <c r="K24" s="4">
        <v>4547</v>
      </c>
      <c r="L24" s="4">
        <v>4739</v>
      </c>
      <c r="M24" s="4">
        <v>4868</v>
      </c>
    </row>
    <row r="25" spans="1:13" ht="14" customHeight="1" x14ac:dyDescent="0.15">
      <c r="A25" s="3">
        <v>2008</v>
      </c>
      <c r="B25" s="4">
        <v>4963</v>
      </c>
      <c r="C25" s="4">
        <v>5089</v>
      </c>
      <c r="D25" s="4">
        <v>5197</v>
      </c>
      <c r="E25" s="4">
        <v>5270</v>
      </c>
      <c r="F25" s="4">
        <v>5393</v>
      </c>
      <c r="G25" s="4">
        <v>5484</v>
      </c>
      <c r="H25" s="4">
        <v>5640</v>
      </c>
      <c r="I25" s="4">
        <v>5860</v>
      </c>
      <c r="J25" s="4">
        <v>6070</v>
      </c>
      <c r="K25" s="4">
        <v>6292</v>
      </c>
      <c r="L25" s="4">
        <v>6484</v>
      </c>
      <c r="M25" s="4">
        <v>6601</v>
      </c>
    </row>
    <row r="26" spans="1:13" ht="14" customHeight="1" x14ac:dyDescent="0.15">
      <c r="A26" s="3">
        <v>2009</v>
      </c>
      <c r="B26" s="4">
        <v>6808</v>
      </c>
      <c r="C26" s="4">
        <v>6980</v>
      </c>
      <c r="D26" s="4">
        <v>7147</v>
      </c>
      <c r="E26" s="4">
        <v>7155</v>
      </c>
      <c r="F26" s="4">
        <v>7328</v>
      </c>
      <c r="G26" s="4">
        <v>7509</v>
      </c>
      <c r="H26" s="4">
        <v>7671</v>
      </c>
      <c r="I26" s="4">
        <v>7859</v>
      </c>
      <c r="J26" s="4">
        <v>8070</v>
      </c>
      <c r="K26" s="4">
        <v>8262</v>
      </c>
      <c r="L26" s="4">
        <v>8435</v>
      </c>
      <c r="M26" s="4">
        <v>8629</v>
      </c>
    </row>
    <row r="27" spans="1:13" ht="14" customHeight="1" x14ac:dyDescent="0.15">
      <c r="A27" s="3">
        <v>2010</v>
      </c>
      <c r="B27" s="4">
        <v>8829</v>
      </c>
      <c r="C27" s="4">
        <v>8969</v>
      </c>
      <c r="D27" s="4">
        <v>9178</v>
      </c>
      <c r="E27" s="4">
        <v>9335</v>
      </c>
      <c r="F27" s="4">
        <v>9580</v>
      </c>
      <c r="G27" s="4">
        <v>9906</v>
      </c>
      <c r="H27" s="4">
        <v>10156</v>
      </c>
      <c r="I27" s="4">
        <v>10402</v>
      </c>
      <c r="J27" s="4">
        <v>10643</v>
      </c>
      <c r="K27" s="4">
        <v>10827</v>
      </c>
      <c r="L27" s="4">
        <v>11130</v>
      </c>
      <c r="M27" s="4">
        <v>11394</v>
      </c>
    </row>
    <row r="28" spans="1:13" ht="14" customHeight="1" x14ac:dyDescent="0.15">
      <c r="A28" s="3">
        <v>2011</v>
      </c>
      <c r="B28" s="4">
        <v>11724</v>
      </c>
      <c r="C28" s="4">
        <v>12062</v>
      </c>
      <c r="D28" s="4">
        <v>12392</v>
      </c>
      <c r="E28" s="4">
        <v>13060</v>
      </c>
      <c r="F28" s="4">
        <v>13419</v>
      </c>
      <c r="G28" s="4">
        <v>13737</v>
      </c>
      <c r="H28" s="4">
        <v>14022</v>
      </c>
      <c r="I28" s="4">
        <v>14287</v>
      </c>
      <c r="J28" s="4">
        <v>14408</v>
      </c>
      <c r="K28" s="4">
        <v>14654</v>
      </c>
      <c r="L28" s="4">
        <v>14965</v>
      </c>
      <c r="M28" s="4">
        <v>15237</v>
      </c>
    </row>
    <row r="29" spans="1:13" ht="14" customHeight="1" x14ac:dyDescent="0.15">
      <c r="A29" s="3">
        <v>2012</v>
      </c>
      <c r="B29" s="4">
        <v>15381</v>
      </c>
      <c r="C29" s="4">
        <v>15605</v>
      </c>
      <c r="D29" s="4">
        <v>15866</v>
      </c>
      <c r="E29" s="4">
        <v>16401</v>
      </c>
      <c r="F29" s="4">
        <v>16777</v>
      </c>
      <c r="G29" s="4">
        <v>17112</v>
      </c>
      <c r="H29" s="4">
        <v>17465</v>
      </c>
      <c r="I29" s="4">
        <v>17723</v>
      </c>
      <c r="J29" s="4">
        <v>17977</v>
      </c>
      <c r="K29" s="4">
        <v>18174</v>
      </c>
      <c r="L29" s="4">
        <v>18489</v>
      </c>
      <c r="M29" s="4">
        <v>19279</v>
      </c>
    </row>
    <row r="30" spans="1:13" ht="14" customHeight="1" x14ac:dyDescent="0.15">
      <c r="A30" s="3">
        <v>2013</v>
      </c>
      <c r="B30" s="4">
        <v>20481</v>
      </c>
      <c r="C30" s="4">
        <v>21340</v>
      </c>
      <c r="D30" s="4">
        <v>21675</v>
      </c>
      <c r="E30" s="4">
        <v>22230</v>
      </c>
      <c r="F30" s="4">
        <v>23184</v>
      </c>
      <c r="G30" s="4">
        <v>24647</v>
      </c>
      <c r="H30" s="4">
        <v>25421</v>
      </c>
      <c r="I30" s="4">
        <v>26162</v>
      </c>
      <c r="J30" s="4">
        <v>26833</v>
      </c>
      <c r="K30" s="4">
        <v>27500</v>
      </c>
      <c r="L30" s="4">
        <v>28613</v>
      </c>
      <c r="M30" s="4">
        <v>29956</v>
      </c>
    </row>
    <row r="31" spans="1:13" ht="14" customHeight="1" x14ac:dyDescent="0.15">
      <c r="A31" s="3">
        <v>2014</v>
      </c>
      <c r="B31" s="4">
        <v>31019</v>
      </c>
      <c r="C31" s="4">
        <v>31912</v>
      </c>
      <c r="D31" s="4">
        <v>32625</v>
      </c>
      <c r="E31" s="4">
        <v>33264</v>
      </c>
      <c r="F31" s="4">
        <v>33823</v>
      </c>
      <c r="G31" s="4">
        <v>35235</v>
      </c>
      <c r="H31" s="4">
        <v>36344</v>
      </c>
      <c r="I31" s="4">
        <v>37284</v>
      </c>
      <c r="J31" s="4">
        <v>38313</v>
      </c>
      <c r="K31" s="4">
        <v>39232</v>
      </c>
      <c r="L31" s="4">
        <v>40518</v>
      </c>
      <c r="M31" s="4">
        <v>41611</v>
      </c>
    </row>
    <row r="32" spans="1:13" ht="14" customHeight="1" x14ac:dyDescent="0.15">
      <c r="A32" s="3">
        <v>2015</v>
      </c>
      <c r="B32" s="4">
        <v>41853</v>
      </c>
      <c r="C32" s="4">
        <v>42532</v>
      </c>
      <c r="D32" s="4">
        <v>43223</v>
      </c>
      <c r="E32" s="4">
        <v>44100</v>
      </c>
      <c r="F32" s="4">
        <v>45193</v>
      </c>
      <c r="G32" s="4">
        <v>46396</v>
      </c>
      <c r="H32" s="4">
        <v>47215</v>
      </c>
      <c r="I32" s="4">
        <v>48186</v>
      </c>
      <c r="J32" s="4">
        <v>49607</v>
      </c>
      <c r="K32" s="4">
        <v>50717</v>
      </c>
      <c r="L32" s="4">
        <v>51270</v>
      </c>
      <c r="M32" s="4">
        <v>52970</v>
      </c>
    </row>
    <row r="33" spans="1:13" ht="14" customHeight="1" x14ac:dyDescent="0.15">
      <c r="A33" s="3">
        <v>2016</v>
      </c>
      <c r="B33" s="4">
        <v>53977</v>
      </c>
      <c r="C33" s="4">
        <v>55161</v>
      </c>
      <c r="D33" s="4">
        <v>56791</v>
      </c>
      <c r="E33" s="4">
        <v>58392</v>
      </c>
      <c r="F33" s="4">
        <v>60208</v>
      </c>
      <c r="G33" s="4">
        <v>60065</v>
      </c>
      <c r="H33" s="4">
        <v>61351</v>
      </c>
      <c r="I33" s="4">
        <v>62484</v>
      </c>
      <c r="J33" s="4">
        <v>63732</v>
      </c>
      <c r="K33" s="4">
        <v>65132</v>
      </c>
      <c r="L33" s="4">
        <v>66778</v>
      </c>
      <c r="M33" s="4">
        <v>66962</v>
      </c>
    </row>
    <row r="34" spans="1:13" ht="14" customHeight="1" x14ac:dyDescent="0.15">
      <c r="A34" s="3">
        <v>2017</v>
      </c>
      <c r="B34" s="4">
        <v>68995</v>
      </c>
      <c r="C34" s="4">
        <v>71268</v>
      </c>
      <c r="D34" s="4">
        <v>73644</v>
      </c>
      <c r="E34" s="4"/>
      <c r="F34" s="4"/>
      <c r="G34" s="4"/>
      <c r="H34" s="4"/>
      <c r="I34" s="4"/>
      <c r="J34" s="4"/>
      <c r="K34" s="4"/>
      <c r="L34" s="4"/>
      <c r="M34" s="4"/>
    </row>
  </sheetData>
  <mergeCells count="1">
    <mergeCell ref="A1:M1"/>
  </mergeCells>
  <pageMargins left="0.25" right="0.25" top="0.25" bottom="0.25" header="0" footer="0"/>
  <pageSetup orientation="landscape"/>
  <headerFooter>
    <oddFooter>&amp;L&amp;"Optima,Regular"&amp;8&amp;K000000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66"/>
  <sheetViews>
    <sheetView showGridLines="0" tabSelected="1" topLeftCell="A2" zoomScale="150" zoomScaleNormal="150" workbookViewId="0">
      <selection activeCell="C2" sqref="C2"/>
    </sheetView>
  </sheetViews>
  <sheetFormatPr baseColWidth="10" defaultColWidth="4.83203125" defaultRowHeight="9.75" customHeight="1" x14ac:dyDescent="0.2"/>
  <cols>
    <col min="1" max="1" width="8.1640625" style="39" bestFit="1" customWidth="1"/>
    <col min="2" max="2" width="10" style="40" customWidth="1"/>
    <col min="3" max="3" width="11" style="40" customWidth="1"/>
    <col min="4" max="5" width="10" style="40" customWidth="1"/>
    <col min="6" max="256" width="4.83203125" style="5" customWidth="1"/>
  </cols>
  <sheetData>
    <row r="1" spans="1:5" ht="18.75" customHeight="1" x14ac:dyDescent="0.15">
      <c r="A1" s="32" t="s">
        <v>14</v>
      </c>
      <c r="B1" s="32"/>
      <c r="C1" s="32"/>
      <c r="D1" s="32"/>
      <c r="E1" s="32"/>
    </row>
    <row r="2" spans="1:5" ht="25" customHeight="1" x14ac:dyDescent="0.15">
      <c r="A2" s="33" t="s">
        <v>15</v>
      </c>
      <c r="B2" s="34" t="s">
        <v>16</v>
      </c>
      <c r="C2" s="35" t="s">
        <v>17</v>
      </c>
      <c r="D2" s="34" t="s">
        <v>18</v>
      </c>
      <c r="E2" s="34" t="s">
        <v>19</v>
      </c>
    </row>
    <row r="3" spans="1:5" ht="9.75" customHeight="1" x14ac:dyDescent="0.15">
      <c r="A3" s="33">
        <v>1963</v>
      </c>
      <c r="B3" s="36">
        <v>0</v>
      </c>
      <c r="C3" s="37">
        <f t="shared" ref="C3:C34" si="0">B4-B3</f>
        <v>0</v>
      </c>
      <c r="D3" s="37">
        <f>'NCAR flops and bytes - Megaflop'!B3/(1024*1024)</f>
        <v>1.2695312499999999E-6</v>
      </c>
      <c r="E3" s="37"/>
    </row>
    <row r="4" spans="1:5" ht="9.75" customHeight="1" x14ac:dyDescent="0.15">
      <c r="A4" s="33">
        <f t="shared" ref="A4:A35" si="1">A3+1</f>
        <v>1964</v>
      </c>
      <c r="B4" s="36">
        <v>0</v>
      </c>
      <c r="C4" s="37">
        <f t="shared" si="0"/>
        <v>0</v>
      </c>
      <c r="D4" s="37">
        <f>'NCAR flops and bytes - Megaflop'!B4/(1024*1024)</f>
        <v>1.2695312499999999E-6</v>
      </c>
      <c r="E4" s="37"/>
    </row>
    <row r="5" spans="1:5" ht="9.75" customHeight="1" x14ac:dyDescent="0.15">
      <c r="A5" s="33">
        <f t="shared" si="1"/>
        <v>1965</v>
      </c>
      <c r="B5" s="36">
        <v>0</v>
      </c>
      <c r="C5" s="37">
        <f t="shared" si="0"/>
        <v>0</v>
      </c>
      <c r="D5" s="37">
        <f>'NCAR flops and bytes - Megaflop'!B5/(1024*1024)</f>
        <v>1.2695312499999999E-6</v>
      </c>
      <c r="E5" s="37"/>
    </row>
    <row r="6" spans="1:5" ht="9.75" customHeight="1" x14ac:dyDescent="0.15">
      <c r="A6" s="33">
        <f t="shared" si="1"/>
        <v>1966</v>
      </c>
      <c r="B6" s="36">
        <v>0</v>
      </c>
      <c r="C6" s="37">
        <f t="shared" si="0"/>
        <v>0</v>
      </c>
      <c r="D6" s="37">
        <f>'NCAR flops and bytes - Megaflop'!B6/(1024*1024)</f>
        <v>1.1035156249999999E-5</v>
      </c>
      <c r="E6" s="37"/>
    </row>
    <row r="7" spans="1:5" ht="9.75" customHeight="1" x14ac:dyDescent="0.15">
      <c r="A7" s="33">
        <f t="shared" si="1"/>
        <v>1967</v>
      </c>
      <c r="B7" s="36">
        <v>0</v>
      </c>
      <c r="C7" s="37">
        <f t="shared" si="0"/>
        <v>0</v>
      </c>
      <c r="D7" s="37">
        <f>'NCAR flops and bytes - Megaflop'!B7/(1024*1024)</f>
        <v>9.7656250000000002E-6</v>
      </c>
      <c r="E7" s="37"/>
    </row>
    <row r="8" spans="1:5" ht="9.75" customHeight="1" x14ac:dyDescent="0.15">
      <c r="A8" s="33">
        <f t="shared" si="1"/>
        <v>1968</v>
      </c>
      <c r="B8" s="36">
        <v>0</v>
      </c>
      <c r="C8" s="37">
        <f t="shared" si="0"/>
        <v>0</v>
      </c>
      <c r="D8" s="37">
        <f>'NCAR flops and bytes - Megaflop'!B8/(1024*1024)</f>
        <v>9.7656250000000002E-6</v>
      </c>
      <c r="E8" s="37"/>
    </row>
    <row r="9" spans="1:5" ht="9.75" customHeight="1" x14ac:dyDescent="0.15">
      <c r="A9" s="33">
        <f t="shared" si="1"/>
        <v>1969</v>
      </c>
      <c r="B9" s="36">
        <v>0</v>
      </c>
      <c r="C9" s="37">
        <f t="shared" si="0"/>
        <v>0</v>
      </c>
      <c r="D9" s="37">
        <f>'NCAR flops and bytes - Megaflop'!B9/(1024*1024)</f>
        <v>9.7656250000000002E-6</v>
      </c>
      <c r="E9" s="37"/>
    </row>
    <row r="10" spans="1:5" ht="9.75" customHeight="1" x14ac:dyDescent="0.15">
      <c r="A10" s="33">
        <f t="shared" si="1"/>
        <v>1970</v>
      </c>
      <c r="B10" s="36">
        <v>0</v>
      </c>
      <c r="C10" s="37">
        <f t="shared" si="0"/>
        <v>0</v>
      </c>
      <c r="D10" s="37">
        <f>'NCAR flops and bytes - Megaflop'!B10/(1024*1024)</f>
        <v>9.7656250000000002E-6</v>
      </c>
      <c r="E10" s="37"/>
    </row>
    <row r="11" spans="1:5" ht="9.75" customHeight="1" x14ac:dyDescent="0.15">
      <c r="A11" s="33">
        <f t="shared" si="1"/>
        <v>1971</v>
      </c>
      <c r="B11" s="36">
        <v>0</v>
      </c>
      <c r="C11" s="37">
        <f t="shared" si="0"/>
        <v>0</v>
      </c>
      <c r="D11" s="37">
        <f>'NCAR flops and bytes - Megaflop'!B11/(1024*1024)</f>
        <v>9.7656250000000002E-6</v>
      </c>
      <c r="E11" s="37"/>
    </row>
    <row r="12" spans="1:5" ht="9.75" customHeight="1" x14ac:dyDescent="0.15">
      <c r="A12" s="33">
        <f t="shared" si="1"/>
        <v>1972</v>
      </c>
      <c r="B12" s="36">
        <v>0</v>
      </c>
      <c r="C12" s="37">
        <f t="shared" si="0"/>
        <v>0</v>
      </c>
      <c r="D12" s="37">
        <f>'NCAR flops and bytes - Megaflop'!B12/(1024*1024)</f>
        <v>9.7656250000000002E-6</v>
      </c>
      <c r="E12" s="37"/>
    </row>
    <row r="13" spans="1:5" ht="9.75" customHeight="1" x14ac:dyDescent="0.15">
      <c r="A13" s="33">
        <f t="shared" si="1"/>
        <v>1973</v>
      </c>
      <c r="B13" s="36">
        <v>0</v>
      </c>
      <c r="C13" s="37">
        <f t="shared" si="0"/>
        <v>0</v>
      </c>
      <c r="D13" s="37">
        <f>'NCAR flops and bytes - Megaflop'!B13/(1024*1024)</f>
        <v>9.7656250000000002E-6</v>
      </c>
      <c r="E13" s="37"/>
    </row>
    <row r="14" spans="1:5" ht="9.75" customHeight="1" x14ac:dyDescent="0.15">
      <c r="A14" s="33">
        <f t="shared" si="1"/>
        <v>1974</v>
      </c>
      <c r="B14" s="36">
        <v>0</v>
      </c>
      <c r="C14" s="37">
        <f t="shared" si="0"/>
        <v>0</v>
      </c>
      <c r="D14" s="37">
        <f>'NCAR flops and bytes - Megaflop'!B14/(1024*1024)</f>
        <v>9.7656250000000002E-6</v>
      </c>
      <c r="E14" s="37"/>
    </row>
    <row r="15" spans="1:5" ht="9.75" customHeight="1" x14ac:dyDescent="0.15">
      <c r="A15" s="33">
        <f t="shared" si="1"/>
        <v>1975</v>
      </c>
      <c r="B15" s="36">
        <v>0</v>
      </c>
      <c r="C15" s="37">
        <f t="shared" si="0"/>
        <v>0</v>
      </c>
      <c r="D15" s="37">
        <f>'NCAR flops and bytes - Megaflop'!B15/(1024*1024)</f>
        <v>9.7656250000000002E-6</v>
      </c>
      <c r="E15" s="37"/>
    </row>
    <row r="16" spans="1:5" ht="9.75" customHeight="1" x14ac:dyDescent="0.15">
      <c r="A16" s="33">
        <f t="shared" si="1"/>
        <v>1976</v>
      </c>
      <c r="B16" s="36">
        <v>0</v>
      </c>
      <c r="C16" s="37">
        <f t="shared" si="0"/>
        <v>0</v>
      </c>
      <c r="D16" s="37">
        <f>'NCAR flops and bytes - Megaflop'!B16/(1024*1024)</f>
        <v>9.7656250000000002E-6</v>
      </c>
      <c r="E16" s="37"/>
    </row>
    <row r="17" spans="1:5" ht="9.75" customHeight="1" x14ac:dyDescent="0.15">
      <c r="A17" s="33">
        <f t="shared" si="1"/>
        <v>1977</v>
      </c>
      <c r="B17" s="36">
        <v>0</v>
      </c>
      <c r="C17" s="37">
        <f t="shared" si="0"/>
        <v>0</v>
      </c>
      <c r="D17" s="37">
        <f>'NCAR flops and bytes - Megaflop'!B17/(1024*1024)</f>
        <v>1.6601562500000001E-4</v>
      </c>
      <c r="E17" s="37"/>
    </row>
    <row r="18" spans="1:5" ht="9.75" customHeight="1" x14ac:dyDescent="0.15">
      <c r="A18" s="33">
        <f t="shared" si="1"/>
        <v>1978</v>
      </c>
      <c r="B18" s="36">
        <v>0</v>
      </c>
      <c r="C18" s="37">
        <f t="shared" si="0"/>
        <v>0</v>
      </c>
      <c r="D18" s="37">
        <f>'NCAR flops and bytes - Megaflop'!B18/(1024*1024)</f>
        <v>1.5625E-4</v>
      </c>
      <c r="E18" s="37"/>
    </row>
    <row r="19" spans="1:5" ht="9.75" customHeight="1" x14ac:dyDescent="0.15">
      <c r="A19" s="33">
        <f t="shared" si="1"/>
        <v>1979</v>
      </c>
      <c r="B19" s="36">
        <v>0</v>
      </c>
      <c r="C19" s="37">
        <f t="shared" si="0"/>
        <v>0</v>
      </c>
      <c r="D19" s="37">
        <f>'NCAR flops and bytes - Megaflop'!B19/(1024*1024)</f>
        <v>1.5625E-4</v>
      </c>
      <c r="E19" s="37"/>
    </row>
    <row r="20" spans="1:5" ht="9.75" customHeight="1" x14ac:dyDescent="0.15">
      <c r="A20" s="33">
        <f t="shared" si="1"/>
        <v>1980</v>
      </c>
      <c r="B20" s="36">
        <v>0</v>
      </c>
      <c r="C20" s="37">
        <f t="shared" si="0"/>
        <v>0</v>
      </c>
      <c r="D20" s="37">
        <f>'NCAR flops and bytes - Megaflop'!B20/(1024*1024)</f>
        <v>1.5625E-4</v>
      </c>
      <c r="E20" s="37"/>
    </row>
    <row r="21" spans="1:5" ht="9.75" customHeight="1" x14ac:dyDescent="0.15">
      <c r="A21" s="33">
        <f t="shared" si="1"/>
        <v>1981</v>
      </c>
      <c r="B21" s="36">
        <v>0</v>
      </c>
      <c r="C21" s="37">
        <f t="shared" si="0"/>
        <v>0</v>
      </c>
      <c r="D21" s="37">
        <f>'NCAR flops and bytes - Megaflop'!B21/(1024*1024)</f>
        <v>1.5625E-4</v>
      </c>
      <c r="E21" s="37"/>
    </row>
    <row r="22" spans="1:5" ht="9.75" customHeight="1" x14ac:dyDescent="0.15">
      <c r="A22" s="33">
        <f t="shared" si="1"/>
        <v>1982</v>
      </c>
      <c r="B22" s="36">
        <v>0</v>
      </c>
      <c r="C22" s="37">
        <f t="shared" si="0"/>
        <v>0</v>
      </c>
      <c r="D22" s="37">
        <f>'NCAR flops and bytes - Megaflop'!B22/(1024*1024)</f>
        <v>1.5625E-4</v>
      </c>
      <c r="E22" s="37"/>
    </row>
    <row r="23" spans="1:5" ht="9.75" customHeight="1" x14ac:dyDescent="0.15">
      <c r="A23" s="33">
        <f t="shared" si="1"/>
        <v>1983</v>
      </c>
      <c r="B23" s="36">
        <v>0</v>
      </c>
      <c r="C23" s="37">
        <f t="shared" si="0"/>
        <v>0</v>
      </c>
      <c r="D23" s="37">
        <f>'NCAR flops and bytes - Megaflop'!B23/(1024*1024)</f>
        <v>3.1250000000000001E-4</v>
      </c>
      <c r="E23" s="37"/>
    </row>
    <row r="24" spans="1:5" ht="9.75" customHeight="1" x14ac:dyDescent="0.15">
      <c r="A24" s="33">
        <f t="shared" si="1"/>
        <v>1984</v>
      </c>
      <c r="B24" s="36">
        <v>0</v>
      </c>
      <c r="C24" s="37">
        <f t="shared" si="0"/>
        <v>0</v>
      </c>
      <c r="D24" s="37">
        <f>'NCAR flops and bytes - Megaflop'!B24/(1024*1024)</f>
        <v>3.1250000000000001E-4</v>
      </c>
      <c r="E24" s="37"/>
    </row>
    <row r="25" spans="1:5" ht="9.75" customHeight="1" x14ac:dyDescent="0.15">
      <c r="A25" s="33">
        <f t="shared" si="1"/>
        <v>1985</v>
      </c>
      <c r="B25" s="36">
        <v>0</v>
      </c>
      <c r="C25" s="37">
        <f t="shared" si="0"/>
        <v>2.71</v>
      </c>
      <c r="D25" s="37">
        <f>'NCAR flops and bytes - Megaflop'!B25/(1024*1024)</f>
        <v>3.1250000000000001E-4</v>
      </c>
      <c r="E25" s="37"/>
    </row>
    <row r="26" spans="1:5" ht="14" customHeight="1" x14ac:dyDescent="0.15">
      <c r="A26" s="33">
        <f t="shared" si="1"/>
        <v>1986</v>
      </c>
      <c r="B26" s="36">
        <f>'NCAR flops and bytes - Tape arc'!M3</f>
        <v>2.71</v>
      </c>
      <c r="C26" s="36">
        <f t="shared" si="0"/>
        <v>2.9800000000000004</v>
      </c>
      <c r="D26" s="37">
        <f>'NCAR flops and bytes - Megaflop'!B26/(1024*1024)</f>
        <v>1.2314453124999999E-3</v>
      </c>
      <c r="E26" s="37">
        <f t="shared" ref="E26:E60" si="2">B26/D26</f>
        <v>2200.666137985726</v>
      </c>
    </row>
    <row r="27" spans="1:5" ht="14" customHeight="1" x14ac:dyDescent="0.15">
      <c r="A27" s="33">
        <f t="shared" si="1"/>
        <v>1987</v>
      </c>
      <c r="B27" s="36">
        <f>'NCAR flops and bytes - Tape arc'!M4</f>
        <v>5.69</v>
      </c>
      <c r="C27" s="36">
        <f t="shared" si="0"/>
        <v>2.6900000000000004</v>
      </c>
      <c r="D27" s="37">
        <f>'NCAR flops and bytes - Megaflop'!B27/(1024*1024)</f>
        <v>1.0751953125E-3</v>
      </c>
      <c r="E27" s="37">
        <f t="shared" si="2"/>
        <v>5292.0617620345147</v>
      </c>
    </row>
    <row r="28" spans="1:5" ht="14" customHeight="1" x14ac:dyDescent="0.15">
      <c r="A28" s="33">
        <f t="shared" si="1"/>
        <v>1988</v>
      </c>
      <c r="B28" s="36">
        <f>'NCAR flops and bytes - Tape arc'!M5</f>
        <v>8.3800000000000008</v>
      </c>
      <c r="C28" s="36">
        <f t="shared" si="0"/>
        <v>4.08</v>
      </c>
      <c r="D28" s="37">
        <f>'NCAR flops and bytes - Megaflop'!B28/(1024*1024)</f>
        <v>1.0751953125E-3</v>
      </c>
      <c r="E28" s="37">
        <f t="shared" si="2"/>
        <v>7793.9327883742062</v>
      </c>
    </row>
    <row r="29" spans="1:5" ht="14" customHeight="1" x14ac:dyDescent="0.15">
      <c r="A29" s="33">
        <f t="shared" si="1"/>
        <v>1989</v>
      </c>
      <c r="B29" s="36">
        <f>'NCAR flops and bytes - Tape arc'!M6</f>
        <v>12.46</v>
      </c>
      <c r="C29" s="36">
        <f t="shared" si="0"/>
        <v>3.5299999999999994</v>
      </c>
      <c r="D29" s="37">
        <f>'NCAR flops and bytes - Megaflop'!B29/(1024*1024)</f>
        <v>1.0751953125E-3</v>
      </c>
      <c r="E29" s="37">
        <f t="shared" si="2"/>
        <v>11588.592188919165</v>
      </c>
    </row>
    <row r="30" spans="1:5" ht="14" customHeight="1" x14ac:dyDescent="0.15">
      <c r="A30" s="33">
        <f t="shared" si="1"/>
        <v>1990</v>
      </c>
      <c r="B30" s="36">
        <f>'NCAR flops and bytes - Tape arc'!M7</f>
        <v>15.99</v>
      </c>
      <c r="C30" s="36">
        <f t="shared" si="0"/>
        <v>6.7200000000000006</v>
      </c>
      <c r="D30" s="37">
        <f>'NCAR flops and bytes - Megaflop'!B30/(1024*1024)</f>
        <v>3.5234375000000001E-3</v>
      </c>
      <c r="E30" s="37">
        <f t="shared" si="2"/>
        <v>4538.181818181818</v>
      </c>
    </row>
    <row r="31" spans="1:5" ht="14" customHeight="1" x14ac:dyDescent="0.15">
      <c r="A31" s="33">
        <f t="shared" si="1"/>
        <v>1991</v>
      </c>
      <c r="B31" s="36">
        <f>'NCAR flops and bytes - Tape arc'!M8</f>
        <v>22.71</v>
      </c>
      <c r="C31" s="36">
        <f t="shared" si="0"/>
        <v>8.4199999999999982</v>
      </c>
      <c r="D31" s="37">
        <f>'NCAR flops and bytes - Megaflop'!B31/(1024*1024)</f>
        <v>5.2089843749999996E-3</v>
      </c>
      <c r="E31" s="37">
        <f t="shared" si="2"/>
        <v>4359.7750281214849</v>
      </c>
    </row>
    <row r="32" spans="1:5" ht="14" customHeight="1" x14ac:dyDescent="0.15">
      <c r="A32" s="33">
        <f t="shared" si="1"/>
        <v>1992</v>
      </c>
      <c r="B32" s="36">
        <f>'NCAR flops and bytes - Tape arc'!M9</f>
        <v>31.13</v>
      </c>
      <c r="C32" s="36">
        <f t="shared" si="0"/>
        <v>8.52</v>
      </c>
      <c r="D32" s="37">
        <f>'NCAR flops and bytes - Megaflop'!B32/(1024*1024)</f>
        <v>5.3378906250000002E-3</v>
      </c>
      <c r="E32" s="37">
        <f t="shared" si="2"/>
        <v>5831.8916941090374</v>
      </c>
    </row>
    <row r="33" spans="1:5" ht="14" customHeight="1" x14ac:dyDescent="0.15">
      <c r="A33" s="33">
        <f t="shared" si="1"/>
        <v>1993</v>
      </c>
      <c r="B33" s="36">
        <f>'NCAR flops and bytes - Tape arc'!M10</f>
        <v>39.65</v>
      </c>
      <c r="C33" s="36">
        <f t="shared" si="0"/>
        <v>11.100000000000001</v>
      </c>
      <c r="D33" s="37">
        <f>'NCAR flops and bytes - Megaflop'!B33/(1024*1024)</f>
        <v>9.3378906249999994E-3</v>
      </c>
      <c r="E33" s="37">
        <f t="shared" si="2"/>
        <v>4246.1409746914869</v>
      </c>
    </row>
    <row r="34" spans="1:5" ht="14" customHeight="1" x14ac:dyDescent="0.15">
      <c r="A34" s="33">
        <f t="shared" si="1"/>
        <v>1994</v>
      </c>
      <c r="B34" s="36">
        <f>'NCAR flops and bytes - Tape arc'!M11</f>
        <v>50.75</v>
      </c>
      <c r="C34" s="36">
        <f t="shared" si="0"/>
        <v>15.599999999999994</v>
      </c>
      <c r="D34" s="37">
        <f>'NCAR flops and bytes - Megaflop'!B34/(1024*1024)</f>
        <v>3.06826171875E-2</v>
      </c>
      <c r="E34" s="37">
        <f t="shared" si="2"/>
        <v>1654.0310003501065</v>
      </c>
    </row>
    <row r="35" spans="1:5" ht="14" customHeight="1" x14ac:dyDescent="0.15">
      <c r="A35" s="33">
        <f t="shared" si="1"/>
        <v>1995</v>
      </c>
      <c r="B35" s="36">
        <f>'NCAR flops and bytes - Tape arc'!M12</f>
        <v>66.349999999999994</v>
      </c>
      <c r="C35" s="36">
        <f t="shared" ref="C35:C59" si="3">B36-B35</f>
        <v>19.14</v>
      </c>
      <c r="D35" s="37">
        <f>'NCAR flops and bytes - Megaflop'!B35/(1024*1024)</f>
        <v>2.8078124999999999E-2</v>
      </c>
      <c r="E35" s="37">
        <f t="shared" si="2"/>
        <v>2363.0495269894268</v>
      </c>
    </row>
    <row r="36" spans="1:5" ht="14" customHeight="1" x14ac:dyDescent="0.15">
      <c r="A36" s="33">
        <f t="shared" ref="A36:A59" si="4">A35+1</f>
        <v>1996</v>
      </c>
      <c r="B36" s="36">
        <f>'NCAR flops and bytes - Tape arc'!M13</f>
        <v>85.49</v>
      </c>
      <c r="C36" s="36">
        <f t="shared" si="3"/>
        <v>31.960000000000008</v>
      </c>
      <c r="D36" s="37">
        <f>'NCAR flops and bytes - Megaflop'!B36/(1024*1024)</f>
        <v>2.8078124999999999E-2</v>
      </c>
      <c r="E36" s="37">
        <f t="shared" si="2"/>
        <v>3044.7189760712299</v>
      </c>
    </row>
    <row r="37" spans="1:5" ht="14" customHeight="1" x14ac:dyDescent="0.15">
      <c r="A37" s="33">
        <f t="shared" si="4"/>
        <v>1997</v>
      </c>
      <c r="B37" s="36">
        <f>'NCAR flops and bytes - Tape arc'!M14</f>
        <v>117.45</v>
      </c>
      <c r="C37" s="36">
        <f t="shared" si="3"/>
        <v>123.55</v>
      </c>
      <c r="D37" s="37">
        <f>'NCAR flops and bytes - Megaflop'!B37/(1024*1024)</f>
        <v>8.1717773437500002E-2</v>
      </c>
      <c r="E37" s="37">
        <f t="shared" si="2"/>
        <v>1437.2638296346754</v>
      </c>
    </row>
    <row r="38" spans="1:5" ht="14" customHeight="1" x14ac:dyDescent="0.15">
      <c r="A38" s="33">
        <f t="shared" si="4"/>
        <v>1998</v>
      </c>
      <c r="B38" s="36">
        <f>'NCAR flops and bytes - Tape arc'!M15</f>
        <v>241</v>
      </c>
      <c r="C38" s="36">
        <f t="shared" si="3"/>
        <v>133</v>
      </c>
      <c r="D38" s="37">
        <f>'NCAR flops and bytes - Megaflop'!B38/(1024*1024)</f>
        <v>0.141484375</v>
      </c>
      <c r="E38" s="37">
        <f t="shared" si="2"/>
        <v>1703.3683048039757</v>
      </c>
    </row>
    <row r="39" spans="1:5" ht="14" customHeight="1" x14ac:dyDescent="0.15">
      <c r="A39" s="33">
        <f t="shared" si="4"/>
        <v>1999</v>
      </c>
      <c r="B39" s="36">
        <f>'NCAR flops and bytes - Tape arc'!M16</f>
        <v>374</v>
      </c>
      <c r="C39" s="36">
        <f t="shared" si="3"/>
        <v>160</v>
      </c>
      <c r="D39" s="37">
        <f>'NCAR flops and bytes - Megaflop'!B39/(1024*1024)</f>
        <v>0.141484375</v>
      </c>
      <c r="E39" s="37">
        <f t="shared" si="2"/>
        <v>2643.4014356709004</v>
      </c>
    </row>
    <row r="40" spans="1:5" ht="14" customHeight="1" x14ac:dyDescent="0.15">
      <c r="A40" s="33">
        <f t="shared" si="4"/>
        <v>2000</v>
      </c>
      <c r="B40" s="36">
        <f>'NCAR flops and bytes - Tape arc'!M17</f>
        <v>534</v>
      </c>
      <c r="C40" s="36">
        <f t="shared" si="3"/>
        <v>228</v>
      </c>
      <c r="D40" s="37">
        <f>'NCAR flops and bytes - Megaflop'!B40/(1024*1024)</f>
        <v>0.947265625</v>
      </c>
      <c r="E40" s="37">
        <f t="shared" si="2"/>
        <v>563.72783505154644</v>
      </c>
    </row>
    <row r="41" spans="1:5" ht="14" customHeight="1" x14ac:dyDescent="0.15">
      <c r="A41" s="33">
        <f t="shared" si="4"/>
        <v>2001</v>
      </c>
      <c r="B41" s="36">
        <f>'NCAR flops and bytes - Tape arc'!M18</f>
        <v>762</v>
      </c>
      <c r="C41" s="36">
        <f t="shared" si="3"/>
        <v>302</v>
      </c>
      <c r="D41" s="37">
        <f>'NCAR flops and bytes - Megaflop'!B41/(1024*1024)</f>
        <v>2.86328125</v>
      </c>
      <c r="E41" s="37">
        <f t="shared" si="2"/>
        <v>266.12824010914051</v>
      </c>
    </row>
    <row r="42" spans="1:5" ht="14" customHeight="1" x14ac:dyDescent="0.15">
      <c r="A42" s="33">
        <f t="shared" si="4"/>
        <v>2002</v>
      </c>
      <c r="B42" s="36">
        <f>'NCAR flops and bytes - Tape arc'!M19</f>
        <v>1064</v>
      </c>
      <c r="C42" s="36">
        <f t="shared" si="3"/>
        <v>554</v>
      </c>
      <c r="D42" s="37">
        <f>'NCAR flops and bytes - Megaflop'!B42/(1024*1024)</f>
        <v>2.103515625</v>
      </c>
      <c r="E42" s="37">
        <f t="shared" si="2"/>
        <v>505.81987000928507</v>
      </c>
    </row>
    <row r="43" spans="1:5" ht="14" customHeight="1" x14ac:dyDescent="0.15">
      <c r="A43" s="33">
        <f t="shared" si="4"/>
        <v>2003</v>
      </c>
      <c r="B43" s="36">
        <f>'NCAR flops and bytes - Tape arc'!M20</f>
        <v>1618</v>
      </c>
      <c r="C43" s="36">
        <f t="shared" si="3"/>
        <v>576</v>
      </c>
      <c r="D43" s="37">
        <f>'NCAR flops and bytes - Megaflop'!B43/(1024*1024)</f>
        <v>10.691015625</v>
      </c>
      <c r="E43" s="37">
        <f t="shared" si="2"/>
        <v>151.34202930322627</v>
      </c>
    </row>
    <row r="44" spans="1:5" ht="14" customHeight="1" x14ac:dyDescent="0.15">
      <c r="A44" s="33">
        <f t="shared" si="4"/>
        <v>2004</v>
      </c>
      <c r="B44" s="36">
        <f>'NCAR flops and bytes - Tape arc'!M21</f>
        <v>2194</v>
      </c>
      <c r="C44" s="36">
        <f t="shared" si="3"/>
        <v>446</v>
      </c>
      <c r="D44" s="37">
        <f>'NCAR flops and bytes - Megaflop'!B44/(1024*1024)</f>
        <v>10.691015625</v>
      </c>
      <c r="E44" s="37">
        <f t="shared" si="2"/>
        <v>205.21904344331176</v>
      </c>
    </row>
    <row r="45" spans="1:5" ht="14" customHeight="1" x14ac:dyDescent="0.15">
      <c r="A45" s="33">
        <f t="shared" si="4"/>
        <v>2005</v>
      </c>
      <c r="B45" s="36">
        <f>'NCAR flops and bytes - Tape arc'!M22</f>
        <v>2640</v>
      </c>
      <c r="C45" s="36">
        <f t="shared" si="3"/>
        <v>783</v>
      </c>
      <c r="D45" s="37">
        <f>'NCAR flops and bytes - Megaflop'!B45/(1024*1024)</f>
        <v>21.701015625</v>
      </c>
      <c r="E45" s="37">
        <f t="shared" si="2"/>
        <v>121.65329243662991</v>
      </c>
    </row>
    <row r="46" spans="1:5" ht="14" customHeight="1" x14ac:dyDescent="0.15">
      <c r="A46" s="33">
        <f t="shared" si="4"/>
        <v>2006</v>
      </c>
      <c r="B46" s="36">
        <f>'NCAR flops and bytes - Tape arc'!M23</f>
        <v>3423</v>
      </c>
      <c r="C46" s="36">
        <f t="shared" si="3"/>
        <v>1445</v>
      </c>
      <c r="D46" s="37">
        <f>'NCAR flops and bytes - Megaflop'!B46/(1024*1024)</f>
        <v>33.085000000000001</v>
      </c>
      <c r="E46" s="37">
        <f t="shared" si="2"/>
        <v>103.46078283209914</v>
      </c>
    </row>
    <row r="47" spans="1:5" ht="14" customHeight="1" x14ac:dyDescent="0.15">
      <c r="A47" s="33">
        <f t="shared" si="4"/>
        <v>2007</v>
      </c>
      <c r="B47" s="36">
        <f>'NCAR flops and bytes - Tape arc'!M24</f>
        <v>4868</v>
      </c>
      <c r="C47" s="36">
        <f t="shared" si="3"/>
        <v>1733</v>
      </c>
      <c r="D47" s="37">
        <f>'NCAR flops and bytes - Megaflop'!B47/(1024*1024)</f>
        <v>33.085000000000001</v>
      </c>
      <c r="E47" s="37">
        <f t="shared" si="2"/>
        <v>147.13616442496598</v>
      </c>
    </row>
    <row r="48" spans="1:5" ht="14" customHeight="1" x14ac:dyDescent="0.15">
      <c r="A48" s="33">
        <f t="shared" si="4"/>
        <v>2008</v>
      </c>
      <c r="B48" s="36">
        <f>'NCAR flops and bytes - Tape arc'!M25</f>
        <v>6601</v>
      </c>
      <c r="C48" s="36">
        <f t="shared" si="3"/>
        <v>2028</v>
      </c>
      <c r="D48" s="37">
        <f>'NCAR flops and bytes - Megaflop'!B48/(1024*1024)</f>
        <v>95.704999999999998</v>
      </c>
      <c r="E48" s="37">
        <f t="shared" si="2"/>
        <v>68.972362990439379</v>
      </c>
    </row>
    <row r="49" spans="1:5" ht="14" customHeight="1" x14ac:dyDescent="0.15">
      <c r="A49" s="33">
        <f t="shared" si="4"/>
        <v>2009</v>
      </c>
      <c r="B49" s="36">
        <f>'NCAR flops and bytes - Tape arc'!M26</f>
        <v>8629</v>
      </c>
      <c r="C49" s="36">
        <f t="shared" si="3"/>
        <v>2765</v>
      </c>
      <c r="D49" s="37">
        <f>'NCAR flops and bytes - Megaflop'!B49/(1024*1024)</f>
        <v>77</v>
      </c>
      <c r="E49" s="37">
        <f t="shared" si="2"/>
        <v>112.06493506493507</v>
      </c>
    </row>
    <row r="50" spans="1:5" ht="14" customHeight="1" x14ac:dyDescent="0.15">
      <c r="A50" s="33">
        <f t="shared" si="4"/>
        <v>2010</v>
      </c>
      <c r="B50" s="36">
        <f>'NCAR flops and bytes - Tape arc'!M27</f>
        <v>11394</v>
      </c>
      <c r="C50" s="36">
        <f t="shared" si="3"/>
        <v>3843</v>
      </c>
      <c r="D50" s="37">
        <f>'NCAR flops and bytes - Megaflop'!B50/(1024*1024)</f>
        <v>77</v>
      </c>
      <c r="E50" s="37">
        <f t="shared" si="2"/>
        <v>147.97402597402598</v>
      </c>
    </row>
    <row r="51" spans="1:5" ht="14" customHeight="1" x14ac:dyDescent="0.15">
      <c r="A51" s="33">
        <f t="shared" si="4"/>
        <v>2011</v>
      </c>
      <c r="B51" s="36">
        <f>'NCAR flops and bytes - Tape arc'!M28</f>
        <v>15237</v>
      </c>
      <c r="C51" s="36">
        <f t="shared" si="3"/>
        <v>4042</v>
      </c>
      <c r="D51" s="37">
        <f>'NCAR flops and bytes - Megaflop'!B51/(1024*1024)</f>
        <v>77</v>
      </c>
      <c r="E51" s="37">
        <f t="shared" si="2"/>
        <v>197.88311688311688</v>
      </c>
    </row>
    <row r="52" spans="1:5" ht="14" customHeight="1" x14ac:dyDescent="0.15">
      <c r="A52" s="33">
        <f t="shared" si="4"/>
        <v>2012</v>
      </c>
      <c r="B52" s="36">
        <f>'NCAR flops and bytes - Tape arc'!M29</f>
        <v>19279</v>
      </c>
      <c r="C52" s="36">
        <f t="shared" si="3"/>
        <v>10677</v>
      </c>
      <c r="D52" s="38">
        <v>1617.1</v>
      </c>
      <c r="E52" s="37">
        <f t="shared" si="2"/>
        <v>11.921959062519326</v>
      </c>
    </row>
    <row r="53" spans="1:5" ht="14" customHeight="1" x14ac:dyDescent="0.15">
      <c r="A53" s="33">
        <f t="shared" si="4"/>
        <v>2013</v>
      </c>
      <c r="B53" s="36">
        <f>'NCAR flops and bytes - Tape arc'!M30</f>
        <v>29956</v>
      </c>
      <c r="C53" s="36">
        <f t="shared" si="3"/>
        <v>11655</v>
      </c>
      <c r="D53" s="38">
        <v>1617.1</v>
      </c>
      <c r="E53" s="37">
        <f t="shared" si="2"/>
        <v>18.524519201038899</v>
      </c>
    </row>
    <row r="54" spans="1:5" ht="14" customHeight="1" x14ac:dyDescent="0.15">
      <c r="A54" s="33">
        <f t="shared" si="4"/>
        <v>2014</v>
      </c>
      <c r="B54" s="36">
        <f>'NCAR flops and bytes - Tape arc'!M31</f>
        <v>41611</v>
      </c>
      <c r="C54" s="36">
        <f t="shared" si="3"/>
        <v>11359</v>
      </c>
      <c r="D54" s="38">
        <v>1617.1</v>
      </c>
      <c r="E54" s="37">
        <f t="shared" si="2"/>
        <v>25.731865685486365</v>
      </c>
    </row>
    <row r="55" spans="1:5" ht="14" customHeight="1" x14ac:dyDescent="0.15">
      <c r="A55" s="33">
        <f t="shared" si="4"/>
        <v>2015</v>
      </c>
      <c r="B55" s="36">
        <f>'NCAR flops and bytes - Tape arc'!M32</f>
        <v>52970</v>
      </c>
      <c r="C55" s="36">
        <f t="shared" si="3"/>
        <v>13992</v>
      </c>
      <c r="D55" s="38">
        <v>1617.1</v>
      </c>
      <c r="E55" s="37">
        <f t="shared" si="2"/>
        <v>32.756168449693895</v>
      </c>
    </row>
    <row r="56" spans="1:5" ht="14" customHeight="1" x14ac:dyDescent="0.15">
      <c r="A56" s="33">
        <f t="shared" si="4"/>
        <v>2016</v>
      </c>
      <c r="B56" s="38">
        <v>66962</v>
      </c>
      <c r="C56" s="36">
        <f t="shared" si="3"/>
        <v>8038</v>
      </c>
      <c r="D56" s="38">
        <v>1617.1</v>
      </c>
      <c r="E56" s="37">
        <f t="shared" si="2"/>
        <v>41.408694576711397</v>
      </c>
    </row>
    <row r="57" spans="1:5" ht="14" customHeight="1" x14ac:dyDescent="0.15">
      <c r="A57" s="33">
        <f t="shared" si="4"/>
        <v>2017</v>
      </c>
      <c r="B57" s="38">
        <v>75000</v>
      </c>
      <c r="C57" s="36">
        <f t="shared" si="3"/>
        <v>15600</v>
      </c>
      <c r="D57" s="38">
        <v>7008.3</v>
      </c>
      <c r="E57" s="37">
        <f t="shared" si="2"/>
        <v>10.701596678224391</v>
      </c>
    </row>
    <row r="58" spans="1:5" ht="14" customHeight="1" x14ac:dyDescent="0.15">
      <c r="A58" s="33">
        <f t="shared" si="4"/>
        <v>2018</v>
      </c>
      <c r="B58" s="38">
        <v>90600</v>
      </c>
      <c r="C58" s="36">
        <f t="shared" si="3"/>
        <v>-200</v>
      </c>
      <c r="D58" s="38">
        <v>5468.2</v>
      </c>
      <c r="E58" s="37">
        <f t="shared" si="2"/>
        <v>16.568523462931129</v>
      </c>
    </row>
    <row r="59" spans="1:5" ht="14" customHeight="1" x14ac:dyDescent="0.15">
      <c r="A59" s="33">
        <f t="shared" si="4"/>
        <v>2019</v>
      </c>
      <c r="B59" s="38">
        <v>90400</v>
      </c>
      <c r="C59" s="36">
        <f t="shared" si="3"/>
        <v>-9100</v>
      </c>
      <c r="D59" s="38">
        <v>5468.2</v>
      </c>
      <c r="E59" s="37">
        <f t="shared" si="2"/>
        <v>16.531948355948941</v>
      </c>
    </row>
    <row r="60" spans="1:5" ht="14" customHeight="1" x14ac:dyDescent="0.15">
      <c r="A60" s="33">
        <v>2020</v>
      </c>
      <c r="B60" s="38">
        <v>81300</v>
      </c>
      <c r="C60" s="36"/>
      <c r="D60" s="38">
        <v>5468.2</v>
      </c>
      <c r="E60" s="37">
        <f t="shared" si="2"/>
        <v>14.867780988259391</v>
      </c>
    </row>
    <row r="61" spans="1:5" ht="14" customHeight="1" x14ac:dyDescent="0.15">
      <c r="A61" s="33">
        <f>A60+1</f>
        <v>2021</v>
      </c>
      <c r="B61" s="37"/>
      <c r="C61" s="36"/>
      <c r="D61" s="38">
        <v>5468.2</v>
      </c>
      <c r="E61" s="37"/>
    </row>
    <row r="62" spans="1:5" ht="14" customHeight="1" x14ac:dyDescent="0.15">
      <c r="A62" s="33">
        <f t="shared" ref="A62:A65" si="5">A61+1</f>
        <v>2022</v>
      </c>
      <c r="B62" s="37"/>
      <c r="C62" s="36"/>
      <c r="D62" s="38">
        <v>25338.2</v>
      </c>
      <c r="E62" s="37"/>
    </row>
    <row r="63" spans="1:5" ht="14" customHeight="1" x14ac:dyDescent="0.15">
      <c r="A63" s="33">
        <f t="shared" si="5"/>
        <v>2023</v>
      </c>
      <c r="B63" s="37"/>
      <c r="C63" s="36"/>
      <c r="D63" s="38">
        <v>19870</v>
      </c>
      <c r="E63" s="37"/>
    </row>
    <row r="64" spans="1:5" ht="14" customHeight="1" x14ac:dyDescent="0.15">
      <c r="A64" s="33">
        <f t="shared" si="5"/>
        <v>2024</v>
      </c>
      <c r="B64" s="37"/>
      <c r="C64" s="36"/>
      <c r="D64" s="38">
        <v>19870</v>
      </c>
      <c r="E64" s="37"/>
    </row>
    <row r="65" spans="1:5" ht="14" customHeight="1" x14ac:dyDescent="0.15">
      <c r="A65" s="33">
        <f t="shared" si="5"/>
        <v>2025</v>
      </c>
      <c r="B65" s="37"/>
      <c r="C65" s="36"/>
      <c r="D65" s="38">
        <v>19870</v>
      </c>
      <c r="E65" s="37"/>
    </row>
    <row r="66" spans="1:5" ht="9.75" customHeight="1" x14ac:dyDescent="0.2">
      <c r="E66" s="37"/>
    </row>
  </sheetData>
  <mergeCells count="1">
    <mergeCell ref="A1:E1"/>
  </mergeCells>
  <pageMargins left="0.25" right="0.25" top="0.25" bottom="0.25" header="0" footer="0"/>
  <pageSetup orientation="landscape"/>
  <headerFooter>
    <oddFooter>&amp;L&amp;"Optima,Regular"&amp;8&amp;K000000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65"/>
  <sheetViews>
    <sheetView showGridLines="0" zoomScale="150" zoomScaleNormal="150" workbookViewId="0">
      <selection activeCell="B2" sqref="B1:B1048576"/>
    </sheetView>
  </sheetViews>
  <sheetFormatPr baseColWidth="10" defaultColWidth="4.83203125" defaultRowHeight="14" customHeight="1" x14ac:dyDescent="0.15"/>
  <cols>
    <col min="1" max="1" width="4.83203125" style="6" customWidth="1"/>
    <col min="2" max="2" width="9.83203125" style="30" customWidth="1"/>
    <col min="3" max="256" width="4.83203125" style="6" customWidth="1"/>
  </cols>
  <sheetData>
    <row r="1" spans="1:2" ht="18.75" customHeight="1" x14ac:dyDescent="0.15">
      <c r="A1" s="31" t="s">
        <v>20</v>
      </c>
      <c r="B1" s="31"/>
    </row>
    <row r="2" spans="1:2" ht="14" customHeight="1" x14ac:dyDescent="0.15">
      <c r="A2" s="7" t="s">
        <v>1</v>
      </c>
      <c r="B2" s="27" t="s">
        <v>21</v>
      </c>
    </row>
    <row r="3" spans="1:2" ht="14" customHeight="1" x14ac:dyDescent="0.15">
      <c r="A3" s="8">
        <v>1963</v>
      </c>
      <c r="B3" s="28">
        <v>1.3311999999999999</v>
      </c>
    </row>
    <row r="4" spans="1:2" ht="14" customHeight="1" x14ac:dyDescent="0.15">
      <c r="A4" s="8">
        <f t="shared" ref="A4:A35" si="0">A3+1</f>
        <v>1964</v>
      </c>
      <c r="B4" s="28">
        <v>1.3311999999999999</v>
      </c>
    </row>
    <row r="5" spans="1:2" ht="14" customHeight="1" x14ac:dyDescent="0.15">
      <c r="A5" s="8">
        <f t="shared" si="0"/>
        <v>1965</v>
      </c>
      <c r="B5" s="28">
        <v>1.3311999999999999</v>
      </c>
    </row>
    <row r="6" spans="1:2" ht="14" customHeight="1" x14ac:dyDescent="0.15">
      <c r="A6" s="8">
        <f t="shared" si="0"/>
        <v>1966</v>
      </c>
      <c r="B6" s="28">
        <v>11.571199999999999</v>
      </c>
    </row>
    <row r="7" spans="1:2" ht="14" customHeight="1" x14ac:dyDescent="0.15">
      <c r="A7" s="8">
        <f t="shared" si="0"/>
        <v>1967</v>
      </c>
      <c r="B7" s="28">
        <v>10.24</v>
      </c>
    </row>
    <row r="8" spans="1:2" ht="14" customHeight="1" x14ac:dyDescent="0.15">
      <c r="A8" s="8">
        <f t="shared" si="0"/>
        <v>1968</v>
      </c>
      <c r="B8" s="28">
        <v>10.24</v>
      </c>
    </row>
    <row r="9" spans="1:2" ht="14" customHeight="1" x14ac:dyDescent="0.15">
      <c r="A9" s="8">
        <f t="shared" si="0"/>
        <v>1969</v>
      </c>
      <c r="B9" s="28">
        <v>10.24</v>
      </c>
    </row>
    <row r="10" spans="1:2" ht="14" customHeight="1" x14ac:dyDescent="0.15">
      <c r="A10" s="8">
        <f t="shared" si="0"/>
        <v>1970</v>
      </c>
      <c r="B10" s="28">
        <v>10.24</v>
      </c>
    </row>
    <row r="11" spans="1:2" ht="14" customHeight="1" x14ac:dyDescent="0.15">
      <c r="A11" s="8">
        <f t="shared" si="0"/>
        <v>1971</v>
      </c>
      <c r="B11" s="28">
        <v>10.24</v>
      </c>
    </row>
    <row r="12" spans="1:2" ht="14" customHeight="1" x14ac:dyDescent="0.15">
      <c r="A12" s="8">
        <f t="shared" si="0"/>
        <v>1972</v>
      </c>
      <c r="B12" s="28">
        <v>10.24</v>
      </c>
    </row>
    <row r="13" spans="1:2" ht="14" customHeight="1" x14ac:dyDescent="0.15">
      <c r="A13" s="8">
        <f t="shared" si="0"/>
        <v>1973</v>
      </c>
      <c r="B13" s="28">
        <v>10.24</v>
      </c>
    </row>
    <row r="14" spans="1:2" ht="14" customHeight="1" x14ac:dyDescent="0.15">
      <c r="A14" s="8">
        <f t="shared" si="0"/>
        <v>1974</v>
      </c>
      <c r="B14" s="28">
        <v>10.24</v>
      </c>
    </row>
    <row r="15" spans="1:2" ht="14" customHeight="1" x14ac:dyDescent="0.15">
      <c r="A15" s="8">
        <f t="shared" si="0"/>
        <v>1975</v>
      </c>
      <c r="B15" s="28">
        <v>10.24</v>
      </c>
    </row>
    <row r="16" spans="1:2" ht="14" customHeight="1" x14ac:dyDescent="0.15">
      <c r="A16" s="8">
        <f t="shared" si="0"/>
        <v>1976</v>
      </c>
      <c r="B16" s="28">
        <v>10.24</v>
      </c>
    </row>
    <row r="17" spans="1:2" ht="14" customHeight="1" x14ac:dyDescent="0.15">
      <c r="A17" s="8">
        <f t="shared" si="0"/>
        <v>1977</v>
      </c>
      <c r="B17" s="28">
        <v>174.08</v>
      </c>
    </row>
    <row r="18" spans="1:2" ht="14" customHeight="1" x14ac:dyDescent="0.15">
      <c r="A18" s="8">
        <f t="shared" si="0"/>
        <v>1978</v>
      </c>
      <c r="B18" s="28">
        <v>163.84</v>
      </c>
    </row>
    <row r="19" spans="1:2" ht="14" customHeight="1" x14ac:dyDescent="0.15">
      <c r="A19" s="8">
        <f t="shared" si="0"/>
        <v>1979</v>
      </c>
      <c r="B19" s="28">
        <v>163.84</v>
      </c>
    </row>
    <row r="20" spans="1:2" ht="14" customHeight="1" x14ac:dyDescent="0.15">
      <c r="A20" s="8">
        <f t="shared" si="0"/>
        <v>1980</v>
      </c>
      <c r="B20" s="28">
        <v>163.84</v>
      </c>
    </row>
    <row r="21" spans="1:2" ht="14" customHeight="1" x14ac:dyDescent="0.15">
      <c r="A21" s="8">
        <f t="shared" si="0"/>
        <v>1981</v>
      </c>
      <c r="B21" s="28">
        <v>163.84</v>
      </c>
    </row>
    <row r="22" spans="1:2" ht="14" customHeight="1" x14ac:dyDescent="0.15">
      <c r="A22" s="8">
        <f t="shared" si="0"/>
        <v>1982</v>
      </c>
      <c r="B22" s="28">
        <v>163.84</v>
      </c>
    </row>
    <row r="23" spans="1:2" ht="14" customHeight="1" x14ac:dyDescent="0.15">
      <c r="A23" s="8">
        <f t="shared" si="0"/>
        <v>1983</v>
      </c>
      <c r="B23" s="28">
        <v>327.68</v>
      </c>
    </row>
    <row r="24" spans="1:2" ht="14" customHeight="1" x14ac:dyDescent="0.15">
      <c r="A24" s="8">
        <f t="shared" si="0"/>
        <v>1984</v>
      </c>
      <c r="B24" s="28">
        <v>327.68</v>
      </c>
    </row>
    <row r="25" spans="1:2" ht="14" customHeight="1" x14ac:dyDescent="0.15">
      <c r="A25" s="8">
        <f t="shared" si="0"/>
        <v>1985</v>
      </c>
      <c r="B25" s="28">
        <v>327.68</v>
      </c>
    </row>
    <row r="26" spans="1:2" ht="14" customHeight="1" x14ac:dyDescent="0.15">
      <c r="A26" s="8">
        <f t="shared" si="0"/>
        <v>1986</v>
      </c>
      <c r="B26" s="28">
        <v>1291.2639999999999</v>
      </c>
    </row>
    <row r="27" spans="1:2" ht="14" customHeight="1" x14ac:dyDescent="0.15">
      <c r="A27" s="8">
        <f t="shared" si="0"/>
        <v>1987</v>
      </c>
      <c r="B27" s="28">
        <v>1127.424</v>
      </c>
    </row>
    <row r="28" spans="1:2" ht="14" customHeight="1" x14ac:dyDescent="0.15">
      <c r="A28" s="8">
        <f t="shared" si="0"/>
        <v>1988</v>
      </c>
      <c r="B28" s="28">
        <v>1127.424</v>
      </c>
    </row>
    <row r="29" spans="1:2" ht="14" customHeight="1" x14ac:dyDescent="0.15">
      <c r="A29" s="8">
        <f t="shared" si="0"/>
        <v>1989</v>
      </c>
      <c r="B29" s="28">
        <v>1127.424</v>
      </c>
    </row>
    <row r="30" spans="1:2" ht="14" customHeight="1" x14ac:dyDescent="0.15">
      <c r="A30" s="8">
        <f t="shared" si="0"/>
        <v>1990</v>
      </c>
      <c r="B30" s="28">
        <v>3694.5920000000001</v>
      </c>
    </row>
    <row r="31" spans="1:2" ht="14" customHeight="1" x14ac:dyDescent="0.15">
      <c r="A31" s="8">
        <f t="shared" si="0"/>
        <v>1991</v>
      </c>
      <c r="B31" s="28">
        <v>5462.0159999999996</v>
      </c>
    </row>
    <row r="32" spans="1:2" ht="14" customHeight="1" x14ac:dyDescent="0.15">
      <c r="A32" s="8">
        <f t="shared" si="0"/>
        <v>1992</v>
      </c>
      <c r="B32" s="28">
        <v>5597.1840000000002</v>
      </c>
    </row>
    <row r="33" spans="1:2" ht="14" customHeight="1" x14ac:dyDescent="0.15">
      <c r="A33" s="8">
        <f t="shared" si="0"/>
        <v>1993</v>
      </c>
      <c r="B33" s="28">
        <v>9791.4879999999994</v>
      </c>
    </row>
    <row r="34" spans="1:2" ht="14" customHeight="1" x14ac:dyDescent="0.15">
      <c r="A34" s="8">
        <f t="shared" si="0"/>
        <v>1994</v>
      </c>
      <c r="B34" s="28">
        <v>32173.056</v>
      </c>
    </row>
    <row r="35" spans="1:2" ht="14" customHeight="1" x14ac:dyDescent="0.15">
      <c r="A35" s="8">
        <f t="shared" si="0"/>
        <v>1995</v>
      </c>
      <c r="B35" s="28">
        <v>29442.047999999999</v>
      </c>
    </row>
    <row r="36" spans="1:2" ht="14" customHeight="1" x14ac:dyDescent="0.15">
      <c r="A36" s="8">
        <f t="shared" ref="A36:A57" si="1">A35+1</f>
        <v>1996</v>
      </c>
      <c r="B36" s="28">
        <v>29442.047999999999</v>
      </c>
    </row>
    <row r="37" spans="1:2" ht="14" customHeight="1" x14ac:dyDescent="0.15">
      <c r="A37" s="8">
        <f t="shared" si="1"/>
        <v>1997</v>
      </c>
      <c r="B37" s="28">
        <v>85687.296000000002</v>
      </c>
    </row>
    <row r="38" spans="1:2" ht="14" customHeight="1" x14ac:dyDescent="0.15">
      <c r="A38" s="8">
        <f t="shared" si="1"/>
        <v>1998</v>
      </c>
      <c r="B38" s="28">
        <v>148357.12</v>
      </c>
    </row>
    <row r="39" spans="1:2" ht="14" customHeight="1" x14ac:dyDescent="0.15">
      <c r="A39" s="8">
        <f t="shared" si="1"/>
        <v>1999</v>
      </c>
      <c r="B39" s="28">
        <v>148357.12</v>
      </c>
    </row>
    <row r="40" spans="1:2" ht="14" customHeight="1" x14ac:dyDescent="0.15">
      <c r="A40" s="8">
        <f t="shared" si="1"/>
        <v>2000</v>
      </c>
      <c r="B40" s="28">
        <v>993280</v>
      </c>
    </row>
    <row r="41" spans="1:2" ht="14" customHeight="1" x14ac:dyDescent="0.15">
      <c r="A41" s="8">
        <f t="shared" si="1"/>
        <v>2001</v>
      </c>
      <c r="B41" s="28">
        <v>3002368</v>
      </c>
    </row>
    <row r="42" spans="1:2" ht="14" customHeight="1" x14ac:dyDescent="0.15">
      <c r="A42" s="8">
        <f t="shared" si="1"/>
        <v>2002</v>
      </c>
      <c r="B42" s="28">
        <v>2205696</v>
      </c>
    </row>
    <row r="43" spans="1:2" ht="14" customHeight="1" x14ac:dyDescent="0.15">
      <c r="A43" s="8">
        <f t="shared" si="1"/>
        <v>2003</v>
      </c>
      <c r="B43" s="28">
        <v>11210342.4</v>
      </c>
    </row>
    <row r="44" spans="1:2" ht="14" customHeight="1" x14ac:dyDescent="0.15">
      <c r="A44" s="8">
        <f t="shared" si="1"/>
        <v>2004</v>
      </c>
      <c r="B44" s="28">
        <v>11210342.4</v>
      </c>
    </row>
    <row r="45" spans="1:2" ht="14" customHeight="1" x14ac:dyDescent="0.15">
      <c r="A45" s="8">
        <f t="shared" si="1"/>
        <v>2005</v>
      </c>
      <c r="B45" s="28">
        <v>22755164.16</v>
      </c>
    </row>
    <row r="46" spans="1:2" ht="14" customHeight="1" x14ac:dyDescent="0.15">
      <c r="A46" s="8">
        <f t="shared" si="1"/>
        <v>2006</v>
      </c>
      <c r="B46" s="28">
        <v>34692136.960000001</v>
      </c>
    </row>
    <row r="47" spans="1:2" ht="14" customHeight="1" x14ac:dyDescent="0.15">
      <c r="A47" s="8">
        <f t="shared" si="1"/>
        <v>2007</v>
      </c>
      <c r="B47" s="28">
        <v>34692136.960000001</v>
      </c>
    </row>
    <row r="48" spans="1:2" ht="14" customHeight="1" x14ac:dyDescent="0.15">
      <c r="A48" s="8">
        <f t="shared" si="1"/>
        <v>2008</v>
      </c>
      <c r="B48" s="28">
        <v>100353966.08</v>
      </c>
    </row>
    <row r="49" spans="1:256" ht="14" customHeight="1" x14ac:dyDescent="0.15">
      <c r="A49" s="8">
        <f t="shared" si="1"/>
        <v>2009</v>
      </c>
      <c r="B49" s="28">
        <v>80740352</v>
      </c>
    </row>
    <row r="50" spans="1:256" ht="14" customHeight="1" x14ac:dyDescent="0.15">
      <c r="A50" s="8">
        <f t="shared" si="1"/>
        <v>2010</v>
      </c>
      <c r="B50" s="28">
        <v>80740352</v>
      </c>
    </row>
    <row r="51" spans="1:256" ht="14" customHeight="1" x14ac:dyDescent="0.15">
      <c r="A51" s="8">
        <f t="shared" si="1"/>
        <v>2011</v>
      </c>
      <c r="B51" s="28">
        <v>80740352</v>
      </c>
    </row>
    <row r="52" spans="1:256" ht="14" customHeight="1" x14ac:dyDescent="0.15">
      <c r="A52" s="8">
        <f t="shared" si="1"/>
        <v>2012</v>
      </c>
      <c r="B52" s="28">
        <v>1695648055.296</v>
      </c>
    </row>
    <row r="53" spans="1:256" ht="14" customHeight="1" x14ac:dyDescent="0.15">
      <c r="A53" s="8">
        <f t="shared" si="1"/>
        <v>2013</v>
      </c>
      <c r="B53" s="28">
        <v>1695648055.296</v>
      </c>
    </row>
    <row r="54" spans="1:256" ht="14" customHeight="1" x14ac:dyDescent="0.15">
      <c r="A54" s="8">
        <f t="shared" si="1"/>
        <v>2014</v>
      </c>
      <c r="B54" s="28">
        <v>1695648055.296</v>
      </c>
    </row>
    <row r="55" spans="1:256" ht="14" customHeight="1" x14ac:dyDescent="0.15">
      <c r="A55" s="8">
        <f t="shared" si="1"/>
        <v>2015</v>
      </c>
      <c r="B55" s="28">
        <v>1695648055.296</v>
      </c>
    </row>
    <row r="56" spans="1:256" ht="14" customHeight="1" x14ac:dyDescent="0.15">
      <c r="A56" s="8">
        <f t="shared" si="1"/>
        <v>2016</v>
      </c>
      <c r="B56" s="28">
        <v>1695648055.296</v>
      </c>
    </row>
    <row r="57" spans="1:256" ht="14" customHeight="1" x14ac:dyDescent="0.15">
      <c r="A57" s="8">
        <f t="shared" si="1"/>
        <v>2017</v>
      </c>
      <c r="B57" s="28">
        <f>SUM('NCAR flops and bytes - NCAR HPC'!H29:H31)</f>
        <v>28089522323.456001</v>
      </c>
    </row>
    <row r="58" spans="1:256" ht="14" customHeight="1" x14ac:dyDescent="0.15">
      <c r="A58" s="8">
        <f>A57+1</f>
        <v>2018</v>
      </c>
      <c r="B58" s="28">
        <v>5733781340.1599998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</row>
    <row r="59" spans="1:256" ht="14" customHeight="1" x14ac:dyDescent="0.15">
      <c r="A59" s="8">
        <f t="shared" ref="A59:A65" si="2">A58+1</f>
        <v>2019</v>
      </c>
      <c r="B59" s="28">
        <v>5733781340.1599998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</row>
    <row r="60" spans="1:256" ht="14" customHeight="1" x14ac:dyDescent="0.15">
      <c r="A60" s="8">
        <f t="shared" si="2"/>
        <v>2020</v>
      </c>
      <c r="B60" s="28">
        <v>5733781340.1599998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</row>
    <row r="61" spans="1:256" ht="14" customHeight="1" x14ac:dyDescent="0.15">
      <c r="A61" s="8">
        <f t="shared" si="2"/>
        <v>2021</v>
      </c>
      <c r="B61" s="28">
        <v>5733781340.1599998</v>
      </c>
    </row>
    <row r="62" spans="1:256" ht="14" customHeight="1" x14ac:dyDescent="0.15">
      <c r="A62" s="8">
        <f t="shared" si="2"/>
        <v>2022</v>
      </c>
      <c r="B62" s="29">
        <v>26570000000</v>
      </c>
    </row>
    <row r="63" spans="1:256" ht="14" customHeight="1" x14ac:dyDescent="0.15">
      <c r="A63" s="8">
        <f t="shared" si="2"/>
        <v>2023</v>
      </c>
      <c r="B63" s="29">
        <v>20840000000</v>
      </c>
    </row>
    <row r="64" spans="1:256" ht="14" customHeight="1" x14ac:dyDescent="0.15">
      <c r="A64" s="8">
        <f t="shared" si="2"/>
        <v>2024</v>
      </c>
      <c r="B64" s="29">
        <v>20840000000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</row>
    <row r="65" spans="1:2" ht="14" customHeight="1" x14ac:dyDescent="0.15">
      <c r="A65" s="8">
        <f t="shared" si="2"/>
        <v>2025</v>
      </c>
      <c r="B65" s="29">
        <v>20840000000</v>
      </c>
    </row>
  </sheetData>
  <mergeCells count="1">
    <mergeCell ref="A1:B1"/>
  </mergeCells>
  <pageMargins left="0.25" right="0.25" top="0.25" bottom="0.25" header="0" footer="0"/>
  <pageSetup orientation="landscape"/>
  <headerFooter>
    <oddFooter>&amp;L&amp;"Optima,Regular"&amp;8&amp;K000000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7"/>
  <sheetViews>
    <sheetView showGridLines="0" workbookViewId="0">
      <selection activeCell="B38" sqref="B38"/>
    </sheetView>
  </sheetViews>
  <sheetFormatPr baseColWidth="10" defaultColWidth="5.33203125" defaultRowHeight="14" customHeight="1" x14ac:dyDescent="0.15"/>
  <cols>
    <col min="1" max="1" width="23.6640625" style="9" customWidth="1"/>
    <col min="2" max="2" width="14.1640625" style="9" customWidth="1"/>
    <col min="3" max="4" width="13" style="9" customWidth="1"/>
    <col min="5" max="6" width="5.6640625" style="9" customWidth="1"/>
    <col min="7" max="7" width="7" style="9" customWidth="1"/>
    <col min="8" max="8" width="14.1640625" style="9" customWidth="1"/>
    <col min="9" max="9" width="19.5" style="9" customWidth="1"/>
    <col min="10" max="10" width="14.1640625" style="9" customWidth="1"/>
    <col min="11" max="14" width="5.33203125" style="9" hidden="1" customWidth="1"/>
    <col min="15" max="256" width="5.33203125" style="9" customWidth="1"/>
  </cols>
  <sheetData>
    <row r="1" spans="1:14" ht="18.75" customHeight="1" x14ac:dyDescent="0.15">
      <c r="A1" s="31" t="s">
        <v>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ht="17" customHeight="1" x14ac:dyDescent="0.15">
      <c r="A2" s="10" t="s">
        <v>23</v>
      </c>
      <c r="B2" s="10" t="s">
        <v>24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  <c r="I2" s="10" t="s">
        <v>31</v>
      </c>
      <c r="J2" s="10" t="s">
        <v>32</v>
      </c>
      <c r="K2" s="11" t="s">
        <v>33</v>
      </c>
      <c r="L2" s="11" t="s">
        <v>34</v>
      </c>
      <c r="M2" s="11" t="s">
        <v>35</v>
      </c>
      <c r="N2" s="11" t="s">
        <v>36</v>
      </c>
    </row>
    <row r="3" spans="1:14" ht="17" customHeight="1" x14ac:dyDescent="0.15">
      <c r="A3" s="12" t="s">
        <v>37</v>
      </c>
      <c r="B3" s="13" t="s">
        <v>37</v>
      </c>
      <c r="C3" s="14">
        <v>21550</v>
      </c>
      <c r="D3" s="14">
        <v>22646</v>
      </c>
      <c r="E3" s="15">
        <f t="shared" ref="E3:E21" si="0">YEAR(C3)</f>
        <v>1963</v>
      </c>
      <c r="F3" s="15">
        <f t="shared" ref="F3:F21" si="1">YEAR(D3)</f>
        <v>1966</v>
      </c>
      <c r="G3" s="16">
        <f t="shared" ref="G3:G21" si="2">D3-C3</f>
        <v>1096</v>
      </c>
      <c r="H3" s="17">
        <f t="shared" ref="H3:H21" si="3">I3*1024</f>
        <v>1.3311999999999999</v>
      </c>
      <c r="I3" s="18">
        <v>1.2999999999999999E-3</v>
      </c>
      <c r="J3" s="18">
        <f t="shared" ref="J3:J19" si="4">I3/1024</f>
        <v>1.2695312499999999E-6</v>
      </c>
      <c r="K3" s="19"/>
      <c r="L3" s="20">
        <f t="shared" ref="L3:L21" si="5">H3/H$5</f>
        <v>8.1250000000000003E-3</v>
      </c>
      <c r="M3" s="20">
        <f t="shared" ref="M3:M21" si="6">H3/H$28</f>
        <v>1.6487418831168829E-8</v>
      </c>
      <c r="N3" s="20">
        <f t="shared" ref="N3:N21" si="7">H$29/H3</f>
        <v>1213121772.3076923</v>
      </c>
    </row>
    <row r="4" spans="1:14" ht="17" customHeight="1" x14ac:dyDescent="0.15">
      <c r="A4" s="12" t="s">
        <v>38</v>
      </c>
      <c r="B4" s="13" t="s">
        <v>38</v>
      </c>
      <c r="C4" s="14">
        <v>22797</v>
      </c>
      <c r="D4" s="14">
        <v>26784</v>
      </c>
      <c r="E4" s="15">
        <f t="shared" si="0"/>
        <v>1966</v>
      </c>
      <c r="F4" s="15">
        <f t="shared" si="1"/>
        <v>1977</v>
      </c>
      <c r="G4" s="15">
        <f t="shared" si="2"/>
        <v>3987</v>
      </c>
      <c r="H4" s="17">
        <f t="shared" si="3"/>
        <v>10.24</v>
      </c>
      <c r="I4" s="18">
        <v>0.01</v>
      </c>
      <c r="J4" s="18">
        <f t="shared" si="4"/>
        <v>9.7656250000000002E-6</v>
      </c>
      <c r="K4" s="19"/>
      <c r="L4" s="20">
        <f t="shared" si="5"/>
        <v>6.25E-2</v>
      </c>
      <c r="M4" s="20">
        <f t="shared" si="6"/>
        <v>1.268262987012987E-7</v>
      </c>
      <c r="N4" s="20">
        <f t="shared" si="7"/>
        <v>157705830.40000001</v>
      </c>
    </row>
    <row r="5" spans="1:14" ht="17" customHeight="1" x14ac:dyDescent="0.15">
      <c r="A5" s="12" t="s">
        <v>39</v>
      </c>
      <c r="B5" s="13" t="s">
        <v>40</v>
      </c>
      <c r="C5" s="14">
        <v>26845</v>
      </c>
      <c r="D5" s="14">
        <v>31047</v>
      </c>
      <c r="E5" s="15">
        <f t="shared" si="0"/>
        <v>1977</v>
      </c>
      <c r="F5" s="15">
        <f t="shared" si="1"/>
        <v>1989</v>
      </c>
      <c r="G5" s="15">
        <f t="shared" si="2"/>
        <v>4202</v>
      </c>
      <c r="H5" s="17">
        <f t="shared" si="3"/>
        <v>163.84</v>
      </c>
      <c r="I5" s="18">
        <v>0.16</v>
      </c>
      <c r="J5" s="18">
        <f t="shared" si="4"/>
        <v>1.5625E-4</v>
      </c>
      <c r="K5" s="19"/>
      <c r="L5" s="20">
        <f t="shared" si="5"/>
        <v>1</v>
      </c>
      <c r="M5" s="20">
        <f t="shared" si="6"/>
        <v>2.0292207792207792E-6</v>
      </c>
      <c r="N5" s="20">
        <f t="shared" si="7"/>
        <v>9856614.4000000004</v>
      </c>
    </row>
    <row r="6" spans="1:14" ht="17" customHeight="1" x14ac:dyDescent="0.15">
      <c r="A6" s="12" t="s">
        <v>41</v>
      </c>
      <c r="B6" s="13" t="s">
        <v>42</v>
      </c>
      <c r="C6" s="14">
        <v>28975</v>
      </c>
      <c r="D6" s="14">
        <v>30071</v>
      </c>
      <c r="E6" s="15">
        <f t="shared" si="0"/>
        <v>1983</v>
      </c>
      <c r="F6" s="15">
        <f t="shared" si="1"/>
        <v>1986</v>
      </c>
      <c r="G6" s="15">
        <f t="shared" si="2"/>
        <v>1096</v>
      </c>
      <c r="H6" s="17">
        <f t="shared" si="3"/>
        <v>163.84</v>
      </c>
      <c r="I6" s="18">
        <v>0.16</v>
      </c>
      <c r="J6" s="18">
        <f t="shared" si="4"/>
        <v>1.5625E-4</v>
      </c>
      <c r="K6" s="19"/>
      <c r="L6" s="20">
        <f t="shared" si="5"/>
        <v>1</v>
      </c>
      <c r="M6" s="20">
        <f t="shared" si="6"/>
        <v>2.0292207792207792E-6</v>
      </c>
      <c r="N6" s="20">
        <f t="shared" si="7"/>
        <v>9856614.4000000004</v>
      </c>
    </row>
    <row r="7" spans="1:14" ht="17" customHeight="1" x14ac:dyDescent="0.15">
      <c r="A7" s="12" t="s">
        <v>43</v>
      </c>
      <c r="B7" s="13" t="s">
        <v>44</v>
      </c>
      <c r="C7" s="14">
        <v>30224</v>
      </c>
      <c r="D7" s="14">
        <v>31532</v>
      </c>
      <c r="E7" s="15">
        <f t="shared" si="0"/>
        <v>1986</v>
      </c>
      <c r="F7" s="15">
        <f t="shared" si="1"/>
        <v>1990</v>
      </c>
      <c r="G7" s="15">
        <f t="shared" si="2"/>
        <v>1308</v>
      </c>
      <c r="H7" s="17">
        <f t="shared" si="3"/>
        <v>963.58399999999995</v>
      </c>
      <c r="I7" s="18">
        <v>0.94099999999999995</v>
      </c>
      <c r="J7" s="18">
        <f t="shared" si="4"/>
        <v>9.1894531249999995E-4</v>
      </c>
      <c r="K7" s="19"/>
      <c r="L7" s="20">
        <f t="shared" si="5"/>
        <v>5.8812499999999996</v>
      </c>
      <c r="M7" s="20">
        <f t="shared" si="6"/>
        <v>1.1934354707792208E-5</v>
      </c>
      <c r="N7" s="20">
        <f t="shared" si="7"/>
        <v>1675938.6865037195</v>
      </c>
    </row>
    <row r="8" spans="1:14" ht="17" customHeight="1" x14ac:dyDescent="0.15">
      <c r="A8" s="12" t="s">
        <v>45</v>
      </c>
      <c r="B8" s="13" t="s">
        <v>46</v>
      </c>
      <c r="C8" s="14">
        <v>31563</v>
      </c>
      <c r="D8" s="14">
        <v>34149</v>
      </c>
      <c r="E8" s="15">
        <f t="shared" si="0"/>
        <v>1990</v>
      </c>
      <c r="F8" s="15">
        <f t="shared" si="1"/>
        <v>1997</v>
      </c>
      <c r="G8" s="15">
        <f t="shared" si="2"/>
        <v>2586</v>
      </c>
      <c r="H8" s="17">
        <f t="shared" si="3"/>
        <v>2731.0079999999998</v>
      </c>
      <c r="I8" s="18">
        <v>2.6669999999999998</v>
      </c>
      <c r="J8" s="18">
        <f t="shared" si="4"/>
        <v>2.6044921874999998E-3</v>
      </c>
      <c r="K8" s="19"/>
      <c r="L8" s="20">
        <f t="shared" si="5"/>
        <v>16.668749999999999</v>
      </c>
      <c r="M8" s="20">
        <f t="shared" si="6"/>
        <v>3.3824573863636359E-5</v>
      </c>
      <c r="N8" s="20">
        <f t="shared" si="7"/>
        <v>591322.94863142108</v>
      </c>
    </row>
    <row r="9" spans="1:14" ht="17" customHeight="1" x14ac:dyDescent="0.15">
      <c r="A9" s="12" t="s">
        <v>47</v>
      </c>
      <c r="B9" s="13" t="s">
        <v>48</v>
      </c>
      <c r="C9" s="14">
        <v>31973</v>
      </c>
      <c r="D9" s="14">
        <v>33116</v>
      </c>
      <c r="E9" s="15">
        <f t="shared" si="0"/>
        <v>1991</v>
      </c>
      <c r="F9" s="15">
        <f t="shared" si="1"/>
        <v>1994</v>
      </c>
      <c r="G9" s="15">
        <f t="shared" si="2"/>
        <v>1143</v>
      </c>
      <c r="H9" s="17">
        <f t="shared" si="3"/>
        <v>2731.0079999999998</v>
      </c>
      <c r="I9" s="18">
        <v>2.6669999999999998</v>
      </c>
      <c r="J9" s="18">
        <f t="shared" si="4"/>
        <v>2.6044921874999998E-3</v>
      </c>
      <c r="K9" s="19"/>
      <c r="L9" s="20">
        <f t="shared" si="5"/>
        <v>16.668749999999999</v>
      </c>
      <c r="M9" s="20">
        <f t="shared" si="6"/>
        <v>3.3824573863636359E-5</v>
      </c>
      <c r="N9" s="20">
        <f t="shared" si="7"/>
        <v>591322.94863142108</v>
      </c>
    </row>
    <row r="10" spans="1:14" ht="17" customHeight="1" x14ac:dyDescent="0.15">
      <c r="A10" s="12" t="s">
        <v>49</v>
      </c>
      <c r="B10" s="13" t="s">
        <v>50</v>
      </c>
      <c r="C10" s="14">
        <v>32173</v>
      </c>
      <c r="D10" s="14">
        <v>34212</v>
      </c>
      <c r="E10" s="15">
        <f t="shared" si="0"/>
        <v>1992</v>
      </c>
      <c r="F10" s="15">
        <f t="shared" si="1"/>
        <v>1997</v>
      </c>
      <c r="G10" s="15">
        <f t="shared" si="2"/>
        <v>2039</v>
      </c>
      <c r="H10" s="17">
        <f t="shared" si="3"/>
        <v>135.16800000000001</v>
      </c>
      <c r="I10" s="18">
        <v>0.13200000000000001</v>
      </c>
      <c r="J10" s="18">
        <f t="shared" si="4"/>
        <v>1.2890625000000001E-4</v>
      </c>
      <c r="K10" s="19"/>
      <c r="L10" s="20">
        <f t="shared" si="5"/>
        <v>0.82500000000000007</v>
      </c>
      <c r="M10" s="20">
        <f t="shared" si="6"/>
        <v>1.674107142857143E-6</v>
      </c>
      <c r="N10" s="20">
        <f t="shared" si="7"/>
        <v>11947411.393939393</v>
      </c>
    </row>
    <row r="11" spans="1:14" ht="17" customHeight="1" x14ac:dyDescent="0.15">
      <c r="A11" s="12" t="s">
        <v>51</v>
      </c>
      <c r="B11" s="13" t="s">
        <v>52</v>
      </c>
      <c r="C11" s="14">
        <v>32567</v>
      </c>
      <c r="D11" s="14">
        <v>33908</v>
      </c>
      <c r="E11" s="15">
        <f t="shared" si="0"/>
        <v>1993</v>
      </c>
      <c r="F11" s="15">
        <f t="shared" si="1"/>
        <v>1996</v>
      </c>
      <c r="G11" s="15">
        <f t="shared" si="2"/>
        <v>1341</v>
      </c>
      <c r="H11" s="17">
        <f t="shared" si="3"/>
        <v>4194.3040000000001</v>
      </c>
      <c r="I11" s="18">
        <v>4.0960000000000001</v>
      </c>
      <c r="J11" s="18">
        <f t="shared" si="4"/>
        <v>4.0000000000000001E-3</v>
      </c>
      <c r="K11" s="19"/>
      <c r="L11" s="20">
        <f t="shared" si="5"/>
        <v>25.6</v>
      </c>
      <c r="M11" s="20">
        <f t="shared" si="6"/>
        <v>5.1948051948051951E-5</v>
      </c>
      <c r="N11" s="20">
        <f t="shared" si="7"/>
        <v>385024</v>
      </c>
    </row>
    <row r="12" spans="1:14" ht="17" customHeight="1" x14ac:dyDescent="0.15">
      <c r="A12" s="12" t="s">
        <v>53</v>
      </c>
      <c r="B12" s="13" t="s">
        <v>54</v>
      </c>
      <c r="C12" s="14">
        <v>33024</v>
      </c>
      <c r="D12" s="14">
        <v>33938</v>
      </c>
      <c r="E12" s="15">
        <f t="shared" si="0"/>
        <v>1994</v>
      </c>
      <c r="F12" s="15">
        <f t="shared" si="1"/>
        <v>1996</v>
      </c>
      <c r="G12" s="15">
        <f t="shared" si="2"/>
        <v>914</v>
      </c>
      <c r="H12" s="17">
        <f t="shared" si="3"/>
        <v>2731.0079999999998</v>
      </c>
      <c r="I12" s="18">
        <v>2.6669999999999998</v>
      </c>
      <c r="J12" s="18">
        <f t="shared" si="4"/>
        <v>2.6044921874999998E-3</v>
      </c>
      <c r="K12" s="19"/>
      <c r="L12" s="20">
        <f t="shared" si="5"/>
        <v>16.668749999999999</v>
      </c>
      <c r="M12" s="20">
        <f t="shared" si="6"/>
        <v>3.3824573863636359E-5</v>
      </c>
      <c r="N12" s="20">
        <f t="shared" si="7"/>
        <v>591322.94863142108</v>
      </c>
    </row>
    <row r="13" spans="1:14" ht="17" customHeight="1" x14ac:dyDescent="0.15">
      <c r="A13" s="12" t="s">
        <v>55</v>
      </c>
      <c r="B13" s="13" t="s">
        <v>56</v>
      </c>
      <c r="C13" s="14">
        <v>33054</v>
      </c>
      <c r="D13" s="14">
        <v>34850</v>
      </c>
      <c r="E13" s="15">
        <f t="shared" si="0"/>
        <v>1994</v>
      </c>
      <c r="F13" s="15">
        <f t="shared" si="1"/>
        <v>1999</v>
      </c>
      <c r="G13" s="15">
        <f t="shared" si="2"/>
        <v>1796</v>
      </c>
      <c r="H13" s="17">
        <f t="shared" si="3"/>
        <v>19650.560000000001</v>
      </c>
      <c r="I13" s="18">
        <v>19.190000000000001</v>
      </c>
      <c r="J13" s="18">
        <f t="shared" si="4"/>
        <v>1.8740234375000001E-2</v>
      </c>
      <c r="K13" s="19"/>
      <c r="L13" s="20">
        <f t="shared" si="5"/>
        <v>119.9375</v>
      </c>
      <c r="M13" s="20">
        <f t="shared" si="6"/>
        <v>2.4337966720779222E-4</v>
      </c>
      <c r="N13" s="20">
        <f t="shared" si="7"/>
        <v>82181.256070870237</v>
      </c>
    </row>
    <row r="14" spans="1:14" ht="17" customHeight="1" x14ac:dyDescent="0.15">
      <c r="A14" s="12" t="s">
        <v>57</v>
      </c>
      <c r="B14" s="13" t="s">
        <v>54</v>
      </c>
      <c r="C14" s="14">
        <v>33969</v>
      </c>
      <c r="D14" s="14">
        <v>35032</v>
      </c>
      <c r="E14" s="15">
        <f t="shared" si="0"/>
        <v>1997</v>
      </c>
      <c r="F14" s="15">
        <f t="shared" si="1"/>
        <v>1999</v>
      </c>
      <c r="G14" s="15">
        <f t="shared" si="2"/>
        <v>1063</v>
      </c>
      <c r="H14" s="17">
        <f t="shared" si="3"/>
        <v>15984.64</v>
      </c>
      <c r="I14" s="18">
        <v>15.61</v>
      </c>
      <c r="J14" s="18">
        <f t="shared" si="4"/>
        <v>1.5244140624999999E-2</v>
      </c>
      <c r="K14" s="19"/>
      <c r="L14" s="20">
        <f t="shared" si="5"/>
        <v>97.5625</v>
      </c>
      <c r="M14" s="20">
        <f t="shared" si="6"/>
        <v>1.9797585227272727E-4</v>
      </c>
      <c r="N14" s="20">
        <f t="shared" si="7"/>
        <v>101028.71902626521</v>
      </c>
    </row>
    <row r="15" spans="1:14" ht="17" customHeight="1" x14ac:dyDescent="0.15">
      <c r="A15" s="12" t="s">
        <v>58</v>
      </c>
      <c r="B15" s="13" t="s">
        <v>59</v>
      </c>
      <c r="C15" s="14">
        <v>34089</v>
      </c>
      <c r="D15" s="14">
        <v>34819</v>
      </c>
      <c r="E15" s="15">
        <f t="shared" si="0"/>
        <v>1997</v>
      </c>
      <c r="F15" s="15">
        <f t="shared" si="1"/>
        <v>1999</v>
      </c>
      <c r="G15" s="15">
        <f t="shared" si="2"/>
        <v>730</v>
      </c>
      <c r="H15" s="17">
        <f t="shared" si="3"/>
        <v>47185.919999999998</v>
      </c>
      <c r="I15" s="18">
        <v>46.08</v>
      </c>
      <c r="J15" s="18">
        <f t="shared" si="4"/>
        <v>4.4999999999999998E-2</v>
      </c>
      <c r="K15" s="19"/>
      <c r="L15" s="20">
        <f t="shared" si="5"/>
        <v>288</v>
      </c>
      <c r="M15" s="20">
        <f t="shared" si="6"/>
        <v>5.8441558441558442E-4</v>
      </c>
      <c r="N15" s="20">
        <f t="shared" si="7"/>
        <v>34224.355555555558</v>
      </c>
    </row>
    <row r="16" spans="1:14" ht="17" customHeight="1" x14ac:dyDescent="0.15">
      <c r="A16" s="12" t="s">
        <v>60</v>
      </c>
      <c r="B16" s="13" t="s">
        <v>61</v>
      </c>
      <c r="C16" s="14">
        <v>34485</v>
      </c>
      <c r="D16" s="14">
        <v>35990</v>
      </c>
      <c r="E16" s="15">
        <f t="shared" si="0"/>
        <v>1998</v>
      </c>
      <c r="F16" s="15">
        <f t="shared" si="1"/>
        <v>2002</v>
      </c>
      <c r="G16" s="15">
        <f t="shared" si="2"/>
        <v>1505</v>
      </c>
      <c r="H16" s="17">
        <f t="shared" si="3"/>
        <v>65536</v>
      </c>
      <c r="I16" s="18">
        <v>64</v>
      </c>
      <c r="J16" s="18">
        <f t="shared" si="4"/>
        <v>6.25E-2</v>
      </c>
      <c r="K16" s="19"/>
      <c r="L16" s="20">
        <f t="shared" si="5"/>
        <v>400</v>
      </c>
      <c r="M16" s="20">
        <f t="shared" si="6"/>
        <v>8.1168831168831174E-4</v>
      </c>
      <c r="N16" s="20">
        <f t="shared" si="7"/>
        <v>24641.536</v>
      </c>
    </row>
    <row r="17" spans="1:14" ht="17" customHeight="1" x14ac:dyDescent="0.15">
      <c r="A17" s="12" t="s">
        <v>62</v>
      </c>
      <c r="B17" s="13" t="s">
        <v>63</v>
      </c>
      <c r="C17" s="14">
        <v>35197</v>
      </c>
      <c r="D17" s="14">
        <v>35728</v>
      </c>
      <c r="E17" s="15">
        <f t="shared" si="0"/>
        <v>2000</v>
      </c>
      <c r="F17" s="15">
        <f t="shared" si="1"/>
        <v>2001</v>
      </c>
      <c r="G17" s="15">
        <f t="shared" si="2"/>
        <v>531</v>
      </c>
      <c r="H17" s="17">
        <f t="shared" si="3"/>
        <v>927744</v>
      </c>
      <c r="I17" s="18">
        <v>906</v>
      </c>
      <c r="J17" s="18">
        <f t="shared" si="4"/>
        <v>0.884765625</v>
      </c>
      <c r="K17" s="19"/>
      <c r="L17" s="20">
        <f t="shared" si="5"/>
        <v>5662.5</v>
      </c>
      <c r="M17" s="20">
        <f t="shared" si="6"/>
        <v>1.1490462662337662E-2</v>
      </c>
      <c r="N17" s="20">
        <f t="shared" si="7"/>
        <v>1740.682454746137</v>
      </c>
    </row>
    <row r="18" spans="1:14" ht="17" customHeight="1" x14ac:dyDescent="0.15">
      <c r="A18" s="12" t="s">
        <v>64</v>
      </c>
      <c r="B18" s="13" t="s">
        <v>63</v>
      </c>
      <c r="C18" s="14">
        <v>35728</v>
      </c>
      <c r="D18" s="14">
        <v>36900</v>
      </c>
      <c r="E18" s="15">
        <f t="shared" si="0"/>
        <v>2001</v>
      </c>
      <c r="F18" s="15">
        <f t="shared" si="1"/>
        <v>2005</v>
      </c>
      <c r="G18" s="15">
        <f t="shared" si="2"/>
        <v>1172</v>
      </c>
      <c r="H18" s="17">
        <f t="shared" si="3"/>
        <v>2009088</v>
      </c>
      <c r="I18" s="18">
        <v>1962</v>
      </c>
      <c r="J18" s="18">
        <f t="shared" si="4"/>
        <v>1.916015625</v>
      </c>
      <c r="K18" s="19"/>
      <c r="L18" s="20">
        <f t="shared" si="5"/>
        <v>12262.5</v>
      </c>
      <c r="M18" s="20">
        <f t="shared" si="6"/>
        <v>2.4883319805194804E-2</v>
      </c>
      <c r="N18" s="20">
        <f t="shared" si="7"/>
        <v>803.80137818552498</v>
      </c>
    </row>
    <row r="19" spans="1:14" ht="17" customHeight="1" x14ac:dyDescent="0.15">
      <c r="A19" s="12" t="s">
        <v>65</v>
      </c>
      <c r="B19" s="13" t="s">
        <v>66</v>
      </c>
      <c r="C19" s="14">
        <v>35990</v>
      </c>
      <c r="D19" s="14">
        <v>38099</v>
      </c>
      <c r="E19" s="15">
        <f t="shared" si="0"/>
        <v>2002</v>
      </c>
      <c r="F19" s="15">
        <f t="shared" si="1"/>
        <v>2008</v>
      </c>
      <c r="G19" s="15">
        <f t="shared" si="2"/>
        <v>2109</v>
      </c>
      <c r="H19" s="17">
        <f t="shared" si="3"/>
        <v>131072</v>
      </c>
      <c r="I19" s="18">
        <v>128</v>
      </c>
      <c r="J19" s="18">
        <f t="shared" si="4"/>
        <v>0.125</v>
      </c>
      <c r="K19" s="19"/>
      <c r="L19" s="20">
        <f t="shared" si="5"/>
        <v>800</v>
      </c>
      <c r="M19" s="20">
        <f t="shared" si="6"/>
        <v>1.6233766233766235E-3</v>
      </c>
      <c r="N19" s="20">
        <f t="shared" si="7"/>
        <v>12320.768</v>
      </c>
    </row>
    <row r="20" spans="1:14" ht="17" customHeight="1" x14ac:dyDescent="0.15">
      <c r="A20" s="12" t="s">
        <v>67</v>
      </c>
      <c r="B20" s="13" t="s">
        <v>68</v>
      </c>
      <c r="C20" s="14">
        <v>36434</v>
      </c>
      <c r="D20" s="14">
        <v>37954</v>
      </c>
      <c r="E20" s="15">
        <f t="shared" si="0"/>
        <v>2003</v>
      </c>
      <c r="F20" s="15">
        <f t="shared" si="1"/>
        <v>2007</v>
      </c>
      <c r="G20" s="15">
        <f t="shared" si="2"/>
        <v>1520</v>
      </c>
      <c r="H20" s="17">
        <f t="shared" si="3"/>
        <v>346030.08000000002</v>
      </c>
      <c r="I20" s="18">
        <f t="shared" ref="I20:I31" si="8">J20*1024</f>
        <v>337.92</v>
      </c>
      <c r="J20" s="18">
        <v>0.33</v>
      </c>
      <c r="K20" s="19"/>
      <c r="L20" s="20">
        <f t="shared" si="5"/>
        <v>2112</v>
      </c>
      <c r="M20" s="20">
        <f t="shared" si="6"/>
        <v>4.2857142857142859E-3</v>
      </c>
      <c r="N20" s="20">
        <f t="shared" si="7"/>
        <v>4666.9575757575758</v>
      </c>
    </row>
    <row r="21" spans="1:14" ht="17" customHeight="1" x14ac:dyDescent="0.15">
      <c r="A21" s="12" t="s">
        <v>69</v>
      </c>
      <c r="B21" s="13" t="s">
        <v>70</v>
      </c>
      <c r="C21" s="14">
        <v>36450</v>
      </c>
      <c r="D21" s="14">
        <v>37684</v>
      </c>
      <c r="E21" s="15">
        <f t="shared" si="0"/>
        <v>2003</v>
      </c>
      <c r="F21" s="15">
        <f t="shared" si="1"/>
        <v>2007</v>
      </c>
      <c r="G21" s="15">
        <f t="shared" si="2"/>
        <v>1234</v>
      </c>
      <c r="H21" s="17">
        <f t="shared" si="3"/>
        <v>8724152.3200000003</v>
      </c>
      <c r="I21" s="18">
        <f t="shared" si="8"/>
        <v>8519.68</v>
      </c>
      <c r="J21" s="18">
        <v>8.32</v>
      </c>
      <c r="K21" s="19"/>
      <c r="L21" s="20">
        <f t="shared" si="5"/>
        <v>53248</v>
      </c>
      <c r="M21" s="20">
        <f t="shared" si="6"/>
        <v>0.10805194805194805</v>
      </c>
      <c r="N21" s="20">
        <f t="shared" si="7"/>
        <v>185.1076923076923</v>
      </c>
    </row>
    <row r="22" spans="1:14" ht="14" hidden="1" customHeight="1" x14ac:dyDescent="0.15">
      <c r="A22" s="21" t="s">
        <v>71</v>
      </c>
      <c r="B22" s="22" t="s">
        <v>72</v>
      </c>
      <c r="C22" s="23">
        <v>36718</v>
      </c>
      <c r="D22" s="23"/>
      <c r="E22" s="23"/>
      <c r="F22" s="23"/>
      <c r="G22" s="23"/>
      <c r="H22" s="19"/>
      <c r="I22" s="19">
        <f t="shared" si="8"/>
        <v>1167.3599999999999</v>
      </c>
      <c r="J22" s="19">
        <v>1.1399999999999999</v>
      </c>
      <c r="K22" s="19"/>
      <c r="L22" s="24"/>
      <c r="M22" s="24"/>
      <c r="N22" s="24"/>
    </row>
    <row r="23" spans="1:14" ht="17" customHeight="1" x14ac:dyDescent="0.15">
      <c r="A23" s="12" t="s">
        <v>73</v>
      </c>
      <c r="B23" s="13" t="s">
        <v>74</v>
      </c>
      <c r="C23" s="14">
        <v>36921</v>
      </c>
      <c r="D23" s="14">
        <v>38320</v>
      </c>
      <c r="E23" s="15">
        <f>YEAR(C23)</f>
        <v>2005</v>
      </c>
      <c r="F23" s="15">
        <f>YEAR(D23)</f>
        <v>2008</v>
      </c>
      <c r="G23" s="15">
        <f>D23-C23</f>
        <v>1399</v>
      </c>
      <c r="H23" s="17">
        <f>I23*1024</f>
        <v>608174.07999999996</v>
      </c>
      <c r="I23" s="18">
        <f t="shared" si="8"/>
        <v>593.91999999999996</v>
      </c>
      <c r="J23" s="18">
        <v>0.57999999999999996</v>
      </c>
      <c r="K23" s="19"/>
      <c r="L23" s="20">
        <f>H23/H$5</f>
        <v>3711.9999999999995</v>
      </c>
      <c r="M23" s="20">
        <f>H23/H$28</f>
        <v>7.532467532467532E-3</v>
      </c>
      <c r="N23" s="20">
        <f>H$29/H23</f>
        <v>2655.3379310344831</v>
      </c>
    </row>
    <row r="24" spans="1:14" ht="17" customHeight="1" x14ac:dyDescent="0.15">
      <c r="A24" s="12" t="s">
        <v>75</v>
      </c>
      <c r="B24" s="13" t="s">
        <v>76</v>
      </c>
      <c r="C24" s="14">
        <v>36964</v>
      </c>
      <c r="D24" s="14">
        <v>37832</v>
      </c>
      <c r="E24" s="15">
        <f>YEAR(C24)</f>
        <v>2005</v>
      </c>
      <c r="F24" s="15">
        <f>YEAR(D24)</f>
        <v>2007</v>
      </c>
      <c r="G24" s="15">
        <f>D24-C24</f>
        <v>868</v>
      </c>
      <c r="H24" s="17">
        <f>I24*1024</f>
        <v>6008340.4800000004</v>
      </c>
      <c r="I24" s="18">
        <f t="shared" si="8"/>
        <v>5867.52</v>
      </c>
      <c r="J24" s="18">
        <v>5.73</v>
      </c>
      <c r="K24" s="19"/>
      <c r="L24" s="20">
        <f>H24/H$5</f>
        <v>36672</v>
      </c>
      <c r="M24" s="20">
        <f>H24/H$28</f>
        <v>7.4415584415584421E-2</v>
      </c>
      <c r="N24" s="20">
        <f>H$29/H24</f>
        <v>268.77766143106453</v>
      </c>
    </row>
    <row r="25" spans="1:14" ht="14" hidden="1" customHeight="1" x14ac:dyDescent="0.15">
      <c r="A25" s="21" t="s">
        <v>77</v>
      </c>
      <c r="B25" s="22" t="s">
        <v>78</v>
      </c>
      <c r="C25" s="23">
        <v>37118</v>
      </c>
      <c r="D25" s="23"/>
      <c r="E25" s="23"/>
      <c r="F25" s="23"/>
      <c r="G25" s="23"/>
      <c r="H25" s="19"/>
      <c r="I25" s="19">
        <f t="shared" si="8"/>
        <v>573.44000000000005</v>
      </c>
      <c r="J25" s="19">
        <v>0.56000000000000005</v>
      </c>
      <c r="K25" s="24"/>
      <c r="L25" s="24"/>
      <c r="M25" s="24"/>
      <c r="N25" s="24"/>
    </row>
    <row r="26" spans="1:14" ht="17" customHeight="1" x14ac:dyDescent="0.15">
      <c r="A26" s="12" t="s">
        <v>79</v>
      </c>
      <c r="B26" s="13" t="s">
        <v>80</v>
      </c>
      <c r="C26" s="14">
        <v>37129</v>
      </c>
      <c r="D26" s="14">
        <v>38258</v>
      </c>
      <c r="E26" s="15">
        <f t="shared" ref="E26:F31" si="9">YEAR(C26)</f>
        <v>2005</v>
      </c>
      <c r="F26" s="15">
        <f t="shared" si="9"/>
        <v>2008</v>
      </c>
      <c r="G26" s="15">
        <f>D26-C26</f>
        <v>1129</v>
      </c>
      <c r="H26" s="17">
        <f t="shared" ref="H26:H31" si="10">I26*1024</f>
        <v>4928307.2000000002</v>
      </c>
      <c r="I26" s="18">
        <f t="shared" si="8"/>
        <v>4812.8</v>
      </c>
      <c r="J26" s="18">
        <v>4.7</v>
      </c>
      <c r="K26" s="19"/>
      <c r="L26" s="20">
        <f t="shared" ref="L26:L31" si="11">H26/H$5</f>
        <v>30080</v>
      </c>
      <c r="M26" s="20">
        <f t="shared" ref="M26:M31" si="12">H26/H$28</f>
        <v>6.1038961038961038E-2</v>
      </c>
      <c r="N26" s="20">
        <f t="shared" ref="N26:N31" si="13">H$29/H26</f>
        <v>327.68</v>
      </c>
    </row>
    <row r="27" spans="1:14" ht="17" customHeight="1" x14ac:dyDescent="0.15">
      <c r="A27" s="12" t="s">
        <v>81</v>
      </c>
      <c r="B27" s="13" t="s">
        <v>82</v>
      </c>
      <c r="C27" s="14">
        <v>37546</v>
      </c>
      <c r="D27" s="14">
        <v>38153</v>
      </c>
      <c r="E27" s="15">
        <f t="shared" si="9"/>
        <v>2006</v>
      </c>
      <c r="F27" s="15">
        <f t="shared" si="9"/>
        <v>2008</v>
      </c>
      <c r="G27" s="15">
        <f>D27-C27</f>
        <v>607</v>
      </c>
      <c r="H27" s="17">
        <f t="shared" si="10"/>
        <v>13946060.800000001</v>
      </c>
      <c r="I27" s="18">
        <f t="shared" si="8"/>
        <v>13619.2</v>
      </c>
      <c r="J27" s="18">
        <v>13.3</v>
      </c>
      <c r="K27" s="19"/>
      <c r="L27" s="20">
        <f t="shared" si="11"/>
        <v>85120</v>
      </c>
      <c r="M27" s="20">
        <f t="shared" si="12"/>
        <v>0.17272727272727273</v>
      </c>
      <c r="N27" s="20">
        <f t="shared" si="13"/>
        <v>115.7966917293233</v>
      </c>
    </row>
    <row r="28" spans="1:14" ht="17" customHeight="1" x14ac:dyDescent="0.15">
      <c r="A28" s="12" t="s">
        <v>83</v>
      </c>
      <c r="B28" s="13" t="s">
        <v>84</v>
      </c>
      <c r="C28" s="14">
        <v>38100</v>
      </c>
      <c r="D28" s="14">
        <v>39843</v>
      </c>
      <c r="E28" s="15">
        <f t="shared" si="9"/>
        <v>2008</v>
      </c>
      <c r="F28" s="15">
        <f t="shared" si="9"/>
        <v>2013</v>
      </c>
      <c r="G28" s="15">
        <f>D28-C28</f>
        <v>1743</v>
      </c>
      <c r="H28" s="17">
        <f t="shared" si="10"/>
        <v>80740352</v>
      </c>
      <c r="I28" s="18">
        <f t="shared" si="8"/>
        <v>78848</v>
      </c>
      <c r="J28" s="18">
        <v>77</v>
      </c>
      <c r="K28" s="19"/>
      <c r="L28" s="20">
        <f t="shared" si="11"/>
        <v>492800</v>
      </c>
      <c r="M28" s="20">
        <f t="shared" si="12"/>
        <v>1</v>
      </c>
      <c r="N28" s="20">
        <f t="shared" si="13"/>
        <v>20.001246753246754</v>
      </c>
    </row>
    <row r="29" spans="1:14" ht="17" customHeight="1" x14ac:dyDescent="0.15">
      <c r="A29" s="25"/>
      <c r="B29" s="13" t="s">
        <v>85</v>
      </c>
      <c r="C29" s="14">
        <v>39691</v>
      </c>
      <c r="D29" s="14">
        <v>41638</v>
      </c>
      <c r="E29" s="15">
        <f t="shared" si="9"/>
        <v>2012</v>
      </c>
      <c r="F29" s="15">
        <f t="shared" si="9"/>
        <v>2017</v>
      </c>
      <c r="G29" s="15">
        <f ca="1">TODAY()-C29</f>
        <v>3154</v>
      </c>
      <c r="H29" s="17">
        <f t="shared" si="10"/>
        <v>1614907703.296</v>
      </c>
      <c r="I29" s="18">
        <f t="shared" si="8"/>
        <v>1577058.304</v>
      </c>
      <c r="J29" s="18">
        <f>K29*1024</f>
        <v>1540.096</v>
      </c>
      <c r="K29" s="19">
        <v>1.504</v>
      </c>
      <c r="L29" s="20">
        <f t="shared" si="11"/>
        <v>9856614.4000000004</v>
      </c>
      <c r="M29" s="20">
        <f t="shared" si="12"/>
        <v>20.001246753246754</v>
      </c>
      <c r="N29" s="20">
        <f t="shared" si="13"/>
        <v>1</v>
      </c>
    </row>
    <row r="30" spans="1:14" ht="17" customHeight="1" x14ac:dyDescent="0.15">
      <c r="A30" s="25"/>
      <c r="B30" s="13" t="s">
        <v>86</v>
      </c>
      <c r="C30" s="14">
        <v>41274</v>
      </c>
      <c r="D30" s="14">
        <v>43251</v>
      </c>
      <c r="E30" s="15">
        <f t="shared" ref="E30" si="14">YEAR(C30)</f>
        <v>2017</v>
      </c>
      <c r="F30" s="15">
        <f t="shared" ref="F30" si="15">YEAR(D30)</f>
        <v>2022</v>
      </c>
      <c r="G30" s="15">
        <f ca="1">TODAY()-C30</f>
        <v>1571</v>
      </c>
      <c r="H30" s="17">
        <f t="shared" si="10"/>
        <v>5733781340.1599998</v>
      </c>
      <c r="I30" s="18">
        <f t="shared" si="8"/>
        <v>5599395.8399999999</v>
      </c>
      <c r="J30" s="18">
        <v>5468.16</v>
      </c>
      <c r="K30" s="19"/>
      <c r="L30" s="20">
        <f t="shared" si="11"/>
        <v>34996224</v>
      </c>
      <c r="M30" s="20">
        <f t="shared" si="12"/>
        <v>71.015064935064927</v>
      </c>
      <c r="N30" s="20">
        <f t="shared" si="13"/>
        <v>0.2816479400749064</v>
      </c>
    </row>
    <row r="31" spans="1:14" ht="17" customHeight="1" x14ac:dyDescent="0.15">
      <c r="A31" s="25"/>
      <c r="B31" s="26" t="s">
        <v>97</v>
      </c>
      <c r="C31" s="14">
        <v>43159</v>
      </c>
      <c r="D31" s="14">
        <v>44925</v>
      </c>
      <c r="E31" s="15">
        <f t="shared" si="9"/>
        <v>2022</v>
      </c>
      <c r="F31" s="15">
        <f t="shared" si="9"/>
        <v>2026</v>
      </c>
      <c r="G31" s="15">
        <f ca="1">TODAY()-C31</f>
        <v>-314</v>
      </c>
      <c r="H31" s="17">
        <f t="shared" si="10"/>
        <v>20740833280</v>
      </c>
      <c r="I31" s="18">
        <f t="shared" si="8"/>
        <v>20254720</v>
      </c>
      <c r="J31" s="18">
        <v>19780</v>
      </c>
      <c r="K31" s="19"/>
      <c r="L31" s="20">
        <f t="shared" si="11"/>
        <v>126592000</v>
      </c>
      <c r="M31" s="20">
        <f t="shared" si="12"/>
        <v>256.88311688311688</v>
      </c>
      <c r="N31" s="20">
        <f t="shared" si="13"/>
        <v>7.7861274014155712E-2</v>
      </c>
    </row>
    <row r="32" spans="1:14" ht="14" hidden="1" customHeight="1" x14ac:dyDescent="0.15">
      <c r="A32" s="21" t="s">
        <v>87</v>
      </c>
      <c r="B32" s="22" t="s">
        <v>88</v>
      </c>
      <c r="C32" s="23"/>
      <c r="D32" s="23"/>
      <c r="E32" s="23"/>
      <c r="F32" s="23"/>
      <c r="G32" s="23"/>
      <c r="H32" s="24"/>
      <c r="I32" s="24"/>
      <c r="J32" s="24"/>
      <c r="K32" s="24"/>
      <c r="L32" s="24"/>
      <c r="M32" s="24"/>
      <c r="N32" s="24"/>
    </row>
    <row r="33" spans="1:14" ht="14" hidden="1" customHeight="1" x14ac:dyDescent="0.15">
      <c r="A33" s="21" t="s">
        <v>89</v>
      </c>
      <c r="B33" s="22" t="s">
        <v>90</v>
      </c>
      <c r="C33" s="23"/>
      <c r="D33" s="23"/>
      <c r="E33" s="23"/>
      <c r="F33" s="23"/>
      <c r="G33" s="23"/>
      <c r="H33" s="24"/>
      <c r="I33" s="24"/>
      <c r="J33" s="24"/>
      <c r="K33" s="24"/>
      <c r="L33" s="24"/>
      <c r="M33" s="24"/>
      <c r="N33" s="24"/>
    </row>
    <row r="34" spans="1:14" ht="14" hidden="1" customHeight="1" x14ac:dyDescent="0.15">
      <c r="A34" s="21" t="s">
        <v>91</v>
      </c>
      <c r="B34" s="22" t="s">
        <v>92</v>
      </c>
      <c r="C34" s="23"/>
      <c r="D34" s="23"/>
      <c r="E34" s="23"/>
      <c r="F34" s="23"/>
      <c r="G34" s="23"/>
      <c r="H34" s="24"/>
      <c r="I34" s="24"/>
      <c r="J34" s="24"/>
      <c r="K34" s="24"/>
      <c r="L34" s="24"/>
      <c r="M34" s="24"/>
      <c r="N34" s="24"/>
    </row>
    <row r="35" spans="1:14" ht="14" hidden="1" customHeight="1" x14ac:dyDescent="0.15">
      <c r="A35" s="21" t="s">
        <v>91</v>
      </c>
      <c r="B35" s="22" t="s">
        <v>93</v>
      </c>
      <c r="C35" s="23"/>
      <c r="D35" s="23"/>
      <c r="E35" s="23"/>
      <c r="F35" s="23"/>
      <c r="G35" s="23"/>
      <c r="H35" s="24"/>
      <c r="I35" s="24"/>
      <c r="J35" s="24"/>
      <c r="K35" s="24"/>
      <c r="L35" s="24"/>
      <c r="M35" s="24"/>
      <c r="N35" s="24"/>
    </row>
    <row r="36" spans="1:14" ht="14" hidden="1" customHeight="1" x14ac:dyDescent="0.15">
      <c r="A36" s="21" t="s">
        <v>94</v>
      </c>
      <c r="B36" s="22" t="s">
        <v>70</v>
      </c>
      <c r="C36" s="23"/>
      <c r="D36" s="23"/>
      <c r="E36" s="23"/>
      <c r="F36" s="23"/>
      <c r="G36" s="23"/>
      <c r="H36" s="19"/>
      <c r="I36" s="19"/>
      <c r="J36" s="19"/>
      <c r="K36" s="24"/>
      <c r="L36" s="24"/>
      <c r="M36" s="24"/>
      <c r="N36" s="24"/>
    </row>
    <row r="37" spans="1:14" ht="14" hidden="1" customHeight="1" x14ac:dyDescent="0.15">
      <c r="A37" s="21" t="s">
        <v>95</v>
      </c>
      <c r="B37" s="22" t="s">
        <v>96</v>
      </c>
      <c r="C37" s="23"/>
      <c r="D37" s="23"/>
      <c r="E37" s="23"/>
      <c r="F37" s="23"/>
      <c r="G37" s="23"/>
      <c r="H37" s="19"/>
      <c r="I37" s="19"/>
      <c r="J37" s="19"/>
      <c r="K37" s="24"/>
      <c r="L37" s="24"/>
      <c r="M37" s="24"/>
      <c r="N37" s="24"/>
    </row>
  </sheetData>
  <mergeCells count="1">
    <mergeCell ref="A1:N1"/>
  </mergeCells>
  <pageMargins left="0.25" right="0.25" top="0.25" bottom="0.25" header="0" footer="0"/>
  <pageSetup orientation="landscape"/>
  <headerFooter>
    <oddFooter>&amp;L&amp;"Optima,Regular"&amp;8&amp;K000000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/>
  </sheetViews>
  <sheetFormatPr baseColWidth="10" defaultColWidth="10" defaultRowHeight="13" customHeight="1" x14ac:dyDescent="0.15"/>
  <cols>
    <col min="1" max="256" width="10" customWidth="1"/>
  </cols>
  <sheetData/>
  <pageMargins left="0.25" right="0.25" top="0.25" bottom="0.25" header="0" footer="0"/>
  <pageSetup orientation="landscape"/>
  <headerFooter>
    <oddFooter>&amp;L&amp;"Optima,Regular"&amp;8&amp;K000000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NCAR flops and bytes - Tape arc</vt:lpstr>
      <vt:lpstr>NCAR flops and bytes - End-of-y</vt:lpstr>
      <vt:lpstr>NCAR flops and bytes - Megaflop</vt:lpstr>
      <vt:lpstr>NCAR flops and bytes - NCAR HPC</vt:lpstr>
      <vt:lpstr>NCAR flops and bytes - Drawings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2021-04-21T16:52:20Z</dcterms:created>
  <dcterms:modified xsi:type="dcterms:W3CDTF">2021-04-21T18:04:58Z</dcterms:modified>
</cp:coreProperties>
</file>